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showInkAnnotation="0" codeName="ThisWorkbook"/>
  <mc:AlternateContent xmlns:mc="http://schemas.openxmlformats.org/markup-compatibility/2006">
    <mc:Choice Requires="x15">
      <x15ac:absPath xmlns:x15ac="http://schemas.microsoft.com/office/spreadsheetml/2010/11/ac" url="C:\Users\ebell\OneDrive - California Department of Health Care Services\Documents\ADA and Equidox\ADA Compliant\22-23 RERs\"/>
    </mc:Choice>
  </mc:AlternateContent>
  <xr:revisionPtr revIDLastSave="0" documentId="13_ncr:1_{CD2255B7-2196-4F2C-8107-FFC23AC1910F}" xr6:coauthVersionLast="47" xr6:coauthVersionMax="47" xr10:uidLastSave="{00000000-0000-0000-0000-000000000000}"/>
  <bookViews>
    <workbookView xWindow="-108" yWindow="-108" windowWidth="23256" windowHeight="14016" tabRatio="584" firstSheet="17" activeTab="20"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Summary'!$B$1:$I$46</definedName>
    <definedName name="_xlnm.Print_Area" localSheetId="5">'3. CSS'!$B$1:$L$133</definedName>
    <definedName name="_xlnm.Print_Area" localSheetId="7">'4. PEI'!$B$1:$Q$133</definedName>
    <definedName name="_xlnm.Print_Area" localSheetId="9">'5. INN'!$B$1:$P$128</definedName>
    <definedName name="_xlnm.Print_Area" localSheetId="11">'6. WET'!$B$1:$K$32</definedName>
    <definedName name="_xlnm.Print_Area" localSheetId="13">'7. CFTN'!$B$1:$L$46</definedName>
    <definedName name="_xlnm.Print_Area" localSheetId="15">'8. Adjustment (MHSA)'!$B$1:$H$84</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(MHSA)'!$B$53</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(MHSA)'!$B$1:$H$84</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(MHSA)'!$B$1:$H$84</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(MHSA)'!$B$1:$H$84</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Donna Ures - Personal View" guid="{D8D3A042-2CA2-4641-BB44-BC182917D730}" mergeInterval="0" personalView="1" maximized="1" xWindow="-8" yWindow="-8" windowWidth="1936" windowHeight="1176" tabRatio="584" activeSheetId="3"/>
    <customWorkbookView name="Christensen, Theresa (MHSD-FMOR)@DHCS - Personal View" guid="{7E50CCF5-45D0-4F7B-8896-9BA64DCA8A01}" mergeInterval="0" personalView="1" maximized="1" xWindow="-8" yWindow="-8" windowWidth="1616" windowHeight="876" tabRatio="584" activeSheetId="11"/>
    <customWorkbookView name="Windows User - Personal View" guid="{E7E6A24F-BA49-4C7A-9CED-3AB8F60308A1}" mergeInterval="0" personalView="1" maximized="1" xWindow="-8" yWindow="-8" windowWidth="1696" windowHeight="1026" tabRatio="584" activeSheetId="9"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6" i="9" l="1"/>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F20" i="8" l="1"/>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5" i="5" l="1"/>
  <c r="C36" i="5"/>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34" i="5"/>
  <c r="C18" i="10" l="1"/>
  <c r="C84" i="9"/>
  <c r="C83" i="9"/>
  <c r="C82" i="9"/>
  <c r="C81" i="9"/>
  <c r="C80" i="9"/>
  <c r="C79" i="9"/>
  <c r="C78" i="9"/>
  <c r="C77" i="9"/>
  <c r="C76" i="9"/>
  <c r="C75" i="9"/>
  <c r="C74" i="9"/>
  <c r="C73" i="9"/>
  <c r="C72" i="9"/>
  <c r="C71" i="9"/>
  <c r="C70" i="9"/>
  <c r="C69" i="9"/>
  <c r="C68" i="9"/>
  <c r="C67" i="9"/>
  <c r="C66" i="9"/>
  <c r="C65" i="9"/>
  <c r="C64" i="9"/>
  <c r="C63" i="9"/>
  <c r="C62" i="9"/>
  <c r="C61" i="9"/>
  <c r="C60" i="9"/>
  <c r="C59" i="9"/>
  <c r="C58" i="9"/>
  <c r="C57" i="9"/>
  <c r="C56" i="9"/>
  <c r="C55"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C47" i="9" l="1"/>
  <c r="C15" i="9"/>
  <c r="C45" i="9"/>
  <c r="C37" i="9"/>
  <c r="C29" i="9"/>
  <c r="C19" i="9"/>
  <c r="C42" i="9"/>
  <c r="C41" i="9"/>
  <c r="C22" i="9"/>
  <c r="C31" i="9"/>
  <c r="C46" i="9"/>
  <c r="C30" i="9"/>
  <c r="C20" i="9"/>
  <c r="C44" i="9"/>
  <c r="C36" i="9"/>
  <c r="C28" i="9"/>
  <c r="C18" i="9"/>
  <c r="C25" i="9"/>
  <c r="C23" i="9"/>
  <c r="C40" i="9"/>
  <c r="C21" i="9"/>
  <c r="C43" i="9"/>
  <c r="C35" i="9"/>
  <c r="C27" i="9"/>
  <c r="C17" i="9"/>
  <c r="C34" i="9"/>
  <c r="C16" i="9"/>
  <c r="C33" i="9"/>
  <c r="C32" i="9"/>
  <c r="C39" i="9"/>
  <c r="C38" i="9"/>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s="1"/>
  <c r="G20" i="8" l="1"/>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9"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<sst xmlns="http://schemas.openxmlformats.org/spreadsheetml/2006/main" count="1678" uniqueCount="869">
  <si>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</si>
  <si>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</si>
  <si>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</si>
  <si>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</si>
  <si>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</si>
  <si>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</si>
  <si>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</si>
  <si>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</si>
  <si>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</si>
  <si>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</si>
  <si>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</si>
  <si>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</si>
  <si>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</si>
  <si>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</si>
  <si>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</si>
  <si>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</si>
  <si>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</si>
  <si>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</si>
  <si>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</si>
  <si>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</si>
  <si>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</si>
  <si>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</si>
  <si>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</si>
  <si>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</si>
  <si>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</si>
  <si>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</si>
  <si>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</si>
  <si>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</si>
  <si>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</si>
  <si>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</si>
  <si>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</si>
  <si>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</si>
  <si>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</si>
  <si>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</si>
  <si>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</si>
  <si>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</si>
  <si>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</si>
  <si>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</si>
  <si>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</si>
  <si>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</si>
  <si>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</si>
  <si>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</si>
  <si>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</si>
  <si>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</si>
  <si>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</si>
  <si>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</si>
  <si>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</si>
  <si>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</si>
  <si>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</si>
  <si>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</si>
  <si>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</si>
  <si>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</si>
  <si>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</si>
  <si>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</si>
  <si>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</si>
  <si>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</si>
  <si>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</si>
  <si>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</si>
  <si>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</si>
  <si>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</si>
  <si>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</si>
  <si>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</si>
  <si>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</si>
  <si>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</si>
  <si>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</si>
  <si>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</si>
  <si>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</si>
  <si>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</si>
  <si>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</si>
  <si>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</si>
  <si>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</si>
  <si>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</si>
  <si>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</si>
  <si>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</si>
  <si>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</si>
  <si>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</si>
  <si>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</si>
  <si>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</si>
  <si>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</si>
  <si>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</si>
  <si>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</si>
  <si>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</si>
  <si>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</si>
  <si>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</si>
  <si>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</si>
  <si>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</si>
  <si>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</si>
  <si>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</si>
  <si>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</si>
  <si>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</si>
  <si>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</si>
  <si>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</si>
  <si>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</si>
  <si>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</si>
  <si>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</si>
  <si>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</si>
  <si>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</si>
  <si>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</si>
  <si>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</si>
  <si>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</si>
  <si>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</si>
  <si>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</si>
  <si>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</si>
  <si>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</si>
  <si>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</si>
  <si>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</si>
  <si>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</si>
  <si>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</si>
  <si>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</si>
  <si>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</si>
  <si>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</si>
  <si>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</si>
  <si>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</si>
  <si>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</si>
  <si>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</si>
  <si>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</si>
  <si>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</si>
  <si>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</si>
  <si>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</si>
  <si>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</si>
  <si>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</si>
  <si>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</si>
  <si>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</si>
  <si>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</si>
  <si>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</si>
  <si>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</si>
  <si>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</si>
  <si>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</si>
  <si>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</si>
  <si>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</si>
  <si>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</si>
  <si>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</si>
  <si>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</si>
  <si>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</si>
  <si>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</si>
  <si>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</si>
  <si>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</si>
  <si>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</si>
  <si>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</si>
  <si>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</si>
  <si>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</si>
  <si>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</si>
  <si>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</si>
  <si>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</si>
  <si>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</si>
  <si>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</si>
  <si>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</si>
  <si>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</si>
  <si>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</si>
  <si>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</si>
  <si>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</si>
  <si>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</si>
  <si>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</si>
  <si>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</si>
  <si>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</si>
  <si>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</si>
  <si>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</si>
  <si>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</si>
  <si>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</si>
  <si>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</si>
  <si>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</si>
  <si>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</si>
  <si>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</si>
  <si>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</si>
  <si>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</si>
  <si>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</si>
  <si>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</si>
  <si>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</si>
  <si>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</si>
  <si>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</si>
  <si>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</si>
  <si>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</si>
  <si>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</si>
  <si>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</si>
  <si>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</si>
  <si>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</si>
  <si>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</si>
  <si>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</si>
  <si>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</si>
  <si>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</si>
  <si>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</si>
  <si>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</si>
  <si>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</si>
  <si>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</si>
  <si>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</si>
  <si>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</si>
  <si>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</si>
  <si>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</si>
  <si>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</si>
  <si>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</si>
  <si>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</si>
  <si>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</si>
  <si>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</si>
  <si>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</si>
  <si>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</si>
  <si>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</si>
  <si>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</si>
  <si>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</si>
  <si>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</si>
  <si>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</si>
  <si>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</si>
  <si>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</si>
  <si>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</si>
  <si>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</si>
  <si>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</si>
  <si>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</si>
  <si>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</si>
  <si>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</si>
  <si>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</si>
  <si>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</si>
  <si>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</si>
  <si>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</si>
  <si>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</si>
  <si>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</si>
  <si>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</si>
  <si>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</si>
  <si>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</si>
  <si>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</si>
  <si>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</si>
  <si>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</si>
  <si>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</si>
  <si>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</si>
  <si>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</si>
  <si>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</si>
  <si>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</si>
  <si>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</si>
  <si>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</si>
  <si>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</si>
  <si>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</si>
  <si>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</si>
  <si>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</si>
  <si>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</si>
  <si>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</si>
  <si>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</si>
  <si>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</si>
  <si>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</si>
  <si>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</si>
  <si>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</si>
  <si>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</si>
  <si>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</si>
  <si>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</si>
  <si>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</si>
  <si>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</si>
  <si>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</si>
  <si>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</si>
  <si>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</si>
  <si>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</si>
  <si>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</si>
  <si>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</si>
  <si>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</si>
  <si>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</si>
  <si>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</si>
  <si>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</si>
  <si>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</si>
  <si>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</si>
  <si>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</si>
  <si>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</si>
  <si>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</si>
  <si>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</si>
  <si>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</si>
  <si>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</si>
  <si>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</si>
  <si>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</si>
  <si>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</si>
  <si>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</si>
  <si>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</si>
  <si>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</si>
  <si>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</si>
  <si>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</si>
  <si>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</si>
  <si>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</si>
  <si>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</si>
  <si>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</si>
  <si>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</si>
  <si>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</si>
  <si>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</si>
  <si>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</si>
  <si>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</si>
  <si>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</si>
  <si>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</si>
  <si>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</si>
  <si>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</si>
  <si>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</si>
  <si>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</si>
  <si>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</si>
  <si>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</si>
  <si>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</si>
  <si>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</si>
  <si>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</si>
  <si>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</si>
  <si>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</si>
  <si>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</si>
  <si>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</si>
  <si>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</si>
  <si>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</si>
  <si>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</si>
  <si>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</si>
  <si>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</si>
  <si>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</si>
  <si>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</si>
  <si>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</si>
  <si>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</si>
  <si>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</si>
  <si>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</si>
  <si>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</si>
  <si>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</si>
  <si>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</si>
  <si>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</si>
  <si>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</si>
  <si>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</si>
  <si>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</si>
  <si>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</si>
  <si>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</si>
  <si>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</si>
  <si>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</si>
  <si>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</si>
  <si>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</si>
  <si>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</si>
  <si>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</si>
  <si>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</si>
  <si>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</si>
  <si>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</si>
  <si>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</si>
  <si>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</si>
  <si>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</si>
  <si>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</si>
  <si>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</si>
  <si>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</si>
  <si>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</si>
  <si>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</si>
  <si>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</si>
  <si>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</si>
  <si>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</si>
  <si>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</si>
  <si>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</si>
  <si>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</si>
  <si>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</si>
  <si>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</si>
  <si>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</si>
  <si>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</si>
  <si>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</si>
  <si>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</si>
  <si>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</si>
  <si>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</si>
  <si>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</si>
  <si>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</si>
  <si>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</si>
  <si>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</si>
  <si>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</si>
  <si>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</si>
  <si>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</si>
  <si>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</si>
  <si>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</si>
  <si>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</si>
  <si>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</si>
  <si>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</si>
  <si>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</si>
  <si>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</si>
  <si>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</si>
  <si>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</si>
  <si>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</si>
  <si>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</si>
  <si>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</si>
  <si>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</si>
  <si>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</si>
  <si>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</si>
  <si>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</si>
  <si>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</si>
  <si>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</si>
  <si>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</si>
  <si>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</si>
  <si>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</si>
  <si>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</si>
  <si>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</si>
  <si>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</si>
  <si>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</si>
  <si>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</si>
  <si>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</si>
  <si>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</si>
  <si>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</si>
  <si>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</si>
  <si>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</si>
  <si>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</si>
  <si>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</si>
  <si>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</si>
  <si>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</si>
  <si>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</si>
  <si>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</si>
  <si>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</si>
  <si>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</si>
  <si>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</si>
  <si>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</si>
  <si>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</si>
  <si>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</si>
  <si>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</si>
  <si>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</si>
  <si>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</si>
  <si>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</si>
  <si>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</si>
  <si>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</si>
  <si>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</si>
  <si>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</si>
  <si>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</si>
  <si>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</si>
  <si>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</si>
  <si>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</si>
  <si>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</si>
  <si>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</si>
  <si>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</si>
  <si>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</si>
  <si>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</si>
  <si>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</si>
  <si>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</si>
  <si>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</si>
  <si>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</si>
  <si>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</si>
  <si>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</si>
  <si>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</si>
  <si>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</si>
  <si>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</si>
  <si>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</si>
  <si>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</si>
  <si>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</si>
  <si>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</si>
  <si>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</si>
  <si>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</si>
  <si>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</si>
  <si>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</si>
  <si>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</si>
  <si>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</si>
  <si>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</si>
  <si>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</si>
  <si>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</si>
  <si>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</si>
  <si>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</si>
  <si>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</si>
  <si>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</si>
  <si>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</si>
  <si>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</si>
  <si>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</si>
  <si>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</si>
  <si>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</si>
  <si>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</si>
  <si>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</si>
  <si>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</si>
  <si>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</si>
  <si>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</si>
  <si>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</si>
  <si>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</si>
  <si>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</si>
  <si>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</si>
  <si>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</si>
  <si>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</si>
  <si>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</si>
  <si>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</si>
  <si>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</si>
  <si>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</si>
  <si>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</si>
  <si>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</si>
  <si>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</si>
  <si>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</si>
  <si>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</si>
  <si>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</si>
  <si>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</si>
  <si>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</si>
  <si>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</si>
  <si>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</si>
  <si>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</si>
  <si>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</si>
  <si>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</si>
  <si>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</si>
  <si>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</si>
  <si>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</si>
  <si>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</si>
  <si>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</si>
  <si>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</si>
  <si>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</si>
  <si>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</si>
  <si>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</si>
  <si>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</si>
  <si>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</si>
  <si>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</si>
  <si>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</si>
  <si>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</si>
  <si>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</si>
  <si>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</si>
  <si>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</si>
  <si>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</si>
  <si>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</si>
  <si>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</si>
  <si>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</si>
  <si>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</si>
  <si>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</si>
  <si>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</si>
  <si>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</si>
  <si>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</si>
  <si>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</si>
  <si>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</si>
  <si>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</si>
  <si>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</si>
  <si>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</si>
  <si>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</si>
  <si>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</si>
  <si>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</si>
  <si>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</si>
  <si>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</si>
  <si>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</si>
  <si>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</si>
  <si>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</si>
  <si>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</si>
  <si>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</si>
  <si>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</si>
  <si>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</si>
  <si>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</si>
  <si>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</si>
  <si>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</si>
  <si>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</si>
  <si>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</si>
  <si>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</si>
  <si>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</si>
  <si>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</si>
  <si>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</si>
  <si>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</si>
  <si>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</si>
  <si>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</si>
  <si>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</si>
  <si>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</si>
  <si>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</si>
  <si>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</si>
  <si>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</si>
  <si>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</si>
  <si>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</si>
  <si>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</si>
  <si>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</si>
  <si>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</si>
  <si>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</si>
  <si>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</si>
  <si>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</si>
  <si>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</si>
  <si>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</si>
  <si>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</si>
  <si>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</si>
  <si>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</si>
  <si>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</si>
  <si>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</si>
  <si>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</si>
  <si>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</si>
  <si>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</si>
  <si>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</si>
  <si>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</si>
  <si>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</si>
  <si>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</si>
  <si>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</si>
  <si>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</si>
  <si>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</si>
  <si>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</si>
  <si>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</si>
  <si>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</si>
  <si>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</si>
  <si>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</si>
  <si>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</si>
  <si>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</si>
  <si>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</si>
  <si>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</si>
  <si>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</si>
  <si>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</si>
  <si>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</si>
  <si>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</si>
  <si>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</si>
  <si>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</si>
  <si>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</si>
  <si>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</si>
  <si>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</si>
  <si>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</si>
  <si>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</si>
  <si>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</si>
  <si>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</si>
  <si>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</si>
  <si>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</si>
  <si>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</si>
  <si>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</si>
  <si>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</si>
  <si>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</si>
  <si>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</si>
  <si>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</si>
  <si>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</si>
  <si>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</si>
  <si>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</si>
  <si>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</si>
  <si>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</si>
  <si>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</si>
  <si>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</si>
  <si>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</si>
  <si>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</si>
  <si>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</si>
  <si>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</si>
  <si>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</si>
  <si>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</si>
  <si>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</si>
  <si>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</si>
  <si>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</si>
  <si>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</si>
  <si>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</si>
  <si>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</si>
  <si>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</si>
  <si>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</si>
  <si>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</si>
  <si>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</si>
  <si>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</si>
  <si>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</si>
  <si>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</si>
  <si>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</si>
  <si>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</si>
  <si>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</si>
  <si>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</si>
  <si>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</si>
  <si>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</si>
  <si>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</si>
  <si>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</si>
  <si>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</si>
  <si>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</si>
  <si>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</si>
  <si>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</si>
  <si>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</si>
  <si>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</si>
  <si>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</si>
  <si>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</si>
  <si>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</si>
  <si>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</si>
  <si>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</si>
  <si>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</si>
  <si>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</si>
  <si>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</si>
  <si>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</si>
  <si>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</si>
  <si>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</si>
  <si>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</si>
  <si>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</si>
  <si>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</si>
  <si>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</si>
  <si>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</si>
  <si>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</si>
  <si>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</si>
  <si>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</si>
  <si>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</si>
  <si>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</si>
  <si>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</si>
  <si>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</si>
  <si>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</si>
  <si>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</si>
  <si>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</si>
  <si>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</si>
  <si>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</si>
  <si>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</si>
  <si>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</si>
  <si>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</si>
  <si>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</si>
  <si>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</si>
  <si>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</si>
  <si>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</si>
  <si>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</si>
  <si>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</si>
  <si>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</si>
  <si>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</si>
  <si>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</si>
  <si>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</si>
  <si>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</si>
  <si>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</si>
  <si>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</si>
  <si>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</si>
  <si>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</si>
  <si>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</si>
  <si>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</si>
  <si>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</si>
  <si>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</si>
  <si>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</si>
  <si>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</si>
  <si>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</si>
  <si>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</si>
  <si>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</si>
  <si>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</si>
  <si>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</si>
  <si>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</si>
  <si>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</si>
  <si>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</si>
  <si>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</si>
  <si>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</si>
  <si>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</si>
  <si>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</si>
  <si>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</si>
  <si>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</si>
  <si>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</si>
  <si>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</si>
  <si>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</si>
  <si>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</si>
  <si>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</si>
  <si>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</si>
  <si>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</si>
  <si>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</si>
  <si>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</si>
  <si>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</si>
  <si>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</si>
  <si>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</si>
  <si>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</si>
  <si>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</si>
  <si>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</si>
  <si>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</si>
  <si>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</si>
  <si>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</si>
  <si>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</si>
  <si>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</si>
  <si>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</si>
  <si>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</si>
  <si>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</si>
  <si>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</si>
  <si>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</si>
  <si>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</si>
  <si>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</si>
  <si>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</si>
  <si>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</si>
  <si>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</si>
  <si>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</si>
  <si>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</si>
  <si>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</si>
  <si>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</si>
  <si>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</si>
  <si>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</si>
  <si>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</si>
  <si>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</si>
  <si>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</si>
  <si>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</si>
  <si>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</si>
  <si>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</si>
  <si>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</si>
  <si>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</si>
  <si>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</si>
  <si>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</si>
  <si>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</si>
  <si>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</si>
  <si>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</si>
  <si>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</si>
  <si>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</si>
  <si>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</si>
  <si>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</si>
  <si>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</si>
  <si>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</si>
  <si>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</si>
  <si>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</si>
  <si>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</si>
  <si>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</si>
  <si>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</si>
  <si>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</si>
  <si>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</si>
  <si>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</si>
  <si>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</si>
  <si>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</si>
  <si>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</si>
  <si>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</si>
  <si>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</si>
  <si>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</si>
  <si>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</si>
  <si>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</si>
  <si>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</si>
  <si>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</si>
  <si>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</si>
  <si>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</si>
  <si>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</si>
  <si>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</si>
  <si>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</si>
  <si>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</si>
  <si>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</si>
  <si>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</si>
  <si>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</si>
  <si>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</si>
  <si>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</si>
  <si>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</si>
  <si>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</si>
  <si>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</si>
  <si>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</si>
  <si>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</si>
  <si>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</si>
  <si>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</si>
  <si>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2000 Alameda de las Pulgas, Ste. 235</t>
  </si>
  <si>
    <t>Juilien Ling</t>
  </si>
  <si>
    <t>Accountant II</t>
  </si>
  <si>
    <t>jling@smcgov.org</t>
  </si>
  <si>
    <t>Transition Age Youth FSP</t>
  </si>
  <si>
    <t>Adults and Older Adults FSP</t>
  </si>
  <si>
    <t>Housing Initiative</t>
  </si>
  <si>
    <t>Older Adult System of Care</t>
  </si>
  <si>
    <t>Criminal Justice Integration</t>
  </si>
  <si>
    <t>Co-Occurring Services</t>
  </si>
  <si>
    <t>Other System Development</t>
  </si>
  <si>
    <t>Peer and Family Supports</t>
  </si>
  <si>
    <t>Primary Care Integration</t>
  </si>
  <si>
    <t>Infrastructure Strategies</t>
  </si>
  <si>
    <t>Outreach and Engagement</t>
  </si>
  <si>
    <t>Early Childhood Community Team</t>
  </si>
  <si>
    <t>Consultation, Education and Outreach</t>
  </si>
  <si>
    <t>Clinical and Case Management</t>
  </si>
  <si>
    <t>Community Interventions for School Age and TAY</t>
  </si>
  <si>
    <t>Community Outreach, Engagement and Capacity Building</t>
  </si>
  <si>
    <t>Trauma-Informed Systems</t>
  </si>
  <si>
    <t>Trauma-Informed Systems (One-Time)</t>
  </si>
  <si>
    <t>Post-Covid Supports (One-Time)</t>
  </si>
  <si>
    <t>Early Onset of Psychotic Disorders</t>
  </si>
  <si>
    <t>Early Crisis Interventions</t>
  </si>
  <si>
    <t>Primary Care/Behavioral Health Integration</t>
  </si>
  <si>
    <t>Crisis Coordination (One-Time)</t>
  </si>
  <si>
    <t>Outreach Collaboratives</t>
  </si>
  <si>
    <t>Cultural Centers</t>
  </si>
  <si>
    <t>Older Adult Outreach</t>
  </si>
  <si>
    <t>Primary Care-Based Efforts</t>
  </si>
  <si>
    <t xml:space="preserve">Mental Health Awareness </t>
  </si>
  <si>
    <t>Coastside Community Engagement</t>
  </si>
  <si>
    <t>Social Enterprise</t>
  </si>
  <si>
    <t>AB114 - Help@Hand (Tech Suite)</t>
  </si>
  <si>
    <t>Client Devices</t>
  </si>
  <si>
    <t>Expenditure</t>
  </si>
  <si>
    <t>FY2021</t>
  </si>
  <si>
    <t>Housing Initiative (One-Time Spend Plan)</t>
  </si>
  <si>
    <t>Community MH 101 Education (One-Time)</t>
  </si>
  <si>
    <t>Help@Hand Sustainability (One-Time)</t>
  </si>
  <si>
    <t>Mental Health First Aid</t>
  </si>
  <si>
    <t>Digital Storytelling &amp; Photovoice</t>
  </si>
  <si>
    <t>PIONEERS</t>
  </si>
  <si>
    <t>Interest Revenue</t>
  </si>
  <si>
    <t>FY1920</t>
  </si>
  <si>
    <t>PEI in Low-Income Housing</t>
  </si>
  <si>
    <t>(650) 578-2378</t>
  </si>
  <si>
    <t>2022-23</t>
  </si>
  <si>
    <t>Children and Youth</t>
  </si>
  <si>
    <t>Cordilleras</t>
  </si>
  <si>
    <t xml:space="preserve">El Camino Property </t>
  </si>
  <si>
    <t>Network Adequacy Compliance</t>
  </si>
  <si>
    <t>DoH Supportive Housing Units (One‐Time Spend Plan)</t>
  </si>
  <si>
    <t>Supported Employment (One‐Time Spend Plan)</t>
  </si>
  <si>
    <t>FY2122</t>
  </si>
  <si>
    <t>Have not reported for program Community Interventions for School Age and TAY (YMCA)</t>
  </si>
  <si>
    <t>Have not reported for program Community Outreach, Engagement and Capacity Building (S Sacedo)</t>
  </si>
  <si>
    <t>Miscategorized program expenses correction</t>
  </si>
  <si>
    <t xml:space="preserve">PEI </t>
  </si>
  <si>
    <t>FY1415</t>
  </si>
  <si>
    <t>Telepsychiatry/health</t>
  </si>
  <si>
    <t>Suicide Prevention Initiative</t>
  </si>
  <si>
    <t>ARISE</t>
  </si>
  <si>
    <t>Farmworker Mobile Services</t>
  </si>
  <si>
    <t>Music Therapy</t>
  </si>
  <si>
    <t>Recovery Connection</t>
  </si>
  <si>
    <t>Miscategorized CSS expenses. Reducing MHSA expenditures, intended for “Other” funding</t>
  </si>
  <si>
    <t>On FY2021 SMC PEI reported based on unaudited interest allocation by JPA $126.39, the audited report showed the amount of $72.60, need to decrease by $53.79</t>
  </si>
  <si>
    <t>On FY2021 SMC INN reported based on unaudited interest allocation by JPA $9,473.58, the audited report showed the amount of $5,223.00, need to decrease by $4,250.58</t>
  </si>
  <si>
    <t>On FY2021 SMC CSS reported based on unaudited expenditures incurred by JPA $640,645.92, the audited report showed the amount of $482,961.40, need to decrease by $157,684.52</t>
  </si>
  <si>
    <t>On FY2021 SMC PEI reported based on unaudited expenditures incurred by JPA $64,728.92, the audited report showed the amount of $48,259.60, need to decrease by $16,469.32</t>
  </si>
  <si>
    <t>On FY2122 SMC CSS reported based on unaudited expenditures incurred by JPA $367,176.02, the audited report showed the amount of $501,186.00, need to increase by $134,009.98</t>
  </si>
  <si>
    <t>On FY2122 SMC PEI reported based on unaudited expenditures incurred by JPA $84,149.14, the audited report showed the amount of $66,443.00, need to decrease by $17,706.14</t>
  </si>
  <si>
    <t>On FY2122 SMC INN reported based on unaudited expenditures incurred by JPA $595,619.00, the audited report showed the amount of $409,325.00, need to decrease by $186,294.00</t>
  </si>
  <si>
    <t>On FY2122 SMC WET reported based on unaudited expenditures incurred by JPA $130,179.31, the audited report showed the amount of $129,902.00, need to decrease by $277.31</t>
  </si>
  <si>
    <t>On FY1920 SMC INN reported based on unaudited expenditures incurred by JPA $290,744.00, the recast by forensic auditor's report showed the amount of $713,721.00, need to increase by $422,977.00</t>
  </si>
  <si>
    <t>On FY1920 SMC PEI reported based on unaudited expenditures incurred by JPA $167,582.48, the recast by forensic auditor's report showed the amount of $57,626.60, need to decrease by $109,955.88</t>
  </si>
  <si>
    <t>On FY1920 SMC CSS reported based on unaudited expenditures incurred by JPA $2,603.78, the recast by forensic auditor's report showed the amount of $42.40, need to decrease by $2,561.38</t>
  </si>
  <si>
    <t>On FY2021 SMC INN reported based on unaudited expenditures incurred by JPA $383,929.00, the audited report showed the amount of $445,841.00, need to increase by $61,912.00</t>
  </si>
  <si>
    <t>Unreported Interest earned by CalMHSA, Per 19/20 Recast by Forensic auditor report adjustment</t>
  </si>
  <si>
    <t>On FY2021 SMC CSS reported based on unaudited interest allocation by JPA of $471.02, the audited report showed the amount of $357.40, need to decrease by $113.62</t>
  </si>
  <si>
    <t xml:space="preserve">On FY2021 SMC reported interest earned by JPA of $471.02, SMC also reported the same amount in FY2122, need to remove this duplication </t>
  </si>
  <si>
    <t xml:space="preserve">On FY2021 SMC reported interest earned by JPA of $126.39, SMC also reported the same amount in FY2122, need to remove this duplication </t>
  </si>
  <si>
    <t>Reduce fund of $46.3 transfer to JPA as it should be reported as interest earned by JPA, per CalMHSA unaudited RER</t>
  </si>
  <si>
    <t>Reduce fund of $40,390.08 transfer to JPA as it should be reported as interest earned by JPA, per CalMHSA unaudited RER</t>
  </si>
  <si>
    <t>Reduce fund of $2,244.77 transfer to JPA as it should be reported as interest earned by JPA of per CalMHSA unaudited RER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</si>
</sst>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_(&quot;$&quot;* \(#,##0.00\);_(&quot;$&quot;* &quot;-&quot;??_);_(@_)"/>
    <numFmt numFmtId="43" formatCode="_(* #,##0.00_);_(* \(#,##0.00\);_(*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67"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1"/>
      <name val="Calibri"/>
      <family val="2"/>
    </font>
    <font>
      <sz val="12"/>
      <color theme="1"/>
      <name val="Calibri"/>
      <family val="2"/>
      <scheme val="minor"/>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u/>
      <sz val="11"/>
      <color theme="10"/>
      <name val="Calibri"/>
      <family val="2"/>
      <scheme val="minor"/>
    </font>
    <font>
      <sz val="11"/>
      <color indexed="62"/>
      <name val="Calibri"/>
      <family val="2"/>
    </font>
    <font>
      <sz val="11"/>
      <color indexed="10"/>
      <name val="Calibri"/>
      <family val="2"/>
    </font>
    <font>
      <sz val="11"/>
      <color indexed="19"/>
      <name val="Calibri"/>
      <family val="2"/>
    </font>
    <font>
      <sz val="11"/>
      <color rgb="FF9C6500"/>
      <name val="Calibri"/>
      <family val="2"/>
      <scheme val="minor"/>
    </font>
    <font>
      <sz val="10"/>
      <name val="MS Sans Serif"/>
      <family val="2"/>
    </font>
    <font>
      <sz val="10"/>
      <color indexed="8"/>
      <name val="Arial"/>
      <family val="2"/>
    </font>
    <font>
      <b/>
      <sz val="11"/>
      <color indexed="63"/>
      <name val="Calibri"/>
      <family val="2"/>
    </font>
    <font>
      <b/>
      <sz val="18"/>
      <color indexed="62"/>
      <name val="Cambria"/>
      <family val="2"/>
    </font>
    <font>
      <b/>
      <sz val="18"/>
      <color theme="3"/>
      <name val="Calibri Light"/>
      <family val="2"/>
      <scheme val="major"/>
    </font>
    <font>
      <b/>
      <sz val="11"/>
      <color indexed="8"/>
      <name val="Calibri"/>
      <family val="2"/>
    </font>
  </fonts>
  <fills count="43">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4"/>
      </patternFill>
    </fill>
    <fill>
      <patternFill patternType="solid">
        <fgColor indexed="29"/>
      </patternFill>
    </fill>
    <fill>
      <patternFill patternType="solid">
        <fgColor indexed="26"/>
      </patternFill>
    </fill>
    <fill>
      <patternFill patternType="solid">
        <fgColor indexed="22"/>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s>
  <borders count="4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s>
  <cellStyleXfs count="216">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xf numFmtId="0" fontId="44" fillId="27" borderId="0" applyNumberFormat="0" applyBorder="0" applyAlignment="0" applyProtection="0"/>
    <xf numFmtId="0" fontId="13" fillId="9" borderId="0" applyNumberFormat="0" applyBorder="0" applyAlignment="0" applyProtection="0"/>
    <xf numFmtId="0" fontId="13" fillId="9" borderId="0" applyNumberFormat="0" applyBorder="0" applyAlignment="0" applyProtection="0"/>
    <xf numFmtId="0" fontId="44" fillId="28" borderId="0" applyNumberFormat="0" applyBorder="0" applyAlignment="0" applyProtection="0"/>
    <xf numFmtId="0" fontId="13" fillId="12" borderId="0" applyNumberFormat="0" applyBorder="0" applyAlignment="0" applyProtection="0"/>
    <xf numFmtId="0" fontId="13" fillId="12" borderId="0" applyNumberFormat="0" applyBorder="0" applyAlignment="0" applyProtection="0"/>
    <xf numFmtId="0" fontId="44" fillId="29" borderId="0" applyNumberFormat="0" applyBorder="0" applyAlignment="0" applyProtection="0"/>
    <xf numFmtId="0" fontId="13" fillId="15" borderId="0" applyNumberFormat="0" applyBorder="0" applyAlignment="0" applyProtection="0"/>
    <xf numFmtId="0" fontId="13" fillId="15" borderId="0" applyNumberFormat="0" applyBorder="0" applyAlignment="0" applyProtection="0"/>
    <xf numFmtId="0" fontId="44" fillId="30" borderId="0" applyNumberFormat="0" applyBorder="0" applyAlignment="0" applyProtection="0"/>
    <xf numFmtId="0" fontId="13" fillId="18" borderId="0" applyNumberFormat="0" applyBorder="0" applyAlignment="0" applyProtection="0"/>
    <xf numFmtId="0" fontId="13" fillId="18" borderId="0" applyNumberFormat="0" applyBorder="0" applyAlignment="0" applyProtection="0"/>
    <xf numFmtId="0" fontId="44" fillId="31" borderId="0" applyNumberFormat="0" applyBorder="0" applyAlignment="0" applyProtection="0"/>
    <xf numFmtId="0" fontId="13" fillId="21" borderId="0" applyNumberFormat="0" applyBorder="0" applyAlignment="0" applyProtection="0"/>
    <xf numFmtId="0" fontId="13" fillId="21" borderId="0" applyNumberFormat="0" applyBorder="0" applyAlignment="0" applyProtection="0"/>
    <xf numFmtId="0" fontId="44" fillId="29" borderId="0" applyNumberFormat="0" applyBorder="0" applyAlignment="0" applyProtection="0"/>
    <xf numFmtId="0" fontId="13" fillId="24" borderId="0" applyNumberFormat="0" applyBorder="0" applyAlignment="0" applyProtection="0"/>
    <xf numFmtId="0" fontId="13" fillId="24" borderId="0" applyNumberFormat="0" applyBorder="0" applyAlignment="0" applyProtection="0"/>
    <xf numFmtId="0" fontId="44" fillId="31" borderId="0" applyNumberFormat="0" applyBorder="0" applyAlignment="0" applyProtection="0"/>
    <xf numFmtId="0" fontId="13" fillId="10" borderId="0" applyNumberFormat="0" applyBorder="0" applyAlignment="0" applyProtection="0"/>
    <xf numFmtId="0" fontId="13" fillId="10" borderId="0" applyNumberFormat="0" applyBorder="0" applyAlignment="0" applyProtection="0"/>
    <xf numFmtId="0" fontId="44" fillId="28" borderId="0" applyNumberFormat="0" applyBorder="0" applyAlignment="0" applyProtection="0"/>
    <xf numFmtId="0" fontId="13" fillId="13" borderId="0" applyNumberFormat="0" applyBorder="0" applyAlignment="0" applyProtection="0"/>
    <xf numFmtId="0" fontId="13" fillId="13" borderId="0" applyNumberFormat="0" applyBorder="0" applyAlignment="0" applyProtection="0"/>
    <xf numFmtId="0" fontId="44" fillId="32" borderId="0" applyNumberFormat="0" applyBorder="0" applyAlignment="0" applyProtection="0"/>
    <xf numFmtId="0" fontId="13" fillId="16" borderId="0" applyNumberFormat="0" applyBorder="0" applyAlignment="0" applyProtection="0"/>
    <xf numFmtId="0" fontId="13" fillId="16" borderId="0" applyNumberFormat="0" applyBorder="0" applyAlignment="0" applyProtection="0"/>
    <xf numFmtId="0" fontId="44" fillId="33" borderId="0" applyNumberFormat="0" applyBorder="0" applyAlignment="0" applyProtection="0"/>
    <xf numFmtId="0" fontId="13" fillId="19" borderId="0" applyNumberFormat="0" applyBorder="0" applyAlignment="0" applyProtection="0"/>
    <xf numFmtId="0" fontId="13" fillId="19" borderId="0" applyNumberFormat="0" applyBorder="0" applyAlignment="0" applyProtection="0"/>
    <xf numFmtId="0" fontId="44" fillId="31" borderId="0" applyNumberFormat="0" applyBorder="0" applyAlignment="0" applyProtection="0"/>
    <xf numFmtId="0" fontId="13" fillId="22" borderId="0" applyNumberFormat="0" applyBorder="0" applyAlignment="0" applyProtection="0"/>
    <xf numFmtId="0" fontId="13" fillId="22" borderId="0" applyNumberFormat="0" applyBorder="0" applyAlignment="0" applyProtection="0"/>
    <xf numFmtId="0" fontId="44" fillId="29" borderId="0" applyNumberFormat="0" applyBorder="0" applyAlignment="0" applyProtection="0"/>
    <xf numFmtId="0" fontId="13" fillId="25" borderId="0" applyNumberFormat="0" applyBorder="0" applyAlignment="0" applyProtection="0"/>
    <xf numFmtId="0" fontId="13" fillId="25" borderId="0" applyNumberFormat="0" applyBorder="0" applyAlignment="0" applyProtection="0"/>
    <xf numFmtId="0" fontId="45" fillId="31" borderId="0" applyNumberFormat="0" applyBorder="0" applyAlignment="0" applyProtection="0"/>
    <xf numFmtId="0" fontId="33" fillId="11" borderId="0" applyNumberFormat="0" applyBorder="0" applyAlignment="0" applyProtection="0"/>
    <xf numFmtId="0" fontId="45" fillId="34" borderId="0" applyNumberFormat="0" applyBorder="0" applyAlignment="0" applyProtection="0"/>
    <xf numFmtId="0" fontId="33" fillId="14" borderId="0" applyNumberFormat="0" applyBorder="0" applyAlignment="0" applyProtection="0"/>
    <xf numFmtId="0" fontId="45" fillId="35" borderId="0" applyNumberFormat="0" applyBorder="0" applyAlignment="0" applyProtection="0"/>
    <xf numFmtId="0" fontId="33" fillId="17" borderId="0" applyNumberFormat="0" applyBorder="0" applyAlignment="0" applyProtection="0"/>
    <xf numFmtId="0" fontId="45" fillId="33" borderId="0" applyNumberFormat="0" applyBorder="0" applyAlignment="0" applyProtection="0"/>
    <xf numFmtId="0" fontId="33" fillId="20" borderId="0" applyNumberFormat="0" applyBorder="0" applyAlignment="0" applyProtection="0"/>
    <xf numFmtId="0" fontId="45" fillId="31" borderId="0" applyNumberFormat="0" applyBorder="0" applyAlignment="0" applyProtection="0"/>
    <xf numFmtId="0" fontId="33" fillId="23" borderId="0" applyNumberFormat="0" applyBorder="0" applyAlignment="0" applyProtection="0"/>
    <xf numFmtId="0" fontId="45" fillId="28" borderId="0" applyNumberFormat="0" applyBorder="0" applyAlignment="0" applyProtection="0"/>
    <xf numFmtId="0" fontId="33" fillId="26" borderId="0" applyNumberFormat="0" applyBorder="0" applyAlignment="0" applyProtection="0"/>
    <xf numFmtId="0" fontId="45" fillId="36" borderId="0" applyNumberFormat="0" applyBorder="0" applyAlignment="0" applyProtection="0"/>
    <xf numFmtId="0" fontId="45" fillId="34" borderId="0" applyNumberFormat="0" applyBorder="0" applyAlignment="0" applyProtection="0"/>
    <xf numFmtId="0" fontId="45" fillId="35" borderId="0" applyNumberFormat="0" applyBorder="0" applyAlignment="0" applyProtection="0"/>
    <xf numFmtId="0" fontId="45" fillId="37" borderId="0" applyNumberFormat="0" applyBorder="0" applyAlignment="0" applyProtection="0"/>
    <xf numFmtId="0" fontId="45" fillId="38" borderId="0" applyNumberFormat="0" applyBorder="0" applyAlignment="0" applyProtection="0"/>
    <xf numFmtId="0" fontId="45" fillId="39" borderId="0" applyNumberFormat="0" applyBorder="0" applyAlignment="0" applyProtection="0"/>
    <xf numFmtId="0" fontId="46" fillId="40" borderId="0" applyNumberFormat="0" applyBorder="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7" fillId="41" borderId="37" applyNumberFormat="0" applyAlignment="0" applyProtection="0"/>
    <xf numFmtId="0" fontId="48" fillId="42" borderId="38" applyNumberFormat="0" applyAlignment="0" applyProtection="0"/>
    <xf numFmtId="43" fontId="13"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0" fontId="15" fillId="0" borderId="0"/>
    <xf numFmtId="43" fontId="15" fillId="0" borderId="0" applyFont="0" applyFill="0" applyBorder="0" applyAlignment="0" applyProtection="0"/>
    <xf numFmtId="43" fontId="44" fillId="0" borderId="0" applyFont="0" applyFill="0" applyBorder="0" applyAlignment="0" applyProtection="0"/>
    <xf numFmtId="43" fontId="15" fillId="0" borderId="0" applyFont="0" applyFill="0" applyBorder="0" applyAlignment="0" applyProtection="0"/>
    <xf numFmtId="43" fontId="44"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49" fillId="0" borderId="0" applyFont="0" applyFill="0" applyBorder="0" applyAlignment="0" applyProtection="0"/>
    <xf numFmtId="43" fontId="49" fillId="0" borderId="0" applyFont="0" applyFill="0" applyBorder="0" applyAlignment="0" applyProtection="0"/>
    <xf numFmtId="43" fontId="15" fillId="0" borderId="0" applyFont="0" applyFill="0" applyBorder="0" applyAlignment="0" applyProtection="0"/>
    <xf numFmtId="43" fontId="15" fillId="0" borderId="0" applyFont="0" applyFill="0" applyBorder="0" applyAlignment="0" applyProtection="0"/>
    <xf numFmtId="43" fontId="13" fillId="0" borderId="0" applyFont="0" applyFill="0" applyBorder="0" applyAlignment="0" applyProtection="0"/>
    <xf numFmtId="44" fontId="50" fillId="0" borderId="0" applyFont="0" applyFill="0" applyBorder="0" applyAlignment="0" applyProtection="0"/>
    <xf numFmtId="44" fontId="13" fillId="0" borderId="0" applyFont="0" applyFill="0" applyBorder="0" applyAlignment="0" applyProtection="0"/>
    <xf numFmtId="44" fontId="13" fillId="0" borderId="0" applyFont="0" applyFill="0" applyBorder="0" applyAlignment="0" applyProtection="0"/>
    <xf numFmtId="0" fontId="51" fillId="0" borderId="0" applyNumberFormat="0" applyFill="0" applyBorder="0" applyAlignment="0" applyProtection="0"/>
    <xf numFmtId="0" fontId="52" fillId="31" borderId="0" applyNumberFormat="0" applyBorder="0" applyAlignment="0" applyProtection="0"/>
    <xf numFmtId="0" fontId="53" fillId="0" borderId="39" applyNumberFormat="0" applyFill="0" applyAlignment="0" applyProtection="0"/>
    <xf numFmtId="0" fontId="54" fillId="0" borderId="40" applyNumberFormat="0" applyFill="0" applyAlignment="0" applyProtection="0"/>
    <xf numFmtId="0" fontId="55" fillId="0" borderId="41" applyNumberFormat="0" applyFill="0" applyAlignment="0" applyProtection="0"/>
    <xf numFmtId="0" fontId="55" fillId="0" borderId="0" applyNumberFormat="0" applyFill="0" applyBorder="0" applyAlignment="0" applyProtection="0"/>
    <xf numFmtId="0" fontId="56" fillId="0" borderId="0" applyNumberFormat="0" applyFill="0" applyBorder="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7" fillId="32" borderId="37" applyNumberFormat="0" applyAlignment="0" applyProtection="0"/>
    <xf numFmtId="0" fontId="58" fillId="0" borderId="42" applyNumberFormat="0" applyFill="0" applyAlignment="0" applyProtection="0"/>
    <xf numFmtId="0" fontId="59" fillId="32" borderId="0" applyNumberFormat="0" applyBorder="0" applyAlignment="0" applyProtection="0"/>
    <xf numFmtId="0" fontId="60" fillId="7" borderId="0" applyNumberFormat="0" applyBorder="0" applyAlignment="0" applyProtection="0"/>
    <xf numFmtId="0" fontId="61" fillId="0" borderId="0"/>
    <xf numFmtId="0" fontId="61" fillId="0" borderId="0"/>
    <xf numFmtId="0" fontId="61" fillId="0" borderId="0"/>
    <xf numFmtId="0" fontId="62" fillId="0" borderId="0"/>
    <xf numFmtId="0" fontId="62" fillId="0" borderId="0"/>
    <xf numFmtId="0" fontId="62" fillId="0" borderId="0"/>
    <xf numFmtId="0" fontId="49" fillId="0" borderId="0"/>
    <xf numFmtId="0" fontId="49" fillId="0" borderId="0"/>
    <xf numFmtId="0" fontId="15" fillId="0" borderId="0"/>
    <xf numFmtId="0" fontId="49" fillId="0" borderId="0"/>
    <xf numFmtId="0" fontId="13" fillId="0" borderId="0"/>
    <xf numFmtId="0" fontId="13" fillId="0" borderId="0"/>
    <xf numFmtId="0" fontId="50" fillId="0" borderId="0"/>
    <xf numFmtId="0" fontId="13" fillId="0" borderId="0"/>
    <xf numFmtId="0" fontId="13" fillId="0" borderId="0"/>
    <xf numFmtId="0" fontId="15" fillId="0" borderId="0"/>
    <xf numFmtId="0" fontId="16" fillId="0" borderId="0"/>
    <xf numFmtId="0" fontId="15" fillId="0" borderId="0"/>
    <xf numFmtId="0" fontId="15" fillId="0" borderId="0"/>
    <xf numFmtId="0" fontId="49" fillId="0" borderId="0"/>
    <xf numFmtId="0" fontId="62" fillId="0" borderId="0"/>
    <xf numFmtId="0" fontId="62" fillId="0" borderId="0"/>
    <xf numFmtId="0" fontId="17" fillId="0" borderId="0"/>
    <xf numFmtId="0" fontId="13" fillId="0" borderId="0"/>
    <xf numFmtId="0" fontId="13" fillId="0" borderId="0"/>
    <xf numFmtId="0" fontId="62" fillId="0" borderId="0"/>
    <xf numFmtId="0" fontId="61" fillId="0" borderId="0"/>
    <xf numFmtId="0" fontId="61" fillId="0" borderId="0"/>
    <xf numFmtId="0" fontId="62" fillId="0" borderId="0"/>
    <xf numFmtId="0" fontId="62" fillId="0" borderId="0"/>
    <xf numFmtId="0" fontId="13" fillId="0" borderId="0"/>
    <xf numFmtId="0" fontId="13" fillId="0" borderId="0"/>
    <xf numFmtId="0" fontId="13" fillId="0" borderId="0"/>
    <xf numFmtId="0" fontId="13" fillId="0" borderId="0"/>
    <xf numFmtId="0" fontId="62" fillId="0" borderId="0"/>
    <xf numFmtId="0" fontId="62" fillId="0" borderId="0"/>
    <xf numFmtId="0" fontId="61" fillId="0" borderId="0"/>
    <xf numFmtId="0" fontId="61" fillId="0" borderId="0"/>
    <xf numFmtId="0" fontId="61" fillId="0" borderId="0"/>
    <xf numFmtId="0" fontId="44" fillId="8" borderId="36"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61" fillId="29" borderId="43" applyNumberFormat="0" applyFont="0" applyAlignment="0" applyProtection="0"/>
    <xf numFmtId="0" fontId="49" fillId="8" borderId="36" applyNumberFormat="0" applyFon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0" fontId="63" fillId="41" borderId="44" applyNumberFormat="0" applyAlignment="0" applyProtection="0"/>
    <xf numFmtId="9" fontId="1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49" fillId="0" borderId="0" applyFont="0" applyFill="0" applyBorder="0" applyAlignment="0" applyProtection="0"/>
    <xf numFmtId="9" fontId="50" fillId="0" borderId="0" applyFon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66" fillId="0" borderId="45" applyNumberFormat="0" applyFill="0" applyAlignment="0" applyProtection="0"/>
    <xf numFmtId="0" fontId="58" fillId="0" borderId="0" applyNumberFormat="0" applyFill="0" applyBorder="0" applyAlignment="0" applyProtection="0"/>
  </cellStyleXfs>
  <cellXfs count="461">
    <xf numFmtId="0" fontId="0" fillId="0" borderId="0" xfId="0"/>
    <xf numFmtId="0" fontId="14" fillId="0" borderId="0" xfId="0" applyFont="1" applyBorder="1" applyAlignment="1" applyProtection="1">
      <alignment vertical="center"/>
    </xf>
    <xf numFmtId="0" fontId="14" fillId="0" borderId="0" xfId="0" applyFont="1" applyFill="1" applyBorder="1" applyAlignment="1" applyProtection="1">
      <alignment horizontal="left"/>
    </xf>
    <xf numFmtId="0" fontId="14" fillId="0" borderId="0" xfId="0" applyFont="1" applyFill="1" applyBorder="1" applyAlignment="1" applyProtection="1">
      <alignment horizontal="center"/>
    </xf>
    <xf numFmtId="0" fontId="14" fillId="0" borderId="0" xfId="0" applyFont="1" applyFill="1" applyBorder="1" applyAlignment="1" applyProtection="1">
      <alignment wrapText="1"/>
    </xf>
    <xf numFmtId="0" fontId="14" fillId="0" borderId="0" xfId="0" applyFont="1" applyFill="1" applyBorder="1" applyAlignment="1" applyProtection="1">
      <alignment horizontal="center" wrapText="1"/>
    </xf>
    <xf numFmtId="0" fontId="14" fillId="0" borderId="0" xfId="0" applyFont="1" applyFill="1" applyBorder="1" applyAlignment="1" applyProtection="1">
      <alignment vertical="top" wrapText="1"/>
    </xf>
    <xf numFmtId="0" fontId="14" fillId="0" borderId="0" xfId="0" applyFont="1" applyFill="1" applyBorder="1" applyAlignment="1" applyProtection="1">
      <alignment horizontal="center" vertical="top" wrapText="1"/>
    </xf>
    <xf numFmtId="0" fontId="23" fillId="0" borderId="0" xfId="0" applyFont="1" applyFill="1" applyBorder="1" applyAlignment="1" applyProtection="1">
      <alignment horizontal="left"/>
    </xf>
    <xf numFmtId="0" fontId="14" fillId="0" borderId="0" xfId="0" applyFont="1" applyFill="1" applyBorder="1" applyAlignment="1" applyProtection="1">
      <alignment vertical="center"/>
    </xf>
    <xf numFmtId="0" fontId="21" fillId="0" borderId="0" xfId="0" applyFont="1"/>
    <xf numFmtId="164" fontId="14" fillId="0" borderId="0" xfId="0" applyNumberFormat="1" applyFont="1" applyFill="1" applyBorder="1" applyProtection="1"/>
    <xf numFmtId="0" fontId="21" fillId="0" borderId="0" xfId="0" applyFont="1" applyBorder="1" applyProtection="1"/>
    <xf numFmtId="9" fontId="14" fillId="0" borderId="0" xfId="1" applyFont="1" applyFill="1" applyBorder="1" applyProtection="1"/>
    <xf numFmtId="0" fontId="22" fillId="0" borderId="0" xfId="4" applyFont="1" applyBorder="1" applyAlignment="1" applyProtection="1"/>
    <xf numFmtId="0" fontId="14" fillId="0" borderId="0" xfId="0" applyFont="1" applyBorder="1" applyAlignment="1" applyProtection="1">
      <alignment horizontal="left" vertical="center"/>
    </xf>
    <xf numFmtId="0" fontId="14" fillId="0" borderId="0" xfId="0" applyFont="1" applyBorder="1" applyAlignment="1" applyProtection="1">
      <alignment horizontal="center" vertical="center"/>
    </xf>
    <xf numFmtId="164" fontId="14" fillId="0" borderId="0" xfId="0" applyNumberFormat="1" applyFont="1" applyFill="1" applyBorder="1" applyAlignment="1" applyProtection="1"/>
    <xf numFmtId="10" fontId="14" fillId="0" borderId="19" xfId="0"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left"/>
    </xf>
    <xf numFmtId="0" fontId="21" fillId="0" borderId="0" xfId="0" applyFont="1" applyBorder="1" applyAlignment="1" applyProtection="1">
      <alignment horizontal="center"/>
    </xf>
    <xf numFmtId="0" fontId="14" fillId="0" borderId="0" xfId="0" applyFont="1" applyFill="1" applyBorder="1" applyAlignment="1" applyProtection="1">
      <alignment horizontal="left" vertical="center"/>
    </xf>
    <xf numFmtId="14" fontId="23" fillId="0" borderId="0" xfId="0" applyNumberFormat="1" applyFont="1" applyFill="1" applyBorder="1" applyAlignment="1" applyProtection="1">
      <alignment horizontal="center"/>
    </xf>
    <xf numFmtId="0" fontId="14" fillId="0" borderId="0" xfId="0" applyFont="1" applyFill="1" applyBorder="1" applyAlignment="1" applyProtection="1">
      <alignment horizontal="center" vertical="center"/>
    </xf>
    <xf numFmtId="0" fontId="12" fillId="0" borderId="0" xfId="0" applyFont="1" applyProtection="1"/>
    <xf numFmtId="0" fontId="12" fillId="0" borderId="0" xfId="0" applyFont="1"/>
    <xf numFmtId="0" fontId="12" fillId="0" borderId="0" xfId="0" applyFont="1" applyBorder="1" applyProtection="1"/>
    <xf numFmtId="0" fontId="12" fillId="0" borderId="0" xfId="0" applyFont="1" applyFill="1" applyBorder="1" applyProtection="1"/>
    <xf numFmtId="14" fontId="12" fillId="0" borderId="0" xfId="0" applyNumberFormat="1" applyFont="1" applyFill="1" applyBorder="1" applyAlignment="1" applyProtection="1">
      <alignment horizontal="center"/>
    </xf>
    <xf numFmtId="164" fontId="12" fillId="0" borderId="19" xfId="0" applyNumberFormat="1" applyFont="1" applyFill="1" applyBorder="1" applyProtection="1">
      <protection locked="0"/>
    </xf>
    <xf numFmtId="164" fontId="12" fillId="0" borderId="19" xfId="0" applyNumberFormat="1" applyFont="1" applyBorder="1" applyProtection="1">
      <protection locked="0"/>
    </xf>
    <xf numFmtId="164" fontId="12" fillId="0" borderId="24" xfId="0" applyNumberFormat="1" applyFont="1" applyFill="1" applyBorder="1" applyProtection="1">
      <protection locked="0"/>
    </xf>
    <xf numFmtId="0" fontId="12" fillId="0" borderId="19" xfId="0" applyFont="1" applyFill="1" applyBorder="1" applyProtection="1">
      <protection locked="0"/>
    </xf>
    <xf numFmtId="0" fontId="12" fillId="0" borderId="0" xfId="0" applyFont="1" applyBorder="1" applyAlignment="1" applyProtection="1">
      <alignment vertical="center"/>
    </xf>
    <xf numFmtId="9" fontId="12" fillId="0" borderId="19" xfId="1" applyFont="1" applyFill="1" applyBorder="1" applyProtection="1">
      <protection locked="0"/>
    </xf>
    <xf numFmtId="0" fontId="12" fillId="0" borderId="0" xfId="0" applyFont="1" applyBorder="1" applyAlignment="1" applyProtection="1">
      <alignment horizontal="left"/>
    </xf>
    <xf numFmtId="14" fontId="12" fillId="0" borderId="19" xfId="0" applyNumberFormat="1" applyFont="1" applyFill="1" applyBorder="1" applyProtection="1">
      <protection locked="0"/>
    </xf>
    <xf numFmtId="0" fontId="12" fillId="0" borderId="0" xfId="0" applyNumberFormat="1" applyFont="1" applyBorder="1" applyProtection="1"/>
    <xf numFmtId="165" fontId="12" fillId="0" borderId="19" xfId="0" applyNumberFormat="1" applyFont="1" applyFill="1" applyBorder="1" applyAlignment="1" applyProtection="1">
      <alignment horizontal="center"/>
      <protection locked="0"/>
    </xf>
    <xf numFmtId="165" fontId="12" fillId="0" borderId="0" xfId="0" applyNumberFormat="1" applyFont="1" applyFill="1" applyBorder="1" applyProtection="1"/>
    <xf numFmtId="164" fontId="12" fillId="0" borderId="0" xfId="0" applyNumberFormat="1" applyFont="1" applyBorder="1" applyProtection="1"/>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165" fontId="12" fillId="0" borderId="0" xfId="0" applyNumberFormat="1" applyFont="1" applyBorder="1"/>
    <xf numFmtId="0" fontId="12" fillId="0" borderId="0"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Fill="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Border="1" applyAlignment="1">
      <alignment horizontal="center"/>
    </xf>
    <xf numFmtId="170" fontId="14" fillId="0" borderId="0" xfId="5" applyNumberFormat="1" applyFont="1" applyBorder="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Border="1" applyAlignment="1">
      <alignment horizontal="right" vertical="center"/>
    </xf>
    <xf numFmtId="171" fontId="31" fillId="0" borderId="0" xfId="3" applyNumberFormat="1" applyFont="1" applyBorder="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Border="1" applyAlignment="1">
      <alignment vertical="center"/>
    </xf>
    <xf numFmtId="171" fontId="12" fillId="0" borderId="0" xfId="3" applyNumberFormat="1" applyFont="1" applyBorder="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applyBorder="1"/>
    <xf numFmtId="0" fontId="12" fillId="0" borderId="0" xfId="3" applyFont="1" applyBorder="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applyBorder="1"/>
    <xf numFmtId="171" fontId="12" fillId="0" borderId="0" xfId="3" applyNumberFormat="1" applyFont="1" applyBorder="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applyBorder="1" applyAlignment="1"/>
    <xf numFmtId="0" fontId="11" fillId="0" borderId="0" xfId="3" applyFont="1"/>
    <xf numFmtId="0" fontId="11" fillId="0" borderId="0" xfId="0" applyFont="1" applyBorder="1"/>
    <xf numFmtId="0" fontId="10" fillId="0" borderId="0" xfId="0" applyFont="1" applyBorder="1"/>
    <xf numFmtId="0" fontId="9" fillId="0" borderId="0" xfId="0" applyFont="1"/>
    <xf numFmtId="0" fontId="19" fillId="0" borderId="0" xfId="0" applyFont="1" applyFill="1" applyBorder="1" applyAlignment="1" applyProtection="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0" fontId="11" fillId="0" borderId="0" xfId="0" applyFont="1" applyProtection="1"/>
    <xf numFmtId="0" fontId="8" fillId="0" borderId="0" xfId="0" applyFont="1" applyProtection="1"/>
    <xf numFmtId="0" fontId="9" fillId="0" borderId="0" xfId="0" applyFont="1" applyProtection="1"/>
    <xf numFmtId="0" fontId="1" fillId="0" borderId="4" xfId="0" applyFont="1" applyBorder="1" applyAlignment="1" applyProtection="1">
      <alignment wrapText="1"/>
      <protection locked="0"/>
    </xf>
    <xf numFmtId="0" fontId="1" fillId="0" borderId="0" xfId="0" applyFont="1" applyBorder="1"/>
    <xf numFmtId="0" fontId="23" fillId="0" borderId="0" xfId="0" applyFont="1" applyFill="1" applyProtection="1"/>
    <xf numFmtId="0" fontId="23" fillId="0" borderId="0" xfId="0" applyFont="1" applyFill="1" applyBorder="1" applyProtection="1"/>
    <xf numFmtId="0" fontId="23" fillId="0" borderId="0" xfId="0" applyFont="1" applyFill="1" applyAlignment="1" applyProtection="1">
      <alignment vertical="center"/>
    </xf>
    <xf numFmtId="0" fontId="1" fillId="0" borderId="0" xfId="0" applyFont="1" applyProtection="1"/>
    <xf numFmtId="0" fontId="1" fillId="0" borderId="0" xfId="0" applyFont="1" applyBorder="1" applyProtection="1"/>
    <xf numFmtId="0" fontId="1" fillId="0" borderId="0" xfId="0" applyFont="1" applyFill="1" applyBorder="1" applyProtection="1"/>
    <xf numFmtId="14" fontId="1" fillId="0" borderId="0" xfId="0" applyNumberFormat="1" applyFont="1" applyFill="1" applyBorder="1" applyAlignment="1" applyProtection="1">
      <alignment horizontal="center"/>
    </xf>
    <xf numFmtId="164" fontId="1" fillId="0" borderId="19" xfId="0" applyNumberFormat="1" applyFont="1" applyBorder="1" applyProtection="1">
      <protection locked="0"/>
    </xf>
    <xf numFmtId="0" fontId="1" fillId="0" borderId="19" xfId="0" applyFont="1" applyFill="1" applyBorder="1" applyAlignment="1" applyProtection="1">
      <alignment horizontal="left"/>
      <protection locked="0"/>
    </xf>
    <xf numFmtId="0" fontId="1" fillId="0" borderId="0" xfId="0" applyFont="1"/>
    <xf numFmtId="0" fontId="12" fillId="0" borderId="32" xfId="0" applyFont="1" applyBorder="1" applyProtection="1"/>
    <xf numFmtId="164" fontId="1" fillId="0" borderId="19" xfId="0" applyNumberFormat="1" applyFont="1" applyFill="1" applyBorder="1" applyAlignment="1" applyProtection="1">
      <alignment horizontal="center"/>
      <protection locked="0"/>
    </xf>
    <xf numFmtId="164" fontId="12" fillId="0" borderId="19" xfId="0" applyNumberFormat="1" applyFont="1" applyFill="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164" fontId="1" fillId="0" borderId="23" xfId="0" applyNumberFormat="1" applyFont="1" applyFill="1" applyBorder="1" applyProtection="1">
      <protection locked="0"/>
    </xf>
    <xf numFmtId="0" fontId="21" fillId="4" borderId="15" xfId="0" applyFont="1" applyFill="1" applyBorder="1" applyAlignment="1">
      <alignment horizontal="center" wrapText="1"/>
    </xf>
    <xf numFmtId="0" fontId="1" fillId="0" borderId="0" xfId="0" applyFont="1" applyBorder="1" applyAlignment="1">
      <alignment horizontal="right"/>
    </xf>
    <xf numFmtId="165" fontId="1" fillId="0" borderId="19" xfId="0" applyNumberFormat="1" applyFont="1" applyFill="1" applyBorder="1" applyAlignment="1" applyProtection="1">
      <alignment horizontal="center"/>
      <protection locked="0"/>
    </xf>
    <xf numFmtId="171" fontId="12" fillId="0" borderId="10" xfId="3" applyNumberFormat="1" applyFont="1" applyBorder="1" applyAlignment="1">
      <alignment horizontal="center"/>
    </xf>
    <xf numFmtId="0" fontId="24" fillId="0" borderId="0" xfId="0" applyFont="1" applyFill="1" applyAlignment="1">
      <alignment horizontal="left" vertical="center" indent="2"/>
    </xf>
    <xf numFmtId="3" fontId="24" fillId="0" borderId="0" xfId="0" applyNumberFormat="1" applyFont="1" applyFill="1" applyAlignment="1">
      <alignment horizontal="right" vertical="center"/>
    </xf>
    <xf numFmtId="0" fontId="1" fillId="0" borderId="19" xfId="0" applyFont="1" applyFill="1" applyBorder="1" applyAlignment="1" applyProtection="1">
      <alignment wrapText="1"/>
      <protection locked="0"/>
    </xf>
    <xf numFmtId="9" fontId="23" fillId="0" borderId="0" xfId="1" applyFont="1" applyFill="1" applyBorder="1" applyAlignment="1" applyProtection="1">
      <alignment horizontal="center" wrapText="1"/>
    </xf>
    <xf numFmtId="0" fontId="1" fillId="0" borderId="19" xfId="0" applyFont="1" applyFill="1" applyBorder="1" applyProtection="1">
      <protection locked="0"/>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Fill="1" applyBorder="1" applyAlignment="1" applyProtection="1">
      <alignment horizontal="center"/>
      <protection locked="0"/>
    </xf>
    <xf numFmtId="0" fontId="1" fillId="0" borderId="26" xfId="0" applyNumberFormat="1" applyFont="1" applyFill="1" applyBorder="1" applyAlignment="1" applyProtection="1">
      <alignment horizontal="left" vertical="center"/>
      <protection locked="0"/>
    </xf>
    <xf numFmtId="164" fontId="34" fillId="0" borderId="0" xfId="0" applyNumberFormat="1"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0" xfId="0" applyFont="1" applyFill="1" applyAlignment="1" applyProtection="1">
      <alignment horizontal="center"/>
    </xf>
    <xf numFmtId="9" fontId="1" fillId="0" borderId="0" xfId="0" applyNumberFormat="1" applyFont="1" applyAlignment="1">
      <alignment horizontal="center"/>
    </xf>
    <xf numFmtId="0" fontId="21" fillId="0" borderId="0" xfId="0"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Fill="1" applyBorder="1" applyAlignment="1" applyProtection="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Border="1" applyAlignment="1" applyProtection="1">
      <alignment horizontal="right"/>
    </xf>
    <xf numFmtId="0" fontId="12" fillId="0" borderId="0" xfId="0" applyFont="1" applyAlignment="1" applyProtection="1">
      <alignment horizontal="right"/>
    </xf>
    <xf numFmtId="168" fontId="1" fillId="0" borderId="26" xfId="0" applyNumberFormat="1" applyFont="1" applyBorder="1" applyAlignment="1" applyProtection="1">
      <alignment horizontal="left" vertical="center"/>
      <protection locked="0"/>
    </xf>
    <xf numFmtId="0" fontId="0" fillId="0" borderId="0" xfId="0" applyProtection="1"/>
    <xf numFmtId="0" fontId="35" fillId="0" borderId="0" xfId="0" applyFont="1" applyProtection="1"/>
    <xf numFmtId="0" fontId="24" fillId="0" borderId="0" xfId="0" applyFont="1" applyProtection="1"/>
    <xf numFmtId="0" fontId="0" fillId="0" borderId="29" xfId="0" applyBorder="1" applyProtection="1"/>
    <xf numFmtId="164" fontId="23" fillId="2" borderId="22" xfId="0" applyNumberFormat="1" applyFont="1" applyFill="1" applyBorder="1" applyProtection="1"/>
    <xf numFmtId="164" fontId="23" fillId="2" borderId="28" xfId="0" applyNumberFormat="1" applyFont="1" applyFill="1" applyBorder="1" applyProtection="1"/>
    <xf numFmtId="164" fontId="23" fillId="2" borderId="3" xfId="0" applyNumberFormat="1" applyFont="1" applyFill="1" applyBorder="1" applyProtection="1"/>
    <xf numFmtId="164" fontId="23" fillId="2" borderId="4" xfId="0" applyNumberFormat="1" applyFont="1" applyFill="1" applyBorder="1" applyProtection="1"/>
    <xf numFmtId="0" fontId="12" fillId="0" borderId="14" xfId="0" applyFont="1" applyBorder="1" applyProtection="1"/>
    <xf numFmtId="0" fontId="12" fillId="0" borderId="14" xfId="0" applyFont="1" applyBorder="1" applyAlignment="1" applyProtection="1">
      <alignment horizontal="right"/>
    </xf>
    <xf numFmtId="0" fontId="19" fillId="0" borderId="0" xfId="0" applyFont="1" applyBorder="1" applyAlignment="1" applyProtection="1">
      <alignment vertical="center"/>
    </xf>
    <xf numFmtId="0" fontId="14" fillId="2" borderId="21" xfId="0" applyFont="1" applyFill="1" applyBorder="1" applyAlignment="1" applyProtection="1"/>
    <xf numFmtId="0" fontId="23" fillId="2" borderId="30" xfId="0" applyFont="1" applyFill="1" applyBorder="1" applyAlignment="1" applyProtection="1">
      <alignment horizontal="right"/>
    </xf>
    <xf numFmtId="0" fontId="14" fillId="2" borderId="5" xfId="0" applyFont="1" applyFill="1" applyBorder="1" applyAlignment="1" applyProtection="1"/>
    <xf numFmtId="0" fontId="14" fillId="0" borderId="21" xfId="0" applyFont="1" applyFill="1" applyBorder="1" applyAlignment="1" applyProtection="1">
      <alignment horizontal="left"/>
    </xf>
    <xf numFmtId="0" fontId="14" fillId="0" borderId="25" xfId="0" applyFont="1" applyFill="1" applyBorder="1" applyAlignment="1" applyProtection="1">
      <alignment horizontal="center"/>
    </xf>
    <xf numFmtId="0" fontId="1" fillId="0" borderId="25" xfId="0" applyFont="1" applyBorder="1" applyProtection="1"/>
    <xf numFmtId="0" fontId="14" fillId="0" borderId="25" xfId="0" applyFont="1" applyFill="1" applyBorder="1" applyAlignment="1" applyProtection="1">
      <alignment horizontal="left"/>
    </xf>
    <xf numFmtId="14" fontId="1" fillId="0" borderId="25" xfId="0" applyNumberFormat="1" applyFont="1" applyFill="1" applyBorder="1" applyAlignment="1" applyProtection="1">
      <alignment horizontal="center"/>
    </xf>
    <xf numFmtId="0" fontId="25" fillId="0" borderId="0" xfId="0" applyFont="1" applyFill="1" applyBorder="1" applyAlignment="1" applyProtection="1">
      <alignment horizontal="left"/>
    </xf>
    <xf numFmtId="0" fontId="14" fillId="0" borderId="16" xfId="0" applyFont="1" applyFill="1" applyBorder="1" applyAlignment="1" applyProtection="1">
      <alignment horizontal="left"/>
    </xf>
    <xf numFmtId="0" fontId="14" fillId="0" borderId="21" xfId="0" applyFont="1" applyFill="1" applyBorder="1" applyAlignment="1" applyProtection="1"/>
    <xf numFmtId="0" fontId="14" fillId="0" borderId="16" xfId="0" applyFont="1" applyFill="1" applyBorder="1" applyAlignment="1" applyProtection="1"/>
    <xf numFmtId="164" fontId="1" fillId="2" borderId="3" xfId="0" applyNumberFormat="1" applyFont="1" applyFill="1" applyBorder="1" applyProtection="1"/>
    <xf numFmtId="0" fontId="14" fillId="0" borderId="5" xfId="0" applyFont="1" applyFill="1" applyBorder="1" applyAlignment="1" applyProtection="1"/>
    <xf numFmtId="164" fontId="1" fillId="2" borderId="4" xfId="0" applyNumberFormat="1" applyFont="1" applyFill="1" applyBorder="1" applyProtection="1"/>
    <xf numFmtId="0" fontId="14" fillId="2" borderId="5" xfId="0" applyFont="1" applyFill="1" applyBorder="1" applyAlignment="1" applyProtection="1">
      <alignment vertical="center"/>
    </xf>
    <xf numFmtId="0" fontId="14" fillId="2" borderId="16" xfId="0" applyFont="1" applyFill="1" applyBorder="1" applyAlignment="1" applyProtection="1">
      <alignment vertical="center"/>
    </xf>
    <xf numFmtId="0" fontId="14" fillId="2" borderId="4" xfId="0" applyFont="1" applyFill="1" applyBorder="1" applyAlignment="1" applyProtection="1">
      <alignment vertical="center"/>
    </xf>
    <xf numFmtId="0" fontId="21" fillId="0" borderId="25" xfId="0" applyFont="1" applyBorder="1" applyProtection="1"/>
    <xf numFmtId="9" fontId="14" fillId="0" borderId="25" xfId="1" applyFont="1" applyFill="1" applyBorder="1" applyProtection="1"/>
    <xf numFmtId="0" fontId="1" fillId="0" borderId="25" xfId="0" applyFont="1" applyFill="1" applyBorder="1" applyProtection="1"/>
    <xf numFmtId="0" fontId="26" fillId="0" borderId="0" xfId="0" applyFont="1" applyBorder="1" applyProtection="1"/>
    <xf numFmtId="0" fontId="12" fillId="0" borderId="25" xfId="0" applyFont="1" applyBorder="1" applyProtection="1"/>
    <xf numFmtId="0" fontId="23" fillId="0" borderId="25" xfId="0" applyFont="1" applyFill="1" applyBorder="1" applyAlignment="1" applyProtection="1">
      <alignment horizontal="left"/>
    </xf>
    <xf numFmtId="14" fontId="12" fillId="0" borderId="25" xfId="0" applyNumberFormat="1" applyFont="1" applyFill="1" applyBorder="1" applyAlignment="1" applyProtection="1">
      <alignment horizontal="center"/>
    </xf>
    <xf numFmtId="0" fontId="12" fillId="0" borderId="25" xfId="0" applyFont="1" applyFill="1" applyBorder="1" applyProtection="1"/>
    <xf numFmtId="0" fontId="12" fillId="0" borderId="0" xfId="0" applyFont="1" applyBorder="1" applyAlignment="1" applyProtection="1"/>
    <xf numFmtId="164" fontId="12" fillId="2" borderId="4" xfId="0" applyNumberFormat="1" applyFont="1" applyFill="1" applyBorder="1" applyProtection="1"/>
    <xf numFmtId="0" fontId="14" fillId="2" borderId="4" xfId="0" applyFont="1" applyFill="1" applyBorder="1" applyAlignment="1" applyProtection="1"/>
    <xf numFmtId="0" fontId="14" fillId="2" borderId="16" xfId="0" applyFont="1" applyFill="1" applyBorder="1" applyAlignment="1" applyProtection="1"/>
    <xf numFmtId="164" fontId="14" fillId="0" borderId="25" xfId="0" applyNumberFormat="1" applyFont="1" applyFill="1" applyBorder="1" applyAlignment="1" applyProtection="1"/>
    <xf numFmtId="0" fontId="14" fillId="0" borderId="21" xfId="0" applyFont="1" applyFill="1" applyBorder="1" applyAlignment="1" applyProtection="1">
      <alignment horizontal="left" vertical="center" wrapText="1"/>
    </xf>
    <xf numFmtId="0" fontId="14" fillId="0" borderId="25" xfId="0" applyFont="1" applyFill="1" applyBorder="1" applyAlignment="1" applyProtection="1">
      <alignment horizontal="left" wrapText="1"/>
    </xf>
    <xf numFmtId="164" fontId="14" fillId="0" borderId="25" xfId="0" applyNumberFormat="1" applyFont="1" applyFill="1" applyBorder="1" applyAlignment="1" applyProtection="1">
      <alignment horizontal="center"/>
    </xf>
    <xf numFmtId="0" fontId="14" fillId="0" borderId="0" xfId="0" applyFont="1" applyFill="1" applyBorder="1" applyAlignment="1" applyProtection="1">
      <alignment horizontal="left" wrapText="1"/>
    </xf>
    <xf numFmtId="164" fontId="14" fillId="0" borderId="0" xfId="0" applyNumberFormat="1" applyFont="1" applyFill="1" applyBorder="1" applyAlignment="1" applyProtection="1">
      <alignment horizontal="center"/>
    </xf>
    <xf numFmtId="0" fontId="12" fillId="0" borderId="4" xfId="0" applyFont="1" applyBorder="1" applyAlignment="1" applyProtection="1">
      <alignment horizontal="center"/>
    </xf>
    <xf numFmtId="0" fontId="12" fillId="2" borderId="21" xfId="0" applyFont="1" applyFill="1" applyBorder="1" applyAlignment="1" applyProtection="1">
      <alignment horizontal="center"/>
    </xf>
    <xf numFmtId="0" fontId="14" fillId="0" borderId="25" xfId="0" applyFont="1" applyFill="1" applyBorder="1" applyAlignment="1" applyProtection="1">
      <alignment horizontal="center" wrapText="1"/>
    </xf>
    <xf numFmtId="0" fontId="21" fillId="0" borderId="0" xfId="0" applyFont="1" applyFill="1" applyBorder="1" applyProtection="1"/>
    <xf numFmtId="0" fontId="12" fillId="0" borderId="0" xfId="0" applyFont="1" applyFill="1" applyBorder="1" applyAlignment="1" applyProtection="1"/>
    <xf numFmtId="164" fontId="23" fillId="2" borderId="4" xfId="0" applyNumberFormat="1" applyFont="1" applyFill="1" applyBorder="1" applyAlignment="1" applyProtection="1">
      <alignment horizontal="right" wrapText="1"/>
    </xf>
    <xf numFmtId="0" fontId="14" fillId="0" borderId="5" xfId="0" applyFont="1" applyFill="1" applyBorder="1" applyAlignment="1" applyProtection="1">
      <alignment horizontal="right" vertical="center"/>
    </xf>
    <xf numFmtId="0" fontId="14" fillId="2" borderId="21" xfId="0" applyFont="1" applyFill="1" applyBorder="1" applyAlignment="1" applyProtection="1">
      <alignment wrapText="1"/>
    </xf>
    <xf numFmtId="0" fontId="14" fillId="2" borderId="16" xfId="0" applyFont="1" applyFill="1" applyBorder="1" applyAlignment="1" applyProtection="1">
      <alignment wrapText="1"/>
    </xf>
    <xf numFmtId="0" fontId="1" fillId="0" borderId="4" xfId="0" applyFont="1" applyFill="1" applyBorder="1" applyAlignment="1" applyProtection="1">
      <alignment horizontal="center" vertical="center"/>
    </xf>
    <xf numFmtId="14" fontId="23" fillId="0" borderId="25" xfId="0" applyNumberFormat="1" applyFont="1" applyFill="1" applyBorder="1" applyAlignment="1" applyProtection="1">
      <alignment horizontal="left"/>
    </xf>
    <xf numFmtId="0" fontId="23" fillId="0" borderId="17" xfId="0" applyFont="1" applyFill="1" applyBorder="1" applyAlignment="1" applyProtection="1">
      <alignment horizontal="left"/>
    </xf>
    <xf numFmtId="0" fontId="14" fillId="0" borderId="0" xfId="0" applyFont="1" applyFill="1" applyBorder="1" applyAlignment="1" applyProtection="1"/>
    <xf numFmtId="0" fontId="14" fillId="0" borderId="35" xfId="0" applyFont="1" applyFill="1" applyBorder="1" applyAlignment="1" applyProtection="1"/>
    <xf numFmtId="0" fontId="12" fillId="0" borderId="4" xfId="0" applyFont="1" applyBorder="1" applyProtection="1"/>
    <xf numFmtId="0" fontId="14" fillId="0" borderId="5" xfId="0" applyFont="1" applyFill="1" applyBorder="1" applyAlignment="1" applyProtection="1">
      <alignment horizontal="left"/>
    </xf>
    <xf numFmtId="0" fontId="14" fillId="2" borderId="21" xfId="0" applyFont="1" applyFill="1" applyBorder="1" applyAlignment="1" applyProtection="1">
      <alignment horizontal="left"/>
    </xf>
    <xf numFmtId="0" fontId="14" fillId="2" borderId="16" xfId="0" applyFont="1" applyFill="1" applyBorder="1" applyAlignment="1" applyProtection="1">
      <alignment horizontal="left"/>
    </xf>
    <xf numFmtId="0" fontId="14" fillId="0" borderId="25" xfId="0" applyFont="1" applyFill="1" applyBorder="1" applyAlignment="1" applyProtection="1"/>
    <xf numFmtId="0" fontId="21" fillId="0" borderId="25" xfId="0" applyFont="1" applyBorder="1" applyAlignment="1" applyProtection="1">
      <alignment horizontal="center"/>
    </xf>
    <xf numFmtId="165" fontId="12" fillId="0" borderId="25" xfId="0" applyNumberFormat="1" applyFont="1" applyFill="1" applyBorder="1" applyProtection="1"/>
    <xf numFmtId="165" fontId="12" fillId="0" borderId="21" xfId="0" applyNumberFormat="1" applyFont="1" applyFill="1" applyBorder="1" applyAlignment="1" applyProtection="1">
      <alignment horizontal="center"/>
    </xf>
    <xf numFmtId="164" fontId="23" fillId="2" borderId="16" xfId="0" applyNumberFormat="1" applyFont="1" applyFill="1" applyBorder="1" applyProtection="1"/>
    <xf numFmtId="0" fontId="4" fillId="0" borderId="21" xfId="0" applyFont="1" applyBorder="1" applyAlignment="1" applyProtection="1">
      <alignment horizontal="center"/>
    </xf>
    <xf numFmtId="0" fontId="12" fillId="0" borderId="21" xfId="0" applyFont="1" applyBorder="1" applyAlignment="1" applyProtection="1">
      <alignment horizontal="center"/>
    </xf>
    <xf numFmtId="0" fontId="42" fillId="0" borderId="0" xfId="0" applyFont="1" applyProtection="1">
      <protection locked="0"/>
    </xf>
    <xf numFmtId="0" fontId="1" fillId="0" borderId="0" xfId="0" applyFont="1" applyBorder="1" applyProtection="1">
      <protection locked="0"/>
    </xf>
    <xf numFmtId="0" fontId="1" fillId="0" borderId="14" xfId="0" applyFont="1" applyBorder="1" applyProtection="1">
      <protection locked="0"/>
    </xf>
    <xf numFmtId="0" fontId="12" fillId="0" borderId="0" xfId="0" applyFont="1" applyBorder="1" applyAlignment="1" applyProtection="1">
      <alignment horizontal="right"/>
      <protection locked="0"/>
    </xf>
    <xf numFmtId="0" fontId="23" fillId="0" borderId="0" xfId="0" applyFont="1" applyProtection="1">
      <protection locked="0"/>
    </xf>
    <xf numFmtId="0" fontId="19" fillId="0" borderId="0" xfId="0" applyFont="1" applyBorder="1" applyAlignment="1" applyProtection="1">
      <alignment vertical="center"/>
      <protection locked="0"/>
    </xf>
    <xf numFmtId="0" fontId="43" fillId="0" borderId="0" xfId="0" applyFont="1" applyAlignment="1" applyProtection="1">
      <alignment wrapText="1"/>
      <protection locked="0"/>
    </xf>
    <xf numFmtId="0" fontId="0" fillId="0" borderId="0" xfId="0" applyFont="1"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Border="1" applyAlignment="1" applyProtection="1">
      <alignment horizontal="right"/>
      <protection locked="0"/>
    </xf>
    <xf numFmtId="0" fontId="1" fillId="0" borderId="0" xfId="0" applyFont="1" applyProtection="1">
      <protection locked="0"/>
    </xf>
    <xf numFmtId="0" fontId="23" fillId="0" borderId="0" xfId="0" applyFont="1" applyFill="1" applyProtection="1">
      <protection locked="0"/>
    </xf>
    <xf numFmtId="0" fontId="14" fillId="0" borderId="0" xfId="0" applyFont="1" applyFill="1" applyBorder="1" applyAlignment="1" applyProtection="1">
      <alignment vertical="center"/>
      <protection locked="0"/>
    </xf>
    <xf numFmtId="0" fontId="14" fillId="0" borderId="0" xfId="0" applyFont="1" applyFill="1" applyProtection="1">
      <protection locked="0"/>
    </xf>
    <xf numFmtId="0" fontId="0" fillId="0" borderId="0" xfId="0" applyAlignment="1" applyProtection="1">
      <alignment wrapText="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Fill="1" applyBorder="1" applyAlignment="1" applyProtection="1">
      <alignment wrapText="1"/>
    </xf>
    <xf numFmtId="0" fontId="1" fillId="0" borderId="19" xfId="0" applyFont="1" applyFill="1" applyBorder="1" applyAlignment="1" applyProtection="1">
      <alignment horizontal="left"/>
    </xf>
    <xf numFmtId="164" fontId="1" fillId="0" borderId="19" xfId="0" applyNumberFormat="1" applyFont="1" applyBorder="1" applyProtection="1"/>
    <xf numFmtId="164" fontId="1" fillId="0" borderId="23" xfId="0" applyNumberFormat="1" applyFont="1" applyBorder="1" applyProtection="1"/>
    <xf numFmtId="0" fontId="1" fillId="0" borderId="0" xfId="0" applyFont="1" applyAlignment="1" applyProtection="1">
      <alignment vertical="center" wrapText="1"/>
      <protection locked="0"/>
    </xf>
    <xf numFmtId="0" fontId="12" fillId="0" borderId="0" xfId="0" applyFont="1" applyBorder="1" applyProtection="1">
      <protection locked="0"/>
    </xf>
    <xf numFmtId="0" fontId="19" fillId="0" borderId="0" xfId="0" applyFont="1" applyBorder="1" applyAlignment="1" applyProtection="1">
      <alignment horizontal="left" vertical="center"/>
      <protection locked="0"/>
    </xf>
    <xf numFmtId="0" fontId="19" fillId="0" borderId="0" xfId="0" applyFont="1" applyFill="1" applyBorder="1" applyAlignment="1" applyProtection="1">
      <protection locked="0"/>
    </xf>
    <xf numFmtId="0" fontId="19" fillId="0" borderId="0" xfId="0" applyFont="1" applyFill="1" applyBorder="1" applyAlignment="1" applyProtection="1">
      <alignment vertical="top"/>
      <protection locked="0"/>
    </xf>
    <xf numFmtId="0" fontId="14" fillId="0" borderId="0" xfId="0" applyFont="1" applyFill="1" applyBorder="1" applyAlignment="1" applyProtection="1">
      <alignment horizontal="center"/>
      <protection locked="0"/>
    </xf>
    <xf numFmtId="0" fontId="12" fillId="0" borderId="0" xfId="0" applyFont="1" applyProtection="1">
      <protection locked="0"/>
    </xf>
    <xf numFmtId="0" fontId="19" fillId="0" borderId="0" xfId="0" applyFont="1" applyFill="1" applyBorder="1" applyAlignment="1" applyProtection="1">
      <alignment vertical="center"/>
      <protection locked="0"/>
    </xf>
    <xf numFmtId="0" fontId="19" fillId="0" borderId="0" xfId="0" applyFont="1" applyFill="1" applyBorder="1" applyAlignment="1" applyProtection="1">
      <alignment horizontal="left" vertical="center"/>
      <protection locked="0"/>
    </xf>
    <xf numFmtId="0" fontId="1" fillId="0" borderId="21" xfId="0" applyFont="1" applyBorder="1" applyAlignment="1" applyProtection="1">
      <alignment horizontal="center" wrapText="1"/>
    </xf>
    <xf numFmtId="0" fontId="1" fillId="0" borderId="4" xfId="0" applyFont="1" applyBorder="1" applyAlignment="1" applyProtection="1">
      <alignment wrapText="1"/>
    </xf>
    <xf numFmtId="0" fontId="1" fillId="0" borderId="26" xfId="0" applyFont="1" applyBorder="1" applyAlignment="1" applyProtection="1">
      <alignment vertical="center"/>
      <protection locked="0"/>
    </xf>
    <xf numFmtId="167" fontId="1" fillId="0" borderId="26" xfId="0" applyNumberFormat="1" applyFont="1" applyBorder="1" applyAlignment="1" applyProtection="1">
      <alignment horizontal="lef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Border="1" applyAlignment="1">
      <alignment horizontal="center"/>
    </xf>
    <xf numFmtId="0" fontId="12" fillId="0" borderId="14" xfId="0" applyFont="1" applyBorder="1" applyProtection="1">
      <protection locked="0"/>
    </xf>
    <xf numFmtId="0" fontId="12" fillId="0" borderId="14" xfId="0" applyFont="1" applyBorder="1" applyAlignment="1" applyProtection="1">
      <alignment horizontal="right"/>
      <protection locked="0"/>
    </xf>
    <xf numFmtId="0" fontId="12" fillId="0" borderId="4" xfId="0" applyFont="1" applyBorder="1" applyAlignment="1" applyProtection="1">
      <alignment horizontal="center" vertical="center"/>
      <protection locked="0"/>
    </xf>
    <xf numFmtId="0" fontId="1" fillId="0" borderId="21" xfId="0" applyFont="1" applyBorder="1" applyAlignment="1" applyProtection="1">
      <alignment horizontal="left" vertical="center"/>
      <protection locked="0"/>
    </xf>
    <xf numFmtId="0" fontId="1" fillId="0" borderId="21" xfId="0" applyFont="1" applyFill="1" applyBorder="1" applyAlignment="1" applyProtection="1">
      <alignment horizontal="left" vertical="center"/>
      <protection locked="0"/>
    </xf>
    <xf numFmtId="0" fontId="12" fillId="0" borderId="21" xfId="0" applyFont="1" applyBorder="1" applyAlignment="1" applyProtection="1">
      <alignment horizontal="left" vertical="center"/>
      <protection locked="0"/>
    </xf>
    <xf numFmtId="0" fontId="12" fillId="0" borderId="4" xfId="0" applyFont="1" applyBorder="1" applyAlignment="1" applyProtection="1">
      <alignment horizontal="left" vertical="center"/>
      <protection locked="0"/>
    </xf>
    <xf numFmtId="166" fontId="12" fillId="2" borderId="2" xfId="0" applyNumberFormat="1" applyFont="1" applyFill="1" applyBorder="1" applyAlignment="1" applyProtection="1">
      <alignment horizontal="left" vertical="center"/>
      <protection locked="0"/>
    </xf>
    <xf numFmtId="0" fontId="12" fillId="0" borderId="4" xfId="0" applyFont="1" applyBorder="1" applyAlignment="1" applyProtection="1">
      <alignment horizontal="left" vertical="center" wrapText="1"/>
      <protection locked="0"/>
    </xf>
    <xf numFmtId="0" fontId="12" fillId="2" borderId="2" xfId="0" applyFont="1" applyFill="1" applyBorder="1" applyAlignment="1" applyProtection="1">
      <alignment horizontal="left" vertical="center"/>
      <protection locked="0"/>
    </xf>
    <xf numFmtId="0" fontId="12" fillId="0" borderId="21" xfId="0" applyFont="1" applyBorder="1" applyAlignment="1" applyProtection="1">
      <alignment vertical="center"/>
      <protection locked="0"/>
    </xf>
    <xf numFmtId="0" fontId="14" fillId="0" borderId="21" xfId="0" applyFont="1" applyFill="1" applyBorder="1" applyAlignment="1" applyProtection="1">
      <alignment horizontal="center"/>
      <protection locked="0"/>
    </xf>
    <xf numFmtId="0" fontId="23" fillId="2" borderId="4" xfId="0" applyFont="1" applyFill="1" applyBorder="1" applyAlignment="1" applyProtection="1">
      <alignment horizontal="center"/>
      <protection locked="0"/>
    </xf>
    <xf numFmtId="14" fontId="23" fillId="2" borderId="4" xfId="8" applyNumberFormat="1" applyFont="1" applyFill="1" applyBorder="1" applyAlignment="1" applyProtection="1">
      <alignment horizontal="center"/>
      <protection locked="0"/>
    </xf>
    <xf numFmtId="14" fontId="23" fillId="0" borderId="0" xfId="0" applyNumberFormat="1" applyFont="1" applyFill="1" applyBorder="1" applyAlignment="1" applyProtection="1">
      <alignment horizontal="center"/>
      <protection locked="0"/>
    </xf>
    <xf numFmtId="0" fontId="23" fillId="0" borderId="4" xfId="0" applyFont="1" applyFill="1" applyBorder="1" applyAlignment="1" applyProtection="1">
      <alignment horizontal="center"/>
      <protection locked="0"/>
    </xf>
    <xf numFmtId="0" fontId="14" fillId="2" borderId="21" xfId="0" applyFont="1" applyFill="1" applyBorder="1" applyAlignment="1" applyProtection="1">
      <protection locked="0"/>
    </xf>
    <xf numFmtId="9" fontId="14" fillId="2" borderId="4" xfId="1" applyFont="1" applyFill="1" applyBorder="1" applyAlignment="1" applyProtection="1">
      <alignment horizontal="center" wrapText="1"/>
      <protection locked="0"/>
    </xf>
    <xf numFmtId="9" fontId="14" fillId="2" borderId="22" xfId="1" applyFont="1" applyFill="1" applyBorder="1" applyAlignment="1" applyProtection="1">
      <alignment horizontal="center" wrapText="1"/>
      <protection locked="0"/>
    </xf>
    <xf numFmtId="0" fontId="23" fillId="0" borderId="3" xfId="0" applyFont="1" applyFill="1" applyBorder="1" applyAlignment="1" applyProtection="1">
      <alignment horizontal="center"/>
      <protection locked="0"/>
    </xf>
    <xf numFmtId="0" fontId="23" fillId="0" borderId="21" xfId="0" applyFont="1" applyFill="1" applyBorder="1" applyProtection="1">
      <protection locked="0"/>
    </xf>
    <xf numFmtId="164" fontId="1" fillId="0" borderId="4" xfId="0" applyNumberFormat="1" applyFont="1" applyFill="1" applyBorder="1" applyProtection="1">
      <protection locked="0"/>
    </xf>
    <xf numFmtId="0" fontId="1" fillId="0" borderId="4" xfId="0" applyFont="1" applyFill="1" applyBorder="1" applyAlignment="1" applyProtection="1">
      <alignment horizontal="center"/>
      <protection locked="0"/>
    </xf>
    <xf numFmtId="0" fontId="1" fillId="0" borderId="4" xfId="0" applyFont="1" applyFill="1" applyBorder="1" applyProtection="1">
      <protection locked="0"/>
    </xf>
    <xf numFmtId="0" fontId="23" fillId="0" borderId="27" xfId="0" applyFont="1" applyFill="1" applyBorder="1" applyProtection="1">
      <protection locked="0"/>
    </xf>
    <xf numFmtId="164" fontId="1" fillId="0" borderId="18" xfId="0" applyNumberFormat="1" applyFont="1" applyBorder="1" applyProtection="1">
      <protection locked="0"/>
    </xf>
    <xf numFmtId="164" fontId="23" fillId="0" borderId="3" xfId="0" applyNumberFormat="1" applyFont="1" applyFill="1" applyBorder="1" applyProtection="1">
      <protection locked="0"/>
    </xf>
    <xf numFmtId="164" fontId="1" fillId="0" borderId="4" xfId="0" applyNumberFormat="1" applyFont="1" applyBorder="1" applyProtection="1">
      <protection locked="0"/>
    </xf>
    <xf numFmtId="164" fontId="23" fillId="0" borderId="4" xfId="0" applyNumberFormat="1" applyFont="1" applyFill="1" applyBorder="1" applyProtection="1">
      <protection locked="0"/>
    </xf>
    <xf numFmtId="0" fontId="23" fillId="0" borderId="3" xfId="0" applyFont="1" applyFill="1" applyBorder="1" applyProtection="1">
      <protection locked="0"/>
    </xf>
    <xf numFmtId="0" fontId="23" fillId="0" borderId="4" xfId="0" applyFont="1" applyFill="1" applyBorder="1" applyProtection="1">
      <protection locked="0"/>
    </xf>
    <xf numFmtId="0" fontId="14" fillId="0" borderId="4" xfId="0" applyFont="1" applyFill="1" applyBorder="1" applyProtection="1">
      <protection locked="0"/>
    </xf>
    <xf numFmtId="164" fontId="14" fillId="0" borderId="4" xfId="0" applyNumberFormat="1" applyFont="1" applyFill="1" applyBorder="1" applyProtection="1">
      <protection locked="0"/>
    </xf>
    <xf numFmtId="164" fontId="14" fillId="0" borderId="3" xfId="0" applyNumberFormat="1" applyFont="1" applyFill="1" applyBorder="1" applyProtection="1">
      <protection locked="0"/>
    </xf>
    <xf numFmtId="0" fontId="14" fillId="0" borderId="4" xfId="0" applyFont="1" applyFill="1" applyBorder="1" applyAlignment="1" applyProtection="1">
      <alignment horizontal="left"/>
      <protection locked="0"/>
    </xf>
    <xf numFmtId="164" fontId="23" fillId="0" borderId="4" xfId="7" applyNumberFormat="1" applyFont="1" applyFill="1" applyBorder="1" applyProtection="1">
      <protection locked="0"/>
    </xf>
    <xf numFmtId="164" fontId="23" fillId="0" borderId="22" xfId="7" applyNumberFormat="1" applyFont="1" applyFill="1" applyBorder="1" applyProtection="1">
      <protection locked="0"/>
    </xf>
    <xf numFmtId="0" fontId="14" fillId="0" borderId="21" xfId="0" applyFont="1" applyFill="1" applyBorder="1" applyAlignment="1" applyProtection="1">
      <alignment horizontal="left"/>
      <protection locked="0"/>
    </xf>
    <xf numFmtId="164" fontId="23" fillId="0" borderId="2" xfId="7" applyNumberFormat="1" applyFont="1" applyFill="1" applyBorder="1" applyProtection="1">
      <protection locked="0"/>
    </xf>
    <xf numFmtId="0" fontId="0" fillId="0" borderId="0" xfId="0" applyProtection="1">
      <protection locked="0"/>
    </xf>
    <xf numFmtId="0" fontId="14" fillId="0" borderId="4" xfId="0" applyFont="1" applyFill="1" applyBorder="1" applyAlignment="1" applyProtection="1">
      <protection locked="0"/>
    </xf>
    <xf numFmtId="0" fontId="14" fillId="0" borderId="4" xfId="0" applyFont="1" applyFill="1" applyBorder="1" applyAlignment="1" applyProtection="1">
      <alignment horizontal="center"/>
      <protection locked="0"/>
    </xf>
    <xf numFmtId="14" fontId="1" fillId="2" borderId="4" xfId="0" applyNumberFormat="1" applyFont="1" applyFill="1" applyBorder="1" applyAlignment="1" applyProtection="1">
      <alignment horizontal="center"/>
      <protection locked="0"/>
    </xf>
    <xf numFmtId="0" fontId="19" fillId="0" borderId="25" xfId="0" applyFont="1" applyFill="1" applyBorder="1" applyAlignment="1" applyProtection="1">
      <alignment horizontal="left"/>
      <protection locked="0"/>
    </xf>
    <xf numFmtId="0" fontId="1" fillId="0" borderId="4" xfId="0" applyFont="1" applyBorder="1" applyAlignment="1" applyProtection="1">
      <alignment horizontal="center"/>
      <protection locked="0"/>
    </xf>
    <xf numFmtId="14" fontId="1" fillId="0" borderId="16" xfId="0" applyNumberFormat="1" applyFont="1" applyFill="1" applyBorder="1" applyAlignment="1" applyProtection="1">
      <alignment horizontal="center"/>
      <protection locked="0"/>
    </xf>
    <xf numFmtId="0" fontId="21" fillId="0" borderId="22" xfId="0" applyFont="1" applyFill="1" applyBorder="1" applyAlignment="1" applyProtection="1">
      <alignment horizontal="center" vertical="center" wrapText="1"/>
      <protection locked="0"/>
    </xf>
    <xf numFmtId="0" fontId="14" fillId="0" borderId="22" xfId="0" applyFont="1" applyFill="1" applyBorder="1" applyAlignment="1" applyProtection="1">
      <alignment horizontal="center" vertical="center" wrapText="1"/>
      <protection locked="0"/>
    </xf>
    <xf numFmtId="0" fontId="14" fillId="0" borderId="20" xfId="0"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protection locked="0"/>
    </xf>
    <xf numFmtId="164" fontId="1" fillId="2" borderId="16" xfId="0" applyNumberFormat="1" applyFont="1" applyFill="1" applyBorder="1" applyProtection="1">
      <protection locked="0"/>
    </xf>
    <xf numFmtId="0" fontId="14" fillId="0" borderId="21" xfId="0" applyFont="1" applyFill="1" applyBorder="1" applyAlignment="1" applyProtection="1">
      <protection locked="0"/>
    </xf>
    <xf numFmtId="164" fontId="1" fillId="2" borderId="3" xfId="0" applyNumberFormat="1" applyFont="1" applyFill="1" applyBorder="1" applyProtection="1">
      <protection locked="0"/>
    </xf>
    <xf numFmtId="164" fontId="1" fillId="2" borderId="4" xfId="0" applyNumberFormat="1" applyFont="1" applyFill="1" applyBorder="1" applyProtection="1">
      <protection locked="0"/>
    </xf>
    <xf numFmtId="0" fontId="14" fillId="2" borderId="21" xfId="0" applyFont="1" applyFill="1" applyBorder="1" applyAlignment="1" applyProtection="1">
      <alignment vertical="center"/>
      <protection locked="0"/>
    </xf>
    <xf numFmtId="164" fontId="14" fillId="2" borderId="4" xfId="0" applyNumberFormat="1" applyFont="1" applyFill="1" applyBorder="1" applyProtection="1">
      <protection locked="0"/>
    </xf>
    <xf numFmtId="164" fontId="14" fillId="2" borderId="16" xfId="0" applyNumberFormat="1" applyFont="1" applyFill="1" applyBorder="1" applyProtection="1">
      <protection locked="0"/>
    </xf>
    <xf numFmtId="0" fontId="14" fillId="2" borderId="4" xfId="0" applyFont="1" applyFill="1" applyBorder="1" applyAlignment="1" applyProtection="1">
      <alignment vertical="center"/>
      <protection locked="0"/>
    </xf>
    <xf numFmtId="0" fontId="20" fillId="0" borderId="25" xfId="0" applyFont="1" applyBorder="1" applyProtection="1">
      <protection locked="0"/>
    </xf>
    <xf numFmtId="0" fontId="14" fillId="0" borderId="21" xfId="1" applyNumberFormat="1" applyFont="1" applyFill="1" applyBorder="1" applyAlignment="1" applyProtection="1">
      <alignment horizontal="center" vertical="center" wrapText="1"/>
      <protection locked="0"/>
    </xf>
    <xf numFmtId="0" fontId="14" fillId="0" borderId="4" xfId="1" applyNumberFormat="1" applyFont="1" applyFill="1" applyBorder="1" applyAlignment="1" applyProtection="1">
      <alignment horizontal="center" vertical="center" wrapText="1"/>
      <protection locked="0"/>
    </xf>
    <xf numFmtId="0" fontId="14" fillId="0" borderId="22" xfId="1" applyNumberFormat="1" applyFont="1" applyFill="1" applyBorder="1" applyAlignment="1" applyProtection="1">
      <alignment horizontal="center" vertical="center" wrapText="1"/>
      <protection locked="0"/>
    </xf>
    <xf numFmtId="0" fontId="14" fillId="0" borderId="28" xfId="1" applyNumberFormat="1" applyFont="1" applyFill="1" applyBorder="1" applyAlignment="1" applyProtection="1">
      <alignment horizontal="center" vertical="center" wrapText="1"/>
      <protection locked="0"/>
    </xf>
    <xf numFmtId="0" fontId="1" fillId="0" borderId="21" xfId="0" applyNumberFormat="1" applyFont="1" applyFill="1" applyBorder="1" applyAlignment="1" applyProtection="1">
      <alignment horizontal="center"/>
      <protection locked="0"/>
    </xf>
    <xf numFmtId="165" fontId="1" fillId="2" borderId="21" xfId="0" applyNumberFormat="1" applyFont="1" applyFill="1" applyBorder="1" applyAlignment="1" applyProtection="1">
      <alignment horizontal="center"/>
      <protection locked="0"/>
    </xf>
    <xf numFmtId="0" fontId="22" fillId="0" borderId="0" xfId="4" applyFont="1" applyBorder="1" applyAlignment="1" applyProtection="1">
      <protection locked="0"/>
    </xf>
    <xf numFmtId="0" fontId="35" fillId="0" borderId="0" xfId="0" applyFont="1" applyProtection="1">
      <protection locked="0"/>
    </xf>
    <xf numFmtId="0" fontId="14" fillId="0" borderId="0" xfId="0" applyFont="1" applyBorder="1" applyAlignment="1" applyProtection="1">
      <alignment horizontal="left" vertical="center"/>
      <protection locked="0"/>
    </xf>
    <xf numFmtId="14" fontId="12" fillId="2" borderId="4" xfId="0" applyNumberFormat="1" applyFont="1" applyFill="1" applyBorder="1" applyAlignment="1" applyProtection="1">
      <alignment horizontal="center"/>
      <protection locked="0"/>
    </xf>
    <xf numFmtId="0" fontId="12" fillId="0" borderId="0" xfId="0" applyFont="1" applyFill="1" applyBorder="1" applyProtection="1">
      <protection locked="0"/>
    </xf>
    <xf numFmtId="0" fontId="23" fillId="0" borderId="0" xfId="0" applyFont="1" applyFill="1" applyBorder="1" applyAlignment="1" applyProtection="1">
      <alignment horizontal="left"/>
      <protection locked="0"/>
    </xf>
    <xf numFmtId="0" fontId="12" fillId="0" borderId="25" xfId="0" applyFont="1" applyBorder="1" applyProtection="1">
      <protection locked="0"/>
    </xf>
    <xf numFmtId="0" fontId="1" fillId="0" borderId="22" xfId="0" applyFont="1" applyFill="1" applyBorder="1" applyAlignment="1" applyProtection="1">
      <alignment horizontal="center"/>
      <protection locked="0"/>
    </xf>
    <xf numFmtId="14" fontId="1" fillId="0" borderId="4" xfId="0" applyNumberFormat="1" applyFont="1" applyFill="1" applyBorder="1" applyAlignment="1" applyProtection="1">
      <alignment horizontal="center"/>
      <protection locked="0"/>
    </xf>
    <xf numFmtId="0" fontId="1" fillId="0" borderId="20" xfId="0" applyFont="1" applyBorder="1" applyAlignment="1" applyProtection="1">
      <alignment horizontal="center"/>
      <protection locked="0"/>
    </xf>
    <xf numFmtId="0" fontId="21" fillId="2" borderId="16" xfId="0" applyFont="1" applyFill="1" applyBorder="1" applyAlignment="1" applyProtection="1">
      <alignment horizontal="center" vertical="center" wrapText="1"/>
      <protection locked="0"/>
    </xf>
    <xf numFmtId="164" fontId="12" fillId="2" borderId="27" xfId="0" applyNumberFormat="1" applyFont="1" applyFill="1" applyBorder="1" applyProtection="1">
      <protection locked="0"/>
    </xf>
    <xf numFmtId="164" fontId="12" fillId="2" borderId="4" xfId="0" applyNumberFormat="1" applyFont="1" applyFill="1" applyBorder="1" applyProtection="1">
      <protection locked="0"/>
    </xf>
    <xf numFmtId="0" fontId="12" fillId="0" borderId="4" xfId="0" applyFont="1" applyFill="1" applyBorder="1" applyAlignment="1" applyProtection="1">
      <alignment horizontal="center"/>
      <protection locked="0"/>
    </xf>
    <xf numFmtId="0" fontId="14" fillId="2" borderId="4" xfId="0" applyFont="1" applyFill="1" applyBorder="1" applyAlignment="1" applyProtection="1">
      <protection locked="0"/>
    </xf>
    <xf numFmtId="164" fontId="21" fillId="2" borderId="4" xfId="0" applyNumberFormat="1" applyFont="1" applyFill="1" applyBorder="1" applyProtection="1">
      <protection locked="0"/>
    </xf>
    <xf numFmtId="164" fontId="23" fillId="0" borderId="4" xfId="0" applyNumberFormat="1" applyFont="1" applyFill="1" applyBorder="1" applyAlignment="1" applyProtection="1">
      <alignment horizontal="center"/>
      <protection locked="0"/>
    </xf>
    <xf numFmtId="0" fontId="21" fillId="0" borderId="4" xfId="0" applyFont="1" applyBorder="1" applyAlignment="1" applyProtection="1">
      <alignment horizontal="center" vertical="center" wrapText="1"/>
      <protection locked="0"/>
    </xf>
    <xf numFmtId="0" fontId="14" fillId="0" borderId="4" xfId="0" applyFont="1" applyFill="1" applyBorder="1" applyAlignment="1" applyProtection="1">
      <alignment horizontal="center" vertical="center" wrapText="1"/>
      <protection locked="0"/>
    </xf>
    <xf numFmtId="0" fontId="14" fillId="0" borderId="5" xfId="0" applyFont="1" applyFill="1" applyBorder="1" applyAlignment="1" applyProtection="1">
      <alignment horizontal="left" vertical="center" wrapText="1"/>
      <protection locked="0"/>
    </xf>
    <xf numFmtId="10" fontId="14" fillId="2" borderId="21" xfId="1" applyNumberFormat="1" applyFont="1" applyFill="1" applyBorder="1" applyAlignment="1" applyProtection="1">
      <alignment horizontal="center"/>
      <protection locked="0"/>
    </xf>
    <xf numFmtId="0" fontId="23" fillId="0" borderId="4" xfId="0" applyFont="1" applyFill="1" applyBorder="1" applyAlignment="1" applyProtection="1">
      <alignment horizontal="center" wrapText="1"/>
      <protection locked="0"/>
    </xf>
    <xf numFmtId="0" fontId="1" fillId="0" borderId="16" xfId="0" applyFont="1" applyFill="1" applyBorder="1" applyAlignment="1" applyProtection="1">
      <alignment horizontal="center"/>
      <protection locked="0"/>
    </xf>
    <xf numFmtId="0" fontId="1" fillId="0" borderId="21" xfId="0" applyFont="1" applyFill="1" applyBorder="1" applyAlignment="1" applyProtection="1">
      <alignment horizontal="center"/>
      <protection locked="0"/>
    </xf>
    <xf numFmtId="0" fontId="21" fillId="0" borderId="4" xfId="0" applyFont="1" applyBorder="1" applyAlignment="1" applyProtection="1">
      <alignment horizontal="center" vertical="center"/>
      <protection locked="0"/>
    </xf>
    <xf numFmtId="0" fontId="21" fillId="0" borderId="22" xfId="0" applyFont="1" applyBorder="1" applyAlignment="1" applyProtection="1">
      <alignment horizontal="center" vertical="center"/>
      <protection locked="0"/>
    </xf>
    <xf numFmtId="9" fontId="14" fillId="0" borderId="22" xfId="1" applyFont="1" applyFill="1" applyBorder="1" applyAlignment="1" applyProtection="1">
      <alignment horizontal="center" vertical="center" wrapText="1"/>
      <protection locked="0"/>
    </xf>
    <xf numFmtId="9" fontId="14" fillId="0" borderId="4" xfId="1" applyFont="1" applyFill="1" applyBorder="1" applyAlignment="1" applyProtection="1">
      <alignment horizontal="center" vertical="center" wrapText="1"/>
      <protection locked="0"/>
    </xf>
    <xf numFmtId="9" fontId="14" fillId="0" borderId="20" xfId="1" applyFont="1" applyFill="1" applyBorder="1" applyAlignment="1" applyProtection="1">
      <alignment horizontal="center" vertical="center" wrapText="1"/>
      <protection locked="0"/>
    </xf>
    <xf numFmtId="0" fontId="21" fillId="2" borderId="4" xfId="0" applyFont="1" applyFill="1" applyBorder="1" applyAlignment="1" applyProtection="1">
      <alignment horizontal="center" vertical="center" wrapText="1"/>
      <protection locked="0"/>
    </xf>
    <xf numFmtId="9" fontId="34" fillId="0" borderId="0" xfId="1" applyFont="1" applyFill="1" applyBorder="1" applyAlignment="1" applyProtection="1">
      <alignment horizontal="center" wrapText="1"/>
      <protection locked="0"/>
    </xf>
    <xf numFmtId="0" fontId="12" fillId="0" borderId="0" xfId="0" applyFont="1" applyBorder="1" applyAlignment="1" applyProtection="1">
      <alignment vertical="center"/>
      <protection locked="0"/>
    </xf>
    <xf numFmtId="0" fontId="12" fillId="0" borderId="4" xfId="0" applyFont="1" applyBorder="1" applyAlignment="1" applyProtection="1">
      <alignment horizontal="center"/>
      <protection locked="0"/>
    </xf>
    <xf numFmtId="0" fontId="12" fillId="2" borderId="21" xfId="0" applyFont="1" applyFill="1" applyBorder="1" applyAlignment="1" applyProtection="1">
      <alignment horizontal="center"/>
      <protection locked="0"/>
    </xf>
    <xf numFmtId="169" fontId="12" fillId="2" borderId="5" xfId="1" applyNumberFormat="1" applyFont="1" applyFill="1" applyBorder="1" applyProtection="1">
      <protection locked="0"/>
    </xf>
    <xf numFmtId="164" fontId="1" fillId="2" borderId="18" xfId="0" applyNumberFormat="1" applyFont="1" applyFill="1" applyBorder="1" applyProtection="1">
      <protection locked="0"/>
    </xf>
    <xf numFmtId="9" fontId="33" fillId="0" borderId="0" xfId="1" applyFont="1" applyAlignment="1" applyProtection="1">
      <alignment horizontal="center"/>
      <protection locked="0"/>
    </xf>
    <xf numFmtId="0" fontId="35" fillId="0" borderId="0" xfId="0" applyFont="1" applyAlignment="1" applyProtection="1">
      <alignment horizontal="center"/>
      <protection locked="0"/>
    </xf>
    <xf numFmtId="0" fontId="0" fillId="0" borderId="0" xfId="0" applyAlignment="1" applyProtection="1">
      <alignment horizontal="center"/>
      <protection locked="0"/>
    </xf>
    <xf numFmtId="0" fontId="12" fillId="0" borderId="0" xfId="0" applyFont="1" applyBorder="1" applyAlignment="1" applyProtection="1">
      <alignment horizontal="left"/>
      <protection locked="0"/>
    </xf>
    <xf numFmtId="164" fontId="12" fillId="0" borderId="19" xfId="0" applyNumberFormat="1" applyFont="1" applyFill="1" applyBorder="1" applyAlignment="1" applyProtection="1">
      <alignment wrapText="1"/>
    </xf>
    <xf numFmtId="164" fontId="12" fillId="0" borderId="19" xfId="0" applyNumberFormat="1" applyFont="1" applyFill="1" applyBorder="1" applyProtection="1"/>
    <xf numFmtId="9" fontId="12" fillId="0" borderId="19" xfId="1" applyFont="1" applyFill="1" applyBorder="1" applyProtection="1"/>
    <xf numFmtId="0" fontId="12" fillId="0" borderId="19" xfId="0" applyFont="1" applyFill="1" applyBorder="1" applyProtection="1"/>
    <xf numFmtId="0" fontId="1" fillId="0" borderId="19" xfId="0" applyFont="1" applyFill="1" applyBorder="1" applyProtection="1"/>
    <xf numFmtId="0" fontId="1" fillId="0" borderId="19" xfId="0" applyFont="1" applyBorder="1" applyProtection="1"/>
    <xf numFmtId="0" fontId="20" fillId="0" borderId="25" xfId="0" applyFont="1" applyFill="1" applyBorder="1" applyProtection="1">
      <protection locked="0"/>
    </xf>
    <xf numFmtId="0" fontId="14" fillId="0" borderId="4" xfId="0" applyFont="1" applyFill="1" applyBorder="1" applyAlignment="1" applyProtection="1">
      <alignment horizontal="left" vertical="center"/>
      <protection locked="0"/>
    </xf>
    <xf numFmtId="0" fontId="14" fillId="0" borderId="21" xfId="0" applyFont="1" applyFill="1" applyBorder="1" applyAlignment="1" applyProtection="1">
      <alignment horizontal="left" vertical="center"/>
      <protection locked="0"/>
    </xf>
    <xf numFmtId="164" fontId="23" fillId="2" borderId="4" xfId="0" applyNumberFormat="1" applyFont="1" applyFill="1" applyBorder="1" applyAlignment="1" applyProtection="1">
      <alignment horizontal="right" wrapText="1"/>
      <protection locked="0"/>
    </xf>
    <xf numFmtId="164" fontId="23" fillId="2" borderId="3" xfId="0" applyNumberFormat="1" applyFont="1" applyFill="1" applyBorder="1" applyAlignment="1" applyProtection="1">
      <alignment horizontal="right" wrapText="1"/>
      <protection locked="0"/>
    </xf>
    <xf numFmtId="164" fontId="23" fillId="2" borderId="18" xfId="0" applyNumberFormat="1" applyFont="1" applyFill="1" applyBorder="1" applyAlignment="1" applyProtection="1">
      <alignment horizontal="right" wrapText="1"/>
      <protection locked="0"/>
    </xf>
    <xf numFmtId="164" fontId="23" fillId="2" borderId="16" xfId="0" applyNumberFormat="1" applyFont="1" applyFill="1" applyBorder="1" applyAlignment="1" applyProtection="1">
      <alignment horizontal="right" wrapText="1"/>
      <protection locked="0"/>
    </xf>
    <xf numFmtId="164" fontId="23" fillId="2" borderId="4" xfId="0" applyNumberFormat="1" applyFont="1" applyFill="1" applyBorder="1" applyAlignment="1" applyProtection="1">
      <protection locked="0"/>
    </xf>
    <xf numFmtId="164" fontId="23" fillId="2" borderId="16" xfId="0" applyNumberFormat="1" applyFont="1" applyFill="1" applyBorder="1" applyAlignment="1" applyProtection="1">
      <protection locked="0"/>
    </xf>
    <xf numFmtId="0" fontId="14" fillId="2" borderId="4" xfId="0" applyFont="1" applyFill="1" applyBorder="1" applyAlignment="1" applyProtection="1">
      <alignment horizontal="left" vertical="center"/>
      <protection locked="0"/>
    </xf>
    <xf numFmtId="164" fontId="14" fillId="2" borderId="4" xfId="0" applyNumberFormat="1" applyFont="1" applyFill="1" applyBorder="1" applyAlignment="1" applyProtection="1">
      <alignment horizontal="right"/>
      <protection locked="0"/>
    </xf>
    <xf numFmtId="0" fontId="1" fillId="0" borderId="21" xfId="0" applyFont="1" applyBorder="1" applyAlignment="1" applyProtection="1">
      <alignment horizontal="center"/>
      <protection locked="0"/>
    </xf>
    <xf numFmtId="0" fontId="1" fillId="0" borderId="4" xfId="0" applyFont="1" applyFill="1" applyBorder="1" applyAlignment="1" applyProtection="1">
      <alignment horizontal="center" vertical="center"/>
      <protection locked="0"/>
    </xf>
    <xf numFmtId="0" fontId="14" fillId="0" borderId="22" xfId="0" applyFont="1" applyFill="1" applyBorder="1" applyAlignment="1" applyProtection="1">
      <alignment horizontal="center" vertical="center"/>
      <protection locked="0"/>
    </xf>
    <xf numFmtId="9" fontId="14" fillId="0" borderId="28" xfId="1" applyFont="1" applyFill="1" applyBorder="1" applyAlignment="1" applyProtection="1">
      <alignment horizontal="center" vertical="center" wrapText="1"/>
      <protection locked="0"/>
    </xf>
    <xf numFmtId="0" fontId="12" fillId="2" borderId="21" xfId="0" applyNumberFormat="1" applyFont="1" applyFill="1" applyBorder="1" applyAlignment="1" applyProtection="1">
      <alignment horizontal="center"/>
      <protection locked="0"/>
    </xf>
    <xf numFmtId="164" fontId="12" fillId="2" borderId="16" xfId="0" applyNumberFormat="1" applyFont="1" applyFill="1" applyBorder="1" applyProtection="1">
      <protection locked="0"/>
    </xf>
    <xf numFmtId="0" fontId="12" fillId="2" borderId="4" xfId="0" applyNumberFormat="1" applyFont="1" applyFill="1" applyBorder="1" applyAlignment="1" applyProtection="1">
      <alignment horizontal="center"/>
      <protection locked="0"/>
    </xf>
    <xf numFmtId="0" fontId="12" fillId="2" borderId="3" xfId="0" applyFont="1" applyFill="1" applyBorder="1" applyAlignment="1" applyProtection="1">
      <alignment wrapText="1"/>
      <protection locked="0"/>
    </xf>
    <xf numFmtId="14" fontId="12" fillId="2" borderId="3" xfId="0" applyNumberFormat="1" applyFont="1" applyFill="1" applyBorder="1" applyProtection="1">
      <protection locked="0"/>
    </xf>
    <xf numFmtId="164" fontId="12" fillId="2" borderId="3" xfId="0" applyNumberFormat="1" applyFont="1" applyFill="1" applyBorder="1" applyProtection="1">
      <protection locked="0"/>
    </xf>
    <xf numFmtId="0" fontId="12" fillId="2" borderId="4" xfId="0" applyFont="1" applyFill="1" applyBorder="1" applyAlignment="1" applyProtection="1">
      <alignment wrapText="1"/>
      <protection locked="0"/>
    </xf>
    <xf numFmtId="14" fontId="12" fillId="2" borderId="4" xfId="0" applyNumberFormat="1" applyFont="1" applyFill="1" applyBorder="1" applyProtection="1">
      <protection locked="0"/>
    </xf>
    <xf numFmtId="0" fontId="21" fillId="0" borderId="4" xfId="0" applyFont="1" applyFill="1" applyBorder="1" applyAlignment="1" applyProtection="1">
      <alignment horizontal="center"/>
      <protection locked="0"/>
    </xf>
    <xf numFmtId="0" fontId="21" fillId="2" borderId="4" xfId="0" applyNumberFormat="1" applyFont="1" applyFill="1" applyBorder="1" applyAlignment="1" applyProtection="1">
      <alignment horizontal="center"/>
      <protection locked="0"/>
    </xf>
    <xf numFmtId="0" fontId="21" fillId="2" borderId="22" xfId="0" applyFont="1" applyFill="1" applyBorder="1" applyAlignment="1" applyProtection="1">
      <alignment wrapText="1"/>
      <protection locked="0"/>
    </xf>
    <xf numFmtId="14" fontId="21" fillId="2" borderId="22" xfId="0" applyNumberFormat="1" applyFont="1" applyFill="1" applyBorder="1" applyProtection="1">
      <protection locked="0"/>
    </xf>
    <xf numFmtId="164" fontId="21" fillId="2" borderId="22" xfId="0" applyNumberFormat="1" applyFont="1" applyFill="1" applyBorder="1" applyProtection="1">
      <protection locked="0"/>
    </xf>
    <xf numFmtId="164" fontId="21" fillId="2" borderId="17" xfId="0" applyNumberFormat="1" applyFont="1" applyFill="1" applyBorder="1" applyProtection="1">
      <protection locked="0"/>
    </xf>
    <xf numFmtId="164" fontId="21" fillId="2" borderId="2" xfId="0" applyNumberFormat="1" applyFont="1" applyFill="1" applyBorder="1" applyProtection="1">
      <protection locked="0"/>
    </xf>
    <xf numFmtId="164" fontId="21" fillId="2" borderId="29" xfId="0" applyNumberFormat="1" applyFont="1" applyFill="1" applyBorder="1" applyProtection="1">
      <protection locked="0"/>
    </xf>
    <xf numFmtId="0" fontId="21" fillId="2" borderId="4" xfId="0" applyFont="1" applyFill="1" applyBorder="1" applyAlignment="1" applyProtection="1">
      <alignment wrapText="1"/>
      <protection locked="0"/>
    </xf>
    <xf numFmtId="14" fontId="21" fillId="2" borderId="4" xfId="0" applyNumberFormat="1" applyFont="1" applyFill="1" applyBorder="1" applyProtection="1">
      <protection locked="0"/>
    </xf>
    <xf numFmtId="164" fontId="21" fillId="2" borderId="18" xfId="0" applyNumberFormat="1" applyFont="1" applyFill="1" applyBorder="1" applyProtection="1">
      <protection locked="0"/>
    </xf>
    <xf numFmtId="164" fontId="21" fillId="2" borderId="3" xfId="0" applyNumberFormat="1" applyFont="1" applyFill="1" applyBorder="1" applyProtection="1">
      <protection locked="0"/>
    </xf>
    <xf numFmtId="164" fontId="21" fillId="2" borderId="33" xfId="0" applyNumberFormat="1" applyFont="1" applyFill="1" applyBorder="1" applyProtection="1">
      <protection locked="0"/>
    </xf>
    <xf numFmtId="14" fontId="12" fillId="0" borderId="19" xfId="0" applyNumberFormat="1" applyFont="1" applyFill="1" applyBorder="1" applyProtection="1"/>
    <xf numFmtId="164" fontId="12" fillId="0" borderId="24" xfId="0" applyNumberFormat="1" applyFont="1" applyFill="1" applyBorder="1" applyProtection="1"/>
    <xf numFmtId="164" fontId="12" fillId="0" borderId="23" xfId="0" applyNumberFormat="1" applyFont="1" applyFill="1" applyBorder="1" applyProtection="1"/>
    <xf numFmtId="0" fontId="14" fillId="0" borderId="0" xfId="0" applyFont="1" applyFill="1" applyBorder="1" applyAlignment="1" applyProtection="1">
      <alignment horizontal="center" vertical="center"/>
      <protection locked="0"/>
    </xf>
    <xf numFmtId="14" fontId="23" fillId="2" borderId="4" xfId="0" applyNumberFormat="1" applyFont="1" applyFill="1" applyBorder="1" applyAlignment="1" applyProtection="1">
      <alignment horizontal="center"/>
      <protection locked="0"/>
    </xf>
    <xf numFmtId="0" fontId="14" fillId="0" borderId="0" xfId="0" applyFont="1" applyFill="1" applyBorder="1" applyAlignment="1" applyProtection="1">
      <protection locked="0"/>
    </xf>
    <xf numFmtId="164" fontId="12" fillId="2" borderId="18" xfId="0" applyNumberFormat="1" applyFont="1" applyFill="1" applyBorder="1" applyProtection="1">
      <protection locked="0"/>
    </xf>
    <xf numFmtId="0" fontId="1" fillId="0" borderId="16" xfId="0" applyFont="1" applyBorder="1" applyAlignment="1" applyProtection="1">
      <alignment horizontal="center"/>
      <protection locked="0"/>
    </xf>
    <xf numFmtId="0" fontId="14" fillId="0" borderId="20" xfId="1" applyNumberFormat="1" applyFont="1" applyFill="1" applyBorder="1" applyAlignment="1" applyProtection="1">
      <alignment horizontal="center" vertical="center" wrapText="1"/>
      <protection locked="0"/>
    </xf>
    <xf numFmtId="0" fontId="12" fillId="0" borderId="4" xfId="0" applyNumberFormat="1" applyFont="1" applyBorder="1" applyAlignment="1" applyProtection="1">
      <alignment horizontal="center"/>
      <protection locked="0"/>
    </xf>
    <xf numFmtId="0" fontId="12" fillId="0" borderId="4" xfId="0" applyFont="1" applyFill="1" applyBorder="1" applyProtection="1">
      <protection locked="0"/>
    </xf>
    <xf numFmtId="164" fontId="1" fillId="0" borderId="23" xfId="0" applyNumberFormat="1" applyFont="1" applyFill="1" applyBorder="1" applyProtection="1"/>
    <xf numFmtId="164" fontId="12" fillId="0" borderId="19" xfId="0" applyNumberFormat="1" applyFont="1" applyBorder="1" applyProtection="1"/>
    <xf numFmtId="164" fontId="12" fillId="0" borderId="26" xfId="0" applyNumberFormat="1" applyFont="1" applyBorder="1" applyProtection="1"/>
    <xf numFmtId="0" fontId="23" fillId="2" borderId="4" xfId="0" applyFont="1" applyFill="1" applyBorder="1" applyAlignment="1" applyProtection="1">
      <alignment horizontal="left"/>
      <protection locked="0"/>
    </xf>
    <xf numFmtId="0" fontId="14" fillId="2" borderId="4" xfId="0" applyFont="1" applyFill="1" applyBorder="1" applyAlignment="1" applyProtection="1">
      <alignment horizontal="left"/>
      <protection locked="0"/>
    </xf>
    <xf numFmtId="0" fontId="20" fillId="0" borderId="25" xfId="0" applyFont="1" applyBorder="1" applyAlignment="1" applyProtection="1">
      <alignment horizontal="left"/>
      <protection locked="0"/>
    </xf>
    <xf numFmtId="0" fontId="14" fillId="0" borderId="25" xfId="0" applyFont="1" applyFill="1" applyBorder="1" applyAlignment="1" applyProtection="1">
      <protection locked="0"/>
    </xf>
    <xf numFmtId="164" fontId="12" fillId="2" borderId="31" xfId="0" applyNumberFormat="1" applyFont="1" applyFill="1" applyBorder="1" applyProtection="1">
      <protection locked="0"/>
    </xf>
    <xf numFmtId="0" fontId="21" fillId="0" borderId="4" xfId="0" applyFont="1" applyBorder="1" applyAlignment="1" applyProtection="1">
      <alignment horizontal="center"/>
      <protection locked="0"/>
    </xf>
    <xf numFmtId="0" fontId="23" fillId="0" borderId="22" xfId="0" applyFont="1" applyFill="1" applyBorder="1" applyAlignment="1" applyProtection="1">
      <alignment horizontal="center"/>
      <protection locked="0"/>
    </xf>
    <xf numFmtId="0" fontId="1" fillId="0" borderId="22" xfId="0" applyFont="1" applyBorder="1" applyAlignment="1" applyProtection="1">
      <alignment horizontal="center"/>
      <protection locked="0"/>
    </xf>
    <xf numFmtId="165" fontId="12" fillId="0" borderId="0" xfId="0" applyNumberFormat="1" applyFont="1" applyFill="1" applyBorder="1" applyProtection="1">
      <protection locked="0"/>
    </xf>
    <xf numFmtId="0" fontId="12" fillId="0" borderId="22" xfId="0" applyFont="1" applyBorder="1" applyAlignment="1" applyProtection="1">
      <alignment horizontal="center"/>
      <protection locked="0"/>
    </xf>
    <xf numFmtId="165" fontId="12" fillId="0" borderId="22" xfId="0" applyNumberFormat="1" applyFont="1" applyFill="1" applyBorder="1" applyAlignment="1" applyProtection="1">
      <alignment horizontal="center"/>
      <protection locked="0"/>
    </xf>
    <xf numFmtId="0" fontId="1" fillId="0" borderId="19" xfId="0" applyFont="1" applyFill="1" applyBorder="1" applyAlignment="1" applyProtection="1">
      <alignment horizontal="center"/>
    </xf>
    <xf numFmtId="164" fontId="1" fillId="0" borderId="19" xfId="0" applyNumberFormat="1" applyFont="1" applyFill="1" applyBorder="1" applyAlignment="1" applyProtection="1">
      <alignment horizontal="center"/>
    </xf>
    <xf numFmtId="0" fontId="1" fillId="0" borderId="19" xfId="0" applyFont="1" applyBorder="1" applyAlignment="1" applyProtection="1">
      <alignment wrapText="1"/>
    </xf>
    <xf numFmtId="0" fontId="14" fillId="0" borderId="0" xfId="0" applyFont="1" applyFill="1" applyBorder="1" applyAlignment="1" applyProtection="1">
      <alignment horizontal="left" vertical="center"/>
      <protection locked="0"/>
    </xf>
    <xf numFmtId="0" fontId="19" fillId="0" borderId="25" xfId="0" applyFont="1" applyFill="1" applyBorder="1" applyAlignment="1" applyProtection="1">
      <protection locked="0"/>
    </xf>
    <xf numFmtId="0" fontId="12" fillId="0" borderId="0" xfId="0" applyFont="1" applyBorder="1" applyAlignment="1" applyProtection="1">
      <alignment horizontal="center" vertical="center"/>
      <protection locked="0"/>
    </xf>
    <xf numFmtId="0" fontId="11" fillId="0" borderId="0" xfId="0" applyFont="1" applyBorder="1" applyProtection="1">
      <protection locked="0"/>
    </xf>
    <xf numFmtId="165" fontId="1" fillId="0" borderId="19" xfId="0" applyNumberFormat="1" applyFont="1" applyFill="1" applyBorder="1" applyAlignment="1" applyProtection="1">
      <alignment horizontal="center"/>
    </xf>
    <xf numFmtId="165" fontId="12" fillId="0" borderId="19" xfId="0" applyNumberFormat="1" applyFont="1" applyFill="1" applyBorder="1" applyAlignment="1" applyProtection="1">
      <alignment horizontal="center"/>
    </xf>
    <xf numFmtId="0" fontId="23" fillId="0" borderId="19" xfId="0" applyFont="1" applyFill="1" applyBorder="1" applyAlignment="1" applyProtection="1">
      <alignment horizontal="center"/>
    </xf>
    <xf numFmtId="164" fontId="23" fillId="0" borderId="19" xfId="0" applyNumberFormat="1" applyFont="1" applyFill="1" applyBorder="1" applyProtection="1"/>
    <xf numFmtId="0" fontId="4" fillId="0" borderId="21" xfId="0" applyFont="1" applyBorder="1" applyAlignment="1" applyProtection="1">
      <alignment horizontal="center"/>
      <protection locked="0"/>
    </xf>
    <xf numFmtId="0" fontId="12" fillId="0" borderId="21" xfId="0" applyFont="1" applyBorder="1" applyAlignment="1" applyProtection="1">
      <alignment horizontal="center"/>
      <protection locked="0"/>
    </xf>
  </cellXfs>
  <cellStyles count="216">
    <cellStyle name="20% - Accent1 2" xfId="9" xr:uid="{9D546511-D553-445D-A300-10F25341EEEC}"/>
    <cellStyle name="20% - Accent1 3" xfId="10" xr:uid="{6DBEBFE5-9E56-4437-8C86-DC795EED0157}"/>
    <cellStyle name="20% - Accent1 4" xfId="11" xr:uid="{89BFB987-A142-474E-8416-C8958286519F}"/>
    <cellStyle name="20% - Accent2 2" xfId="12" xr:uid="{D1F3DCB3-985C-4F9C-92D9-AEE95C93F4EA}"/>
    <cellStyle name="20% - Accent2 3" xfId="13" xr:uid="{E24C9E34-9EA9-4120-B393-2DFA4B0CF585}"/>
    <cellStyle name="20% - Accent2 4" xfId="14" xr:uid="{48C00CA5-709B-46A9-9E5E-D41E1ABA1299}"/>
    <cellStyle name="20% - Accent3 2" xfId="15" xr:uid="{1F51DE02-443A-4C6D-A3FF-E9651AB190F7}"/>
    <cellStyle name="20% - Accent3 3" xfId="16" xr:uid="{767EC1CF-A135-4D08-9C40-C333A77AC129}"/>
    <cellStyle name="20% - Accent3 4" xfId="17" xr:uid="{BFFEDD58-D3AF-462D-9F91-D07807644079}"/>
    <cellStyle name="20% - Accent4 2" xfId="18" xr:uid="{D289F21D-4194-4415-9C6C-612754A5CD84}"/>
    <cellStyle name="20% - Accent4 3" xfId="19" xr:uid="{54A06B0D-F224-4EEF-8EFA-4AAB560009D1}"/>
    <cellStyle name="20% - Accent4 4" xfId="20" xr:uid="{891F4018-62FA-4102-8CA7-D59A9F423079}"/>
    <cellStyle name="20% - Accent5 2" xfId="21" xr:uid="{4182866C-8942-4AB1-9FD4-CA03FC1FF4D0}"/>
    <cellStyle name="20% - Accent5 3" xfId="22" xr:uid="{199AAE3E-DF43-439A-A89F-B7A871DD3204}"/>
    <cellStyle name="20% - Accent5 4" xfId="23" xr:uid="{5AC011B9-8540-4932-8766-91FC153218C2}"/>
    <cellStyle name="20% - Accent6 2" xfId="24" xr:uid="{F0B1D29A-9DF0-4C5B-8955-7B1538F7164B}"/>
    <cellStyle name="20% - Accent6 3" xfId="25" xr:uid="{C431BD3D-C13F-4416-AA53-75B6E5F32A9A}"/>
    <cellStyle name="20% - Accent6 4" xfId="26" xr:uid="{45B18603-2C75-46EC-9C4B-0C78421C4B28}"/>
    <cellStyle name="40% - Accent1 2" xfId="27" xr:uid="{4D03F868-57E1-4FBC-9A4A-492EAD8728A1}"/>
    <cellStyle name="40% - Accent1 3" xfId="28" xr:uid="{446A2D53-4BA7-4169-BB16-226A61F2BEC5}"/>
    <cellStyle name="40% - Accent1 4" xfId="29" xr:uid="{59E644D8-08DC-4C4D-B165-BD1FFA6BFBFF}"/>
    <cellStyle name="40% - Accent2 2" xfId="30" xr:uid="{5D0138FE-E486-4D59-BE8E-AD651B64EDDA}"/>
    <cellStyle name="40% - Accent2 3" xfId="31" xr:uid="{3F556978-AE51-4E2C-BB99-A8583836DDEF}"/>
    <cellStyle name="40% - Accent2 4" xfId="32" xr:uid="{00D28725-EE47-416D-99E8-11D464DD9895}"/>
    <cellStyle name="40% - Accent3 2" xfId="33" xr:uid="{2CC3C54E-D415-4346-8DF1-94840A987B30}"/>
    <cellStyle name="40% - Accent3 3" xfId="34" xr:uid="{D77D2813-AD35-4C7A-9F36-D02B92A1B056}"/>
    <cellStyle name="40% - Accent3 4" xfId="35" xr:uid="{235A41C8-311E-4495-81BF-7BE1EBC623DC}"/>
    <cellStyle name="40% - Accent4 2" xfId="36" xr:uid="{20DEDAAB-1737-4B27-8156-6862949281B7}"/>
    <cellStyle name="40% - Accent4 3" xfId="37" xr:uid="{D7559FBB-6FAA-4B6C-98E9-5FC25C8ED90C}"/>
    <cellStyle name="40% - Accent4 4" xfId="38" xr:uid="{AE6EBA63-7803-451C-9A6E-6EC430F3C384}"/>
    <cellStyle name="40% - Accent5 2" xfId="39" xr:uid="{40C33F9A-79C4-43B5-B915-65EC9B715F07}"/>
    <cellStyle name="40% - Accent5 3" xfId="40" xr:uid="{D44B27AE-F54A-42C2-84C2-652331B38935}"/>
    <cellStyle name="40% - Accent5 4" xfId="41" xr:uid="{E3EF2B18-48CF-4A46-A69A-FADE579FA33E}"/>
    <cellStyle name="40% - Accent6 2" xfId="42" xr:uid="{C3D42380-1075-48F9-B7AC-8782D40CACDE}"/>
    <cellStyle name="40% - Accent6 3" xfId="43" xr:uid="{8A28BD92-2BD5-45ED-A2A0-C3725117E414}"/>
    <cellStyle name="40% - Accent6 4" xfId="44" xr:uid="{70DD8265-5C79-40A0-B403-A7057C8E9F5A}"/>
    <cellStyle name="60% - Accent1 2" xfId="45" xr:uid="{8B8E1A63-80A2-484D-8B5B-42E8844129D2}"/>
    <cellStyle name="60% - Accent1 3" xfId="46" xr:uid="{3C73CC00-1B26-4D05-87D4-4C53653829BB}"/>
    <cellStyle name="60% - Accent2 2" xfId="47" xr:uid="{86A3F302-9DCD-4184-9DCC-71900DEBF062}"/>
    <cellStyle name="60% - Accent2 3" xfId="48" xr:uid="{D619EBA1-7843-4367-8419-E015D799A7D6}"/>
    <cellStyle name="60% - Accent3 2" xfId="49" xr:uid="{336C1915-9F8D-4296-BCFC-F529D86B5CA0}"/>
    <cellStyle name="60% - Accent3 3" xfId="50" xr:uid="{EE8A7A25-922E-483E-B84A-10E790779AD0}"/>
    <cellStyle name="60% - Accent4 2" xfId="51" xr:uid="{78958888-3709-4E60-901A-1A872C2129BD}"/>
    <cellStyle name="60% - Accent4 3" xfId="52" xr:uid="{361D5DC8-534A-495E-9A0C-4DADCC5CB091}"/>
    <cellStyle name="60% - Accent5 2" xfId="53" xr:uid="{870C2DBB-BA25-4F47-ABB7-12E2C561096B}"/>
    <cellStyle name="60% - Accent5 3" xfId="54" xr:uid="{046A648E-D835-4E5B-960A-365657368E38}"/>
    <cellStyle name="60% - Accent6 2" xfId="55" xr:uid="{15060B92-9C24-4A51-9A55-A15E97C21DDE}"/>
    <cellStyle name="60% - Accent6 3" xfId="56" xr:uid="{28139C1B-2126-4033-85D0-F0E039AB254A}"/>
    <cellStyle name="Accent1 2" xfId="57" xr:uid="{37D1C5DA-E941-474E-964D-3A527E11E2A5}"/>
    <cellStyle name="Accent2 2" xfId="58" xr:uid="{9AF854E1-CD8B-4103-BE28-3CE2F56DB93F}"/>
    <cellStyle name="Accent3 2" xfId="59" xr:uid="{F73EFBB2-F27F-4C08-BC8E-92F2D335395B}"/>
    <cellStyle name="Accent4 2" xfId="60" xr:uid="{B922A34F-FB57-443B-967B-BD5E1344212C}"/>
    <cellStyle name="Accent5 2" xfId="61" xr:uid="{BC3F06D7-12B0-4813-B7EA-9528915BDC36}"/>
    <cellStyle name="Accent6 2" xfId="62" xr:uid="{2CA0D447-E79F-47EB-AEAE-5CC16A1C8D84}"/>
    <cellStyle name="Bad 2" xfId="63" xr:uid="{B66CEC91-BEF3-495F-A3FC-7263C50629B0}"/>
    <cellStyle name="Calculation 2" xfId="64" xr:uid="{85042406-203B-4108-BB46-09F3C4CFDC36}"/>
    <cellStyle name="Calculation 2 2" xfId="65" xr:uid="{5BE76588-79B3-4284-BE32-86CD381F1352}"/>
    <cellStyle name="Calculation 2 2 2" xfId="66" xr:uid="{356D5EF1-2CAC-4C0B-82AB-F3D05857CDAD}"/>
    <cellStyle name="Calculation 2 2 2 2" xfId="67" xr:uid="{E201EF3D-BF59-4D04-895D-361CE0F29F89}"/>
    <cellStyle name="Calculation 2 2 3" xfId="68" xr:uid="{D4226CA4-94E4-4448-9C3C-A94392A6E606}"/>
    <cellStyle name="Calculation 2 2 3 2" xfId="69" xr:uid="{FC18A4A6-ACD1-4AC1-B818-7D861FF9406A}"/>
    <cellStyle name="Calculation 2 3" xfId="70" xr:uid="{F0204E79-B309-44EE-BAAF-B0AF536015FE}"/>
    <cellStyle name="Calculation 2 3 2" xfId="71" xr:uid="{2A9F391B-E577-4700-88B5-35AC99A2A601}"/>
    <cellStyle name="Calculation 2 4" xfId="72" xr:uid="{3A222650-CC0A-4AE5-95C4-87D87C7E1332}"/>
    <cellStyle name="Calculation 2 4 2" xfId="73" xr:uid="{7290D7BD-CA46-4843-9C05-67DEC4A6E9D3}"/>
    <cellStyle name="Calculation 2 5" xfId="74" xr:uid="{7F85E112-0AC4-4340-8EDC-9780D7BA474B}"/>
    <cellStyle name="Calculation 2 5 2" xfId="75" xr:uid="{5DC2025F-165A-4507-9EAD-453CEE6E5233}"/>
    <cellStyle name="Check Cell 2" xfId="76" xr:uid="{114C9EB3-8F4D-4F7A-93DD-022315660502}"/>
    <cellStyle name="Comma 10" xfId="77" xr:uid="{67D46C60-8B27-4CEC-9063-AFE06CF48691}"/>
    <cellStyle name="Comma 2" xfId="78" xr:uid="{F3E26987-70B0-4BEB-AFEF-FF3ED7DC0C1C}"/>
    <cellStyle name="Comma 2 2" xfId="79" xr:uid="{8F5F4043-4C1E-491E-B165-C77B492B70C5}"/>
    <cellStyle name="Comma 2 2 2" xfId="80" xr:uid="{94E0C5BB-118C-4256-AB17-B69FEC0F9E0B}"/>
    <cellStyle name="Comma 2 3" xfId="81" xr:uid="{FE94B005-FA3A-44A3-BC41-844B8D118A64}"/>
    <cellStyle name="Comma 2 4" xfId="82" xr:uid="{1B5431BE-CE70-4C66-BB83-4A4C7EEEE71B}"/>
    <cellStyle name="Comma 3" xfId="83" xr:uid="{790CA32D-98DA-4EB3-AFCC-4F5429F53159}"/>
    <cellStyle name="Comma 3 2" xfId="84" xr:uid="{AA0D742C-B8BF-4463-867B-964BAE6543C2}"/>
    <cellStyle name="Comma 3 3" xfId="85" xr:uid="{A3E3F28A-C9AD-450B-9886-F055C6489233}"/>
    <cellStyle name="Comma 3 4" xfId="86" xr:uid="{C6895FFB-9326-45F1-8B21-09BE5266380B}"/>
    <cellStyle name="Comma 4" xfId="87" xr:uid="{36248C33-6CF8-4AD1-BF58-EC3DDD1D4B30}"/>
    <cellStyle name="Comma 4 2" xfId="88" xr:uid="{CC7F9CB7-F988-4AAC-A02C-EA90A1D6E6E7}"/>
    <cellStyle name="Comma 5" xfId="89" xr:uid="{2254D286-C79A-4FD4-A67C-A06F1DE0CA80}"/>
    <cellStyle name="Comma 5 2" xfId="90" xr:uid="{A8AA0F9F-8E4D-4C79-9B2A-375E3D5A6939}"/>
    <cellStyle name="Comma 6" xfId="91" xr:uid="{B2B4676F-6D18-4D54-9DA3-DCD298C835E2}"/>
    <cellStyle name="Comma 6 2" xfId="92" xr:uid="{64D76866-B1C7-419B-A840-6C8F103F7542}"/>
    <cellStyle name="Comma 7" xfId="93" xr:uid="{EF3D0024-424B-4A74-895B-35D2E52950C1}"/>
    <cellStyle name="Comma 8" xfId="94" xr:uid="{047F4445-E392-409B-BF51-04DE3972044D}"/>
    <cellStyle name="Comma 9" xfId="95" xr:uid="{FC86C9C9-668A-4CA9-97AF-AA4075B4D3B0}"/>
    <cellStyle name="Currency" xfId="7" builtinId="4"/>
    <cellStyle name="Currency 2" xfId="96" xr:uid="{FD25E6BA-98AA-43BD-A2F4-1A3E755366AC}"/>
    <cellStyle name="Currency 3" xfId="97" xr:uid="{5CD51C33-1555-41EC-95B7-2DBF43543442}"/>
    <cellStyle name="Currency 4" xfId="98" xr:uid="{8034FE18-52DF-4D7E-894D-5820DFA6026B}"/>
    <cellStyle name="Explanatory Text 2" xfId="99" xr:uid="{2213256D-C601-4A06-AD2E-9C1FE7B6904A}"/>
    <cellStyle name="Good 2" xfId="100" xr:uid="{63043F6B-5AB8-48FB-802F-48D6B74CA6AD}"/>
    <cellStyle name="Heading 1 2" xfId="101" xr:uid="{CC75965D-5C43-4B18-8ECA-0EB7489D4703}"/>
    <cellStyle name="Heading 2 2" xfId="102" xr:uid="{41A62DBE-A476-484A-A9F9-4D73B5AB6CD4}"/>
    <cellStyle name="Heading 3 2" xfId="103" xr:uid="{A04C654D-43F7-48DB-BDC2-9809370E1B99}"/>
    <cellStyle name="Heading 4 2" xfId="104" xr:uid="{20B22921-692B-47E8-94BC-CFD5A8B82FC9}"/>
    <cellStyle name="Hyperlink" xfId="4" builtinId="8"/>
    <cellStyle name="Hyperlink 2" xfId="105" xr:uid="{C6E9AD62-A97D-4C3E-A74C-2A5A819DE6A0}"/>
    <cellStyle name="Input" xfId="8" builtinId="20"/>
    <cellStyle name="Input 2" xfId="106" xr:uid="{909DE03F-1783-4CB4-9658-D94D1C1D9DA1}"/>
    <cellStyle name="Input 2 2" xfId="107" xr:uid="{417A2680-41A3-4437-8ED5-0BC1BE87EE9A}"/>
    <cellStyle name="Input 2 2 2" xfId="108" xr:uid="{90A76350-C0F5-4619-A982-8805E40C139C}"/>
    <cellStyle name="Input 2 2 2 2" xfId="109" xr:uid="{44CE831C-46FA-47CA-B0AE-D865FBE68128}"/>
    <cellStyle name="Input 2 2 3" xfId="110" xr:uid="{4BD9A54A-8EF4-453D-874E-BBFA400252CD}"/>
    <cellStyle name="Input 2 2 3 2" xfId="111" xr:uid="{FFC01908-E2F3-4696-B398-28919027965B}"/>
    <cellStyle name="Input 2 3" xfId="112" xr:uid="{423C663A-93E5-452F-BF33-3927B81A19BC}"/>
    <cellStyle name="Input 2 3 2" xfId="113" xr:uid="{9C571F38-3486-4A57-9FB9-8EEE2ACD8B03}"/>
    <cellStyle name="Input 2 4" xfId="114" xr:uid="{33649871-0AF4-4B69-A77F-22B6EAE72073}"/>
    <cellStyle name="Input 2 4 2" xfId="115" xr:uid="{0A785ABF-1CB2-4946-849F-41C017688FE8}"/>
    <cellStyle name="Input 2 5" xfId="116" xr:uid="{607C7A82-E6D5-4893-86EA-69C64918CC68}"/>
    <cellStyle name="Input 2 5 2" xfId="117" xr:uid="{F2AFB0CB-548D-4078-BE21-6E03509F83A1}"/>
    <cellStyle name="Linked Cell 2" xfId="118" xr:uid="{0E53050F-BA37-4C71-A9B4-7E6BD43F88F9}"/>
    <cellStyle name="Neutral 2" xfId="119" xr:uid="{0516240C-FEC9-4197-AAC3-D5A6345697A7}"/>
    <cellStyle name="Neutral 3" xfId="120" xr:uid="{C866F5A7-3CE6-4902-9B17-C1358AAB57CB}"/>
    <cellStyle name="Normal" xfId="0" builtinId="0"/>
    <cellStyle name="Normal 10" xfId="121" xr:uid="{724F52F0-0CC8-4F44-90B4-C765BC521C4D}"/>
    <cellStyle name="Normal 11" xfId="122" xr:uid="{9E2819BC-E7FB-4124-B840-58D02CA2D017}"/>
    <cellStyle name="Normal 11 2" xfId="123" xr:uid="{60EBE2A2-1823-4B37-B3D7-795B249D30D4}"/>
    <cellStyle name="Normal 12" xfId="124" xr:uid="{08CD382F-65D1-47D4-ACF6-5524841CEC9D}"/>
    <cellStyle name="Normal 12 2" xfId="125" xr:uid="{BA1E2E56-AADE-40E8-9347-35CCEE74518A}"/>
    <cellStyle name="Normal 13" xfId="126" xr:uid="{74DB9607-D88B-4331-A804-89893BB2947F}"/>
    <cellStyle name="Normal 14" xfId="127" xr:uid="{84E53717-496C-4AB4-8D0D-09E30D19418E}"/>
    <cellStyle name="Normal 14 2" xfId="128" xr:uid="{4E083D74-3767-446F-8F2C-9EB6D02E9DEE}"/>
    <cellStyle name="Normal 15" xfId="129" xr:uid="{F45E627E-E714-441D-818F-F064C6F7D4CC}"/>
    <cellStyle name="Normal 16" xfId="130" xr:uid="{D0D0C719-51FC-40B9-9F0F-BB4AE537EE0E}"/>
    <cellStyle name="Normal 16 2" xfId="131" xr:uid="{F1C1FEFE-8B55-49EA-80C7-355B4ADF6BA2}"/>
    <cellStyle name="Normal 16 2 2" xfId="132" xr:uid="{AABB5645-D242-4964-A1BB-8D770FFACD98}"/>
    <cellStyle name="Normal 17" xfId="133" xr:uid="{EC6AB1D0-A244-4944-AF2C-107C0976519B}"/>
    <cellStyle name="Normal 18" xfId="134" xr:uid="{B7B8B394-606C-49F8-81DC-CE8CBA408C1C}"/>
    <cellStyle name="Normal 19" xfId="135" xr:uid="{48C4596F-4CA7-4C49-97E9-14CD78A93E96}"/>
    <cellStyle name="Normal 2" xfId="2" xr:uid="{00000000-0005-0000-0000-000004000000}"/>
    <cellStyle name="Normal 2 2" xfId="5" xr:uid="{00000000-0005-0000-0000-000005000000}"/>
    <cellStyle name="Normal 2 2 2" xfId="137" xr:uid="{F266E177-5609-452B-8A75-79FD61400ABC}"/>
    <cellStyle name="Normal 2 2 2 2" xfId="138" xr:uid="{467D9654-2C06-4D29-8498-23346CF5E50B}"/>
    <cellStyle name="Normal 2 2_3. CSS" xfId="136" xr:uid="{6CB0C96B-D190-4AAC-82A9-7988297BC30F}"/>
    <cellStyle name="Normal 2_2013 MHSA PERSONNEL" xfId="139" xr:uid="{91118BA9-0DF3-43B5-8B9A-AD2C39D9014D}"/>
    <cellStyle name="Normal 20" xfId="140" xr:uid="{98D778A4-31EE-495A-901F-D755A8A7E16A}"/>
    <cellStyle name="Normal 3" xfId="3" xr:uid="{00000000-0005-0000-0000-000006000000}"/>
    <cellStyle name="Normal 3 2" xfId="142" xr:uid="{F0CC3D11-279E-46FA-8FD5-ECF535AE0582}"/>
    <cellStyle name="Normal 3 3" xfId="143" xr:uid="{D8657D58-F345-4E1A-91F7-1A35D027F1D8}"/>
    <cellStyle name="Normal 3 3 2" xfId="144" xr:uid="{A7AC069A-BE35-41E4-A0C8-31CF76FD645E}"/>
    <cellStyle name="Normal 3 3 2 2" xfId="145" xr:uid="{79CE64DB-9D1E-4D09-9F35-73974C1190A3}"/>
    <cellStyle name="Normal 3_3. CSS" xfId="141" xr:uid="{C7621719-330B-4BDA-88EB-B5690EE5ABD5}"/>
    <cellStyle name="Normal 4" xfId="146" xr:uid="{1365D3A5-B39A-48AC-83E4-A3A040B5F13F}"/>
    <cellStyle name="Normal 5" xfId="147" xr:uid="{C1EE87B8-FE25-4702-8A88-F64EE3779828}"/>
    <cellStyle name="Normal 5 2" xfId="148" xr:uid="{BAA50FE0-F411-44B4-93A1-7ADF1CCF48BF}"/>
    <cellStyle name="Normal 6" xfId="6" xr:uid="{00000000-0005-0000-0000-000007000000}"/>
    <cellStyle name="Normal 6 2" xfId="150" xr:uid="{E1AB31A7-40CF-4367-B5DC-7B7314588C8B}"/>
    <cellStyle name="Normal 6 3" xfId="151" xr:uid="{C1BEEE87-3FFB-4B9A-9E17-7D452AFD1BA1}"/>
    <cellStyle name="Normal 6 3 2" xfId="152" xr:uid="{36CB1874-DFE9-4D2D-A7ED-647402F8E5D9}"/>
    <cellStyle name="Normal 6_3. CSS" xfId="149" xr:uid="{35A65316-B178-4934-8DD6-E4D856363B27}"/>
    <cellStyle name="Normal 7" xfId="153" xr:uid="{D465C90F-891D-4802-8B8F-01E9E4E87C8C}"/>
    <cellStyle name="Normal 7 2" xfId="154" xr:uid="{05158CF0-DCA5-4A33-89AC-1D01AADBF4C9}"/>
    <cellStyle name="Normal 8" xfId="155" xr:uid="{06F796E8-2298-4CAC-A8C0-473BE01DB5AA}"/>
    <cellStyle name="Normal 8 2" xfId="156" xr:uid="{AFE6DD0D-14C8-4E50-BA89-7C01BB434C7A}"/>
    <cellStyle name="Normal 9" xfId="157" xr:uid="{30E0A571-0D67-46CE-AD2A-68BDBE2C54A9}"/>
    <cellStyle name="Normal 9 2" xfId="158" xr:uid="{30F6FF0B-1CAC-4EF3-BBE4-4800AD411E40}"/>
    <cellStyle name="Normal 9_2013 MHSA PERSONNEL" xfId="159" xr:uid="{DA648825-D656-47F3-928E-8E6B8BA47EB1}"/>
    <cellStyle name="Note 2" xfId="160" xr:uid="{C5A59A91-5EBD-4FEC-8BB2-F058A62C8E67}"/>
    <cellStyle name="Note 3" xfId="161" xr:uid="{0A178A13-DF34-4116-B665-F8C91A39A355}"/>
    <cellStyle name="Note 3 2" xfId="162" xr:uid="{09D636DE-DD71-4DAC-93B0-776B8A1A73AC}"/>
    <cellStyle name="Note 3 2 2" xfId="163" xr:uid="{1306A608-690C-432F-88BF-81636B5CA1BD}"/>
    <cellStyle name="Note 3 2 2 2" xfId="164" xr:uid="{9A632AF9-062C-47E3-9C5B-6528186DA73D}"/>
    <cellStyle name="Note 3 2 3" xfId="165" xr:uid="{429C6ED7-B4FB-4EC7-8184-D902833604CC}"/>
    <cellStyle name="Note 3 2 3 2" xfId="166" xr:uid="{842A27FB-9C53-4D52-86ED-6EE2599D1D60}"/>
    <cellStyle name="Note 3 3" xfId="167" xr:uid="{37EA0CF6-E761-4702-AFCE-3F533063C360}"/>
    <cellStyle name="Note 3 3 2" xfId="168" xr:uid="{40135ACE-84FB-4F1D-B63F-4C7E7F89FAC9}"/>
    <cellStyle name="Note 3 4" xfId="169" xr:uid="{C2145A46-BEB4-45E5-B050-C18F5BC0DAE5}"/>
    <cellStyle name="Note 3 4 2" xfId="170" xr:uid="{D41A3438-7017-43F4-9818-C1D928728380}"/>
    <cellStyle name="Note 3 5" xfId="171" xr:uid="{482F70CA-E7F1-4CFB-8EFB-0D27530565CB}"/>
    <cellStyle name="Note 3 5 2" xfId="172" xr:uid="{1E17DD2A-72AC-4589-A5F1-E60552367272}"/>
    <cellStyle name="Note 4" xfId="173" xr:uid="{3C77684B-006C-40F2-A98B-F92831B4E3E9}"/>
    <cellStyle name="Output 2" xfId="174" xr:uid="{A35C6233-E8CA-4B60-A438-E0F0834C268A}"/>
    <cellStyle name="Output 2 2" xfId="175" xr:uid="{4483305F-98C0-4217-9697-6064B9DB5CF4}"/>
    <cellStyle name="Output 2 2 2" xfId="176" xr:uid="{162346FF-DF1A-4F4C-A033-BF480FF060AF}"/>
    <cellStyle name="Output 2 2 2 2" xfId="177" xr:uid="{4F972D21-395A-4FF0-AF97-A6FE9474E94E}"/>
    <cellStyle name="Output 2 2 3" xfId="178" xr:uid="{3AA37A56-1C91-40D6-ADE8-3778F276952C}"/>
    <cellStyle name="Output 2 2 3 2" xfId="179" xr:uid="{09FB4FA2-7A57-4E38-ABCC-6153CA19DC8F}"/>
    <cellStyle name="Output 2 3" xfId="180" xr:uid="{B27E94CB-0F69-4C07-9847-48901C53D041}"/>
    <cellStyle name="Output 2 3 2" xfId="181" xr:uid="{D93A5624-5595-455C-86A0-912A38CB482B}"/>
    <cellStyle name="Output 2 4" xfId="182" xr:uid="{D761972E-56CF-4B89-AD37-C5ADAEDB98A6}"/>
    <cellStyle name="Output 2 4 2" xfId="183" xr:uid="{4EE14858-D5E3-4E7D-A942-3A7B43926055}"/>
    <cellStyle name="Output 2 5" xfId="184" xr:uid="{BE9F4369-AFBA-4EA7-95F4-E4B6ABD78E07}"/>
    <cellStyle name="Output 2 5 2" xfId="185" xr:uid="{7BC90BA9-EB8E-43B4-BA25-DE1BBEDA2518}"/>
    <cellStyle name="Output 2 6" xfId="186" xr:uid="{FD954A77-5BAC-4664-A255-EC209C3C83AF}"/>
    <cellStyle name="Output 2 6 2" xfId="187" xr:uid="{27D43E73-61D5-412B-97DC-8E634CF1F76F}"/>
    <cellStyle name="Percent" xfId="1" builtinId="5"/>
    <cellStyle name="Percent 2" xfId="188" xr:uid="{193CA2E9-FE9C-4A1F-A8AD-C23A0A9B8E33}"/>
    <cellStyle name="Percent 2 2" xfId="189" xr:uid="{3F8AB7CC-81D0-45E3-A39C-E205B7C7436C}"/>
    <cellStyle name="Percent 2 3" xfId="190" xr:uid="{FFB0EFAD-824B-4D78-87F6-71C4E2A6CB13}"/>
    <cellStyle name="Percent 3" xfId="191" xr:uid="{1E8DBF95-79D7-43DE-968B-2319992A9285}"/>
    <cellStyle name="Percent 3 2" xfId="192" xr:uid="{F2332CEA-67B3-4A99-B32F-E6EA6BC8BF3C}"/>
    <cellStyle name="Percent 4" xfId="193" xr:uid="{74D2B01B-738F-48F5-AE2F-DF7BE86B88F8}"/>
    <cellStyle name="Percent 4 2" xfId="194" xr:uid="{7BE679BF-D157-458F-AB6C-D9F7FBC0B7C9}"/>
    <cellStyle name="Percent 5" xfId="195" xr:uid="{77A18934-DBFC-4855-AF2F-DB2F0C495778}"/>
    <cellStyle name="Percent 6" xfId="196" xr:uid="{FAECD7B1-7DF7-4F74-A237-84D17D41A751}"/>
    <cellStyle name="Percent 7" xfId="197" xr:uid="{4F6E91A0-ABC4-4958-8E70-61ED9588CD37}"/>
    <cellStyle name="Percent 8" xfId="198" xr:uid="{13501B4C-365C-4E5D-BC69-9573A14D2BB6}"/>
    <cellStyle name="Title 2" xfId="199" xr:uid="{11385FF7-B36F-4912-A7AB-A145B91EBDE5}"/>
    <cellStyle name="Title 3" xfId="200" xr:uid="{9453D77F-4D5B-4395-AAAC-58883E754FAF}"/>
    <cellStyle name="Total 2" xfId="201" xr:uid="{6C19D289-8D00-418C-A25C-E08B5F921044}"/>
    <cellStyle name="Total 2 2" xfId="202" xr:uid="{F063F9BD-34AF-4C3E-9CC0-B20C2B3D2F27}"/>
    <cellStyle name="Total 2 2 2" xfId="203" xr:uid="{3FB7E327-EC65-4996-BC89-E37BDF561292}"/>
    <cellStyle name="Total 2 2 2 2" xfId="204" xr:uid="{41C3E5DB-82B6-4339-A9B2-D20D2F9C2C29}"/>
    <cellStyle name="Total 2 2 3" xfId="205" xr:uid="{38447615-063B-4EA6-8A9A-6C2D86A370F6}"/>
    <cellStyle name="Total 2 2 3 2" xfId="206" xr:uid="{B5E45DDF-12C8-4AC9-B1A9-BD966CF4188B}"/>
    <cellStyle name="Total 2 3" xfId="207" xr:uid="{D9A456EE-CB14-4DCD-BD68-CF8FD3E63068}"/>
    <cellStyle name="Total 2 3 2" xfId="208" xr:uid="{4E3E5914-175B-4849-B9C1-83F6EA66F550}"/>
    <cellStyle name="Total 2 4" xfId="209" xr:uid="{AE6AC92B-0AC2-41B7-9DA3-C88F97EEC4E3}"/>
    <cellStyle name="Total 2 4 2" xfId="210" xr:uid="{D983DB1F-317F-4146-8643-D7C32EA84A70}"/>
    <cellStyle name="Total 2 5" xfId="211" xr:uid="{0E100F37-8477-4049-9143-68FDB279FF89}"/>
    <cellStyle name="Total 2 5 2" xfId="212" xr:uid="{1EADC108-1996-4BBA-9830-C069A42C67AC}"/>
    <cellStyle name="Total 2 6" xfId="213" xr:uid="{B822F717-EAA1-4798-AF5F-9DF9458C3E75}"/>
    <cellStyle name="Total 2 6 2" xfId="214" xr:uid="{67D3E333-2E27-4D96-8178-473BC7712979}"/>
    <cellStyle name="Warning Text 2" xfId="215" xr:uid="{F093E1CF-9ED9-4B08-96B8-1D21C3D5977E}"/>
  </cellStyles>
  <dxfs count="12">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99060</xdr:rowOff>
        </xdr:from>
        <xdr:to>
          <xdr:col>3</xdr:col>
          <xdr:colOff>457200</xdr:colOff>
          <xdr:row>15</xdr:row>
          <xdr:rowOff>60960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 val="Enclosure 1"/>
      <sheetName val="Enclosure 2 (Remit)"/>
      <sheetName val="Reverted Funds (Remit)"/>
      <sheetName val="AB 114 Plans (Remit)"/>
      <sheetName val="Difference (Remi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ColWidth="9.21875" defaultRowHeight="15" x14ac:dyDescent="0.25"/>
  <cols>
    <col min="1" max="16384" width="9.21875" style="104"/>
  </cols>
  <sheetData>
    <row r="1" spans="1:6" ht="15.6" x14ac:dyDescent="0.3">
      <c r="A1" s="10" t="s">
        <v>218</v>
      </c>
    </row>
    <row r="2" spans="1:6" x14ac:dyDescent="0.25">
      <c r="A2" s="105" t="s">
        <v>220</v>
      </c>
    </row>
    <row r="3" spans="1:6" x14ac:dyDescent="0.25">
      <c r="A3" s="125" t="s">
        <v>219</v>
      </c>
    </row>
    <row r="16" spans="1:6" x14ac:dyDescent="0.25">
      <c r="F16" s="107"/>
    </row>
    <row r="26" spans="5:6" x14ac:dyDescent="0.25">
      <c r="E26" s="108"/>
    </row>
    <row r="28" spans="5:6" x14ac:dyDescent="0.25">
      <c r="F28" s="106"/>
    </row>
  </sheetData>
  <sheetProtection formatColumns="0" formatRows="0"/>
  <customSheetViews>
    <customSheetView guid="{D8D3A042-2CA2-4641-BB44-BC182917D730}"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E7E6A24F-BA49-4C7A-9CED-3AB8F60308A1}"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99060</xdr:rowOff>
                  </from>
                  <to>
                    <xdr:col>3</xdr:col>
                    <xdr:colOff>457200</xdr:colOff>
                    <xdr:row>15</xdr:row>
                    <xdr:rowOff>60960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sheetPr>
  <dimension ref="A1:Q128"/>
  <sheetViews>
    <sheetView showGridLines="0" topLeftCell="F1" zoomScale="70" zoomScaleNormal="70" zoomScaleSheetLayoutView="40" workbookViewId="0">
      <selection activeCell="P1" sqref="P1"/>
    </sheetView>
  </sheetViews>
  <sheetFormatPr defaultColWidth="0" defaultRowHeight="15" zeroHeight="1" x14ac:dyDescent="0.25"/>
  <cols>
    <col min="1" max="1" width="2.77734375" style="260" customWidth="1"/>
    <col min="2" max="2" width="6.77734375" style="345" customWidth="1"/>
    <col min="3" max="3" width="9.5546875" style="345" customWidth="1"/>
    <col min="4" max="4" width="9.44140625" style="345" bestFit="1" customWidth="1"/>
    <col min="5" max="5" width="55.21875" style="345" customWidth="1"/>
    <col min="6" max="7" width="17.77734375" style="345" customWidth="1"/>
    <col min="8" max="8" width="31" style="345" bestFit="1" customWidth="1"/>
    <col min="9" max="9" width="24.77734375" style="345" customWidth="1"/>
    <col min="10" max="10" width="24.44140625" style="345" bestFit="1" customWidth="1"/>
    <col min="11" max="11" width="20.77734375" style="345" bestFit="1" customWidth="1"/>
    <col min="12" max="12" width="25.21875" style="345" bestFit="1" customWidth="1"/>
    <col min="13" max="13" width="26.5546875" style="345" customWidth="1"/>
    <col min="14" max="14" width="21.21875" style="345" bestFit="1" customWidth="1"/>
    <col min="15" max="15" width="20.21875" style="345" bestFit="1" customWidth="1"/>
    <col min="16" max="16" width="17.77734375" style="345" customWidth="1"/>
    <col min="17" max="17" width="18" style="260" bestFit="1" customWidth="1"/>
    <col min="18" max="16384" width="9.21875" style="260" hidden="1"/>
  </cols>
  <sheetData>
    <row r="1" spans="1:17" s="265" customFormat="1" x14ac:dyDescent="0.25">
      <c r="A1" s="237" t="s">
        <v>776</v>
      </c>
      <c r="B1" s="238" t="s">
        <v>277</v>
      </c>
      <c r="C1" s="26"/>
      <c r="D1" s="26"/>
      <c r="E1" s="162"/>
      <c r="F1" s="24"/>
      <c r="G1" s="24"/>
      <c r="H1" s="26"/>
      <c r="I1" s="162"/>
      <c r="J1" s="24"/>
      <c r="K1" s="26"/>
      <c r="L1" s="162"/>
      <c r="M1" s="24"/>
      <c r="N1" s="24"/>
      <c r="O1" s="24"/>
      <c r="P1" s="240" t="s">
        <v>275</v>
      </c>
      <c r="Q1" s="24"/>
    </row>
    <row r="2" spans="1:17" s="265" customFormat="1" ht="15.6" thickBot="1" x14ac:dyDescent="0.3">
      <c r="A2" s="24"/>
      <c r="B2" s="239" t="s">
        <v>276</v>
      </c>
      <c r="C2" s="173"/>
      <c r="D2" s="173"/>
      <c r="E2" s="174"/>
      <c r="F2" s="173"/>
      <c r="G2" s="173"/>
      <c r="H2" s="173"/>
      <c r="I2" s="174"/>
      <c r="J2" s="173"/>
      <c r="K2" s="173"/>
      <c r="L2" s="174"/>
      <c r="M2" s="173"/>
      <c r="N2" s="173"/>
      <c r="O2" s="173"/>
      <c r="P2" s="174"/>
      <c r="Q2" s="24"/>
    </row>
    <row r="3" spans="1:17" x14ac:dyDescent="0.25">
      <c r="A3" s="26"/>
      <c r="B3" s="14"/>
      <c r="C3" s="14"/>
      <c r="D3" s="14"/>
      <c r="E3" s="27"/>
      <c r="F3" s="27"/>
      <c r="G3" s="27"/>
      <c r="H3" s="27"/>
      <c r="I3" s="27"/>
      <c r="J3" s="27"/>
      <c r="K3" s="27"/>
      <c r="L3" s="27"/>
      <c r="M3" s="27"/>
      <c r="N3" s="27"/>
      <c r="O3" s="27"/>
      <c r="P3" s="27"/>
      <c r="Q3" s="26"/>
    </row>
    <row r="4" spans="1:17" s="248" customFormat="1" x14ac:dyDescent="0.25">
      <c r="A4" s="119"/>
      <c r="B4" s="241" t="s">
        <v>743</v>
      </c>
      <c r="C4" s="119"/>
      <c r="D4" s="119"/>
      <c r="E4" s="119"/>
      <c r="F4" s="119"/>
      <c r="G4" s="119"/>
      <c r="H4" s="119"/>
      <c r="I4" s="119"/>
      <c r="J4" s="119"/>
      <c r="K4" s="119"/>
      <c r="L4" s="119"/>
      <c r="M4" s="119"/>
      <c r="N4" s="119"/>
      <c r="O4" s="119"/>
      <c r="P4" s="119"/>
      <c r="Q4" s="119"/>
    </row>
    <row r="5" spans="1:17" ht="17.399999999999999" x14ac:dyDescent="0.3">
      <c r="A5" s="26"/>
      <c r="B5" s="262" t="str">
        <f>'1. Information'!B5</f>
        <v>Annual Mental Health Services Act (MHSA) Revenue and Expenditure Report</v>
      </c>
      <c r="C5" s="4"/>
      <c r="D5" s="4"/>
      <c r="E5" s="4"/>
      <c r="F5" s="4"/>
      <c r="G5" s="4"/>
      <c r="H5" s="4"/>
      <c r="I5" s="4"/>
      <c r="J5" s="4"/>
      <c r="K5" s="5"/>
      <c r="L5" s="4"/>
      <c r="M5" s="4"/>
      <c r="N5" s="4"/>
      <c r="O5" s="4"/>
      <c r="P5" s="26"/>
      <c r="Q5" s="26"/>
    </row>
    <row r="6" spans="1:17" ht="17.399999999999999" x14ac:dyDescent="0.25">
      <c r="A6" s="26"/>
      <c r="B6" s="263" t="str">
        <f>'1. Information'!B6</f>
        <v>Fiscal Year: 2022-23</v>
      </c>
      <c r="C6" s="6"/>
      <c r="D6" s="6"/>
      <c r="E6" s="6"/>
      <c r="F6" s="6"/>
      <c r="G6" s="6"/>
      <c r="H6" s="6"/>
      <c r="I6" s="6"/>
      <c r="J6" s="6"/>
      <c r="K6" s="7"/>
      <c r="L6" s="6"/>
      <c r="M6" s="6"/>
      <c r="N6" s="6"/>
      <c r="O6" s="6"/>
      <c r="P6" s="26"/>
      <c r="Q6" s="26"/>
    </row>
    <row r="7" spans="1:17" ht="17.399999999999999" x14ac:dyDescent="0.3">
      <c r="A7" s="26"/>
      <c r="B7" s="262" t="s">
        <v>292</v>
      </c>
      <c r="C7" s="4"/>
      <c r="D7" s="4"/>
      <c r="E7" s="4"/>
      <c r="F7" s="4"/>
      <c r="G7" s="4"/>
      <c r="H7" s="4"/>
      <c r="I7" s="4"/>
      <c r="J7" s="4"/>
      <c r="K7" s="5"/>
      <c r="L7" s="4"/>
      <c r="M7" s="4"/>
      <c r="N7" s="4"/>
      <c r="O7" s="4"/>
      <c r="P7" s="26"/>
      <c r="Q7" s="26"/>
    </row>
    <row r="8" spans="1:17" ht="15.6" x14ac:dyDescent="0.3">
      <c r="A8" s="26"/>
      <c r="B8" s="27"/>
      <c r="C8" s="5"/>
      <c r="D8" s="5"/>
      <c r="E8" s="5"/>
      <c r="F8" s="5"/>
      <c r="G8" s="5"/>
      <c r="H8" s="5"/>
      <c r="I8" s="5"/>
      <c r="J8" s="5"/>
      <c r="K8" s="5"/>
      <c r="L8" s="5"/>
      <c r="M8" s="4"/>
      <c r="N8" s="4"/>
      <c r="O8" s="4"/>
      <c r="P8" s="4"/>
      <c r="Q8" s="26"/>
    </row>
    <row r="9" spans="1:17" ht="15.6" x14ac:dyDescent="0.3">
      <c r="A9" s="26"/>
      <c r="B9" s="316" t="s">
        <v>0</v>
      </c>
      <c r="C9" s="186"/>
      <c r="D9" s="187"/>
      <c r="E9" s="288" t="str">
        <f>IF(ISBLANK('1. Information'!D11),"",'1. Information'!D11)</f>
        <v>San Mateo</v>
      </c>
      <c r="F9" s="27"/>
      <c r="G9" s="317" t="s">
        <v>1</v>
      </c>
      <c r="H9" s="344">
        <f>IF(ISBLANK('1. Information'!D9),"",'1. Information'!D9)</f>
        <v>45443</v>
      </c>
      <c r="I9" s="28"/>
      <c r="J9" s="28"/>
      <c r="K9" s="5"/>
      <c r="L9" s="5"/>
      <c r="M9" s="5"/>
      <c r="N9" s="5"/>
      <c r="O9" s="5"/>
      <c r="P9" s="5"/>
      <c r="Q9" s="5"/>
    </row>
    <row r="10" spans="1:17" ht="15.6" x14ac:dyDescent="0.3">
      <c r="A10" s="26"/>
      <c r="B10" s="3"/>
      <c r="C10" s="3"/>
      <c r="D10" s="3"/>
      <c r="E10" s="27"/>
      <c r="F10" s="3"/>
      <c r="G10" s="28"/>
      <c r="H10" s="28"/>
      <c r="I10" s="28"/>
      <c r="J10" s="5"/>
      <c r="K10" s="5"/>
      <c r="L10" s="5"/>
      <c r="M10" s="5"/>
      <c r="N10" s="5"/>
      <c r="O10" s="5"/>
      <c r="P10" s="5"/>
      <c r="Q10" s="26"/>
    </row>
    <row r="11" spans="1:17" ht="18" thickBot="1" x14ac:dyDescent="0.35">
      <c r="A11" s="26"/>
      <c r="B11" s="387" t="s">
        <v>214</v>
      </c>
      <c r="C11" s="180"/>
      <c r="D11" s="180"/>
      <c r="E11" s="201"/>
      <c r="F11" s="198"/>
      <c r="G11" s="198"/>
      <c r="H11" s="200"/>
      <c r="I11" s="200"/>
      <c r="J11" s="214"/>
      <c r="K11" s="214"/>
      <c r="L11" s="5"/>
      <c r="M11" s="5"/>
      <c r="N11" s="5"/>
      <c r="O11" s="165"/>
      <c r="P11" s="5"/>
      <c r="Q11" s="26"/>
    </row>
    <row r="12" spans="1:17" ht="16.2" thickTop="1" x14ac:dyDescent="0.3">
      <c r="A12" s="26"/>
      <c r="B12" s="215"/>
      <c r="C12" s="3"/>
      <c r="D12" s="3"/>
      <c r="E12" s="27"/>
      <c r="F12" s="26"/>
      <c r="G12" s="26"/>
      <c r="H12" s="28"/>
      <c r="I12" s="28"/>
      <c r="J12" s="5"/>
      <c r="K12" s="5"/>
      <c r="L12" s="5"/>
      <c r="M12" s="5"/>
      <c r="N12" s="5"/>
      <c r="O12" s="165"/>
      <c r="P12" s="5"/>
      <c r="Q12" s="26"/>
    </row>
    <row r="13" spans="1:17" ht="15.6" x14ac:dyDescent="0.3">
      <c r="A13" s="26"/>
      <c r="B13" s="3"/>
      <c r="C13" s="3"/>
      <c r="D13" s="3"/>
      <c r="E13" s="27"/>
      <c r="F13" s="298" t="s">
        <v>23</v>
      </c>
      <c r="G13" s="321" t="s">
        <v>25</v>
      </c>
      <c r="H13" s="349" t="s">
        <v>27</v>
      </c>
      <c r="I13" s="349" t="s">
        <v>202</v>
      </c>
      <c r="J13" s="362" t="s">
        <v>203</v>
      </c>
      <c r="K13" s="298" t="s">
        <v>204</v>
      </c>
      <c r="L13" s="168"/>
      <c r="M13" s="165"/>
      <c r="N13" s="165"/>
      <c r="O13" s="26"/>
      <c r="P13" s="26"/>
      <c r="Q13" s="26"/>
    </row>
    <row r="14" spans="1:17" ht="65.25" customHeight="1" x14ac:dyDescent="0.3">
      <c r="A14" s="26"/>
      <c r="B14" s="26"/>
      <c r="C14" s="216"/>
      <c r="D14" s="216"/>
      <c r="E14" s="216"/>
      <c r="F14" s="322" t="s">
        <v>294</v>
      </c>
      <c r="G14" s="324" t="s">
        <v>4</v>
      </c>
      <c r="H14" s="323" t="s">
        <v>5</v>
      </c>
      <c r="I14" s="323" t="s">
        <v>26</v>
      </c>
      <c r="J14" s="323" t="s">
        <v>12</v>
      </c>
      <c r="K14" s="370" t="s">
        <v>222</v>
      </c>
      <c r="L14" s="165"/>
      <c r="M14" s="165"/>
      <c r="N14" s="165"/>
      <c r="O14" s="26"/>
      <c r="P14" s="26"/>
      <c r="Q14" s="26"/>
    </row>
    <row r="15" spans="1:17" ht="15.6" x14ac:dyDescent="0.3">
      <c r="A15" s="26"/>
      <c r="B15" s="373">
        <v>1</v>
      </c>
      <c r="C15" s="388" t="s">
        <v>142</v>
      </c>
      <c r="D15" s="186"/>
      <c r="E15" s="187"/>
      <c r="F15" s="131">
        <v>0</v>
      </c>
      <c r="G15" s="131">
        <v>0</v>
      </c>
      <c r="H15" s="131">
        <v>0</v>
      </c>
      <c r="I15" s="131">
        <v>0</v>
      </c>
      <c r="J15" s="131">
        <v>0</v>
      </c>
      <c r="K15" s="329">
        <f>SUM(F15:J15)</f>
        <v>0</v>
      </c>
      <c r="L15" s="165"/>
      <c r="M15" s="165"/>
      <c r="N15" s="165"/>
      <c r="O15" s="26"/>
      <c r="P15" s="26"/>
      <c r="Q15" s="26"/>
    </row>
    <row r="16" spans="1:17" ht="15.6" x14ac:dyDescent="0.3">
      <c r="A16" s="26"/>
      <c r="B16" s="373">
        <v>2</v>
      </c>
      <c r="C16" s="388" t="s">
        <v>143</v>
      </c>
      <c r="D16" s="186"/>
      <c r="E16" s="187"/>
      <c r="F16" s="131">
        <v>35000</v>
      </c>
      <c r="G16" s="131">
        <v>0</v>
      </c>
      <c r="H16" s="131">
        <v>0</v>
      </c>
      <c r="I16" s="131">
        <v>0</v>
      </c>
      <c r="J16" s="131">
        <v>0</v>
      </c>
      <c r="K16" s="329">
        <f>SUM(F16:J16)</f>
        <v>35000</v>
      </c>
      <c r="L16" s="165"/>
      <c r="M16" s="165"/>
      <c r="N16" s="165"/>
      <c r="O16" s="26"/>
      <c r="P16" s="26"/>
      <c r="Q16" s="26"/>
    </row>
    <row r="17" spans="1:17" ht="15.6" x14ac:dyDescent="0.3">
      <c r="A17" s="26"/>
      <c r="B17" s="373">
        <v>3</v>
      </c>
      <c r="C17" s="389" t="s">
        <v>238</v>
      </c>
      <c r="D17" s="189"/>
      <c r="E17" s="187"/>
      <c r="F17" s="131">
        <v>0</v>
      </c>
      <c r="G17" s="217"/>
      <c r="H17" s="217"/>
      <c r="I17" s="217"/>
      <c r="J17" s="217"/>
      <c r="K17" s="329">
        <f>F17</f>
        <v>0</v>
      </c>
      <c r="L17" s="165"/>
      <c r="M17" s="165"/>
      <c r="N17" s="165"/>
      <c r="O17" s="26"/>
      <c r="P17" s="26"/>
      <c r="Q17" s="26"/>
    </row>
    <row r="18" spans="1:17" ht="15.6" x14ac:dyDescent="0.3">
      <c r="A18" s="26"/>
      <c r="B18" s="373">
        <v>4</v>
      </c>
      <c r="C18" s="389" t="s">
        <v>293</v>
      </c>
      <c r="D18" s="189"/>
      <c r="E18" s="187"/>
      <c r="F18" s="131">
        <v>66690</v>
      </c>
      <c r="G18" s="217"/>
      <c r="H18" s="217"/>
      <c r="I18" s="217"/>
      <c r="J18" s="217"/>
      <c r="K18" s="329">
        <f>F18</f>
        <v>66690</v>
      </c>
      <c r="L18" s="165"/>
      <c r="M18" s="165"/>
      <c r="N18" s="165"/>
      <c r="O18" s="26"/>
      <c r="P18" s="26"/>
      <c r="Q18" s="26"/>
    </row>
    <row r="19" spans="1:17" ht="15.6" x14ac:dyDescent="0.3">
      <c r="A19" s="26"/>
      <c r="B19" s="373">
        <v>5</v>
      </c>
      <c r="C19" s="388" t="s">
        <v>144</v>
      </c>
      <c r="D19" s="186"/>
      <c r="E19" s="187"/>
      <c r="F19" s="391">
        <f>SUMIF($K$29:$K$128,"Project Administration",L$29:L$128)</f>
        <v>0</v>
      </c>
      <c r="G19" s="392">
        <f>SUMIF($K$29:$K$128,"Project Administration",M$29:M$128)</f>
        <v>0</v>
      </c>
      <c r="H19" s="391">
        <f>SUMIF($K$29:$K$128,"Project Administration",N$29:N$128)</f>
        <v>0</v>
      </c>
      <c r="I19" s="391">
        <f>SUMIF($K$29:$K$128,"Project Administration",O$29:O$128)</f>
        <v>0</v>
      </c>
      <c r="J19" s="391">
        <f>SUMIF($K$29:$K$128,"Project Administration",P$29:P$128)</f>
        <v>0</v>
      </c>
      <c r="K19" s="329">
        <f t="shared" ref="K19:K23" si="0">SUM(F19:J19)</f>
        <v>0</v>
      </c>
      <c r="L19" s="165"/>
      <c r="M19" s="165"/>
      <c r="N19" s="165"/>
      <c r="O19" s="26"/>
      <c r="P19" s="26"/>
      <c r="Q19" s="26"/>
    </row>
    <row r="20" spans="1:17" ht="15.6" x14ac:dyDescent="0.3">
      <c r="A20" s="26"/>
      <c r="B20" s="373">
        <v>6</v>
      </c>
      <c r="C20" s="388" t="s">
        <v>145</v>
      </c>
      <c r="D20" s="186"/>
      <c r="E20" s="187"/>
      <c r="F20" s="390">
        <f>SUMIF($K$29:$K$128,"Project Evaluation",L$29:L$128)</f>
        <v>60900</v>
      </c>
      <c r="G20" s="393">
        <f>SUMIF($K$29:$K$128,"Project Evaluation",M$29:M$128)</f>
        <v>0</v>
      </c>
      <c r="H20" s="390">
        <f>SUMIF($K$29:$K$128,"Project Evaluation",N$29:N$128)</f>
        <v>0</v>
      </c>
      <c r="I20" s="390">
        <f>SUMIF($K$29:$K$128,"Project Evaluation",O$29:O$128)</f>
        <v>0</v>
      </c>
      <c r="J20" s="390">
        <f>SUMIF($K$29:$K$128,"Project Evaluation",P$29:P$128)</f>
        <v>0</v>
      </c>
      <c r="K20" s="329">
        <f t="shared" si="0"/>
        <v>60900</v>
      </c>
      <c r="L20" s="165"/>
      <c r="M20" s="165"/>
      <c r="N20" s="165"/>
      <c r="O20" s="26"/>
      <c r="P20" s="26"/>
      <c r="Q20" s="26"/>
    </row>
    <row r="21" spans="1:17" ht="15.6" x14ac:dyDescent="0.3">
      <c r="A21" s="26"/>
      <c r="B21" s="373">
        <v>7</v>
      </c>
      <c r="C21" s="388" t="s">
        <v>196</v>
      </c>
      <c r="D21" s="186"/>
      <c r="E21" s="187"/>
      <c r="F21" s="390">
        <f>SUMIF($K$29:$K$128,"Project Direct",L$29:L$128)</f>
        <v>452934.18</v>
      </c>
      <c r="G21" s="393">
        <f>SUMIF($K$29:$K$128,"Project Direct",M$29:M$128)</f>
        <v>0</v>
      </c>
      <c r="H21" s="390">
        <f>SUMIF($K$29:$K$128,"Project Direct",N$29:N$128)</f>
        <v>0</v>
      </c>
      <c r="I21" s="390">
        <f>SUMIF($K$29:$K$128,"Project Direct",O$29:O$128)</f>
        <v>0</v>
      </c>
      <c r="J21" s="390">
        <f>SUMIF($K$29:$K$128,"Project Direct",P$29:P$128)</f>
        <v>0</v>
      </c>
      <c r="K21" s="329">
        <f t="shared" si="0"/>
        <v>452934.18</v>
      </c>
      <c r="L21" s="165"/>
      <c r="M21" s="165"/>
      <c r="N21" s="165"/>
      <c r="O21" s="26"/>
      <c r="P21" s="26"/>
      <c r="Q21" s="26"/>
    </row>
    <row r="22" spans="1:17" ht="15.6" x14ac:dyDescent="0.3">
      <c r="A22" s="26"/>
      <c r="B22" s="373">
        <v>8</v>
      </c>
      <c r="C22" s="388" t="s">
        <v>146</v>
      </c>
      <c r="D22" s="218"/>
      <c r="E22" s="27"/>
      <c r="F22" s="394">
        <f>SUM(F19:F21)</f>
        <v>513834.18</v>
      </c>
      <c r="G22" s="395">
        <f>SUM(G19:G21)</f>
        <v>0</v>
      </c>
      <c r="H22" s="394">
        <f>SUM(H19:H21)</f>
        <v>0</v>
      </c>
      <c r="I22" s="394">
        <f>SUM(I19:I21)</f>
        <v>0</v>
      </c>
      <c r="J22" s="394">
        <f t="shared" ref="J22" si="1">SUM(J19:J21)</f>
        <v>0</v>
      </c>
      <c r="K22" s="329">
        <f t="shared" si="0"/>
        <v>513834.18</v>
      </c>
      <c r="L22" s="165"/>
      <c r="M22" s="165"/>
      <c r="N22" s="165"/>
      <c r="O22" s="26"/>
      <c r="P22" s="26"/>
      <c r="Q22" s="26"/>
    </row>
    <row r="23" spans="1:17" ht="31.05" customHeight="1" x14ac:dyDescent="0.3">
      <c r="A23" s="26"/>
      <c r="B23" s="373">
        <v>9</v>
      </c>
      <c r="C23" s="396" t="s">
        <v>239</v>
      </c>
      <c r="D23" s="219"/>
      <c r="E23" s="220"/>
      <c r="F23" s="397">
        <f>SUM(F15:F16,F18:F21)</f>
        <v>615524.17999999993</v>
      </c>
      <c r="G23" s="397">
        <f>SUM(G15:G16,G19:G21)</f>
        <v>0</v>
      </c>
      <c r="H23" s="397">
        <f t="shared" ref="H23:J23" si="2">SUM(H15:H16,H19:H21)</f>
        <v>0</v>
      </c>
      <c r="I23" s="397">
        <f t="shared" si="2"/>
        <v>0</v>
      </c>
      <c r="J23" s="397">
        <f t="shared" si="2"/>
        <v>0</v>
      </c>
      <c r="K23" s="356">
        <f t="shared" si="0"/>
        <v>615524.17999999993</v>
      </c>
      <c r="L23" s="165"/>
      <c r="M23" s="165"/>
      <c r="N23" s="165"/>
      <c r="O23" s="26"/>
      <c r="P23" s="26"/>
      <c r="Q23" s="26"/>
    </row>
    <row r="24" spans="1:17" x14ac:dyDescent="0.25">
      <c r="A24" s="26"/>
      <c r="B24" s="26"/>
      <c r="C24" s="26"/>
      <c r="D24" s="26"/>
      <c r="E24" s="26"/>
      <c r="F24" s="26"/>
      <c r="G24" s="26"/>
      <c r="H24" s="26"/>
      <c r="I24" s="26"/>
      <c r="J24" s="26"/>
      <c r="K24" s="26"/>
      <c r="L24" s="26"/>
      <c r="M24" s="26"/>
      <c r="N24" s="26"/>
      <c r="O24" s="26"/>
      <c r="P24" s="26"/>
      <c r="Q24" s="26"/>
    </row>
    <row r="25" spans="1:17" ht="18" thickBot="1" x14ac:dyDescent="0.35">
      <c r="A25" s="26"/>
      <c r="B25" s="334" t="s">
        <v>215</v>
      </c>
      <c r="C25" s="198"/>
      <c r="D25" s="198"/>
      <c r="E25" s="198"/>
      <c r="F25" s="198"/>
      <c r="G25" s="198"/>
      <c r="H25" s="198"/>
      <c r="I25" s="198"/>
      <c r="J25" s="198"/>
      <c r="K25" s="198"/>
      <c r="L25" s="198"/>
      <c r="M25" s="198"/>
      <c r="N25" s="198"/>
      <c r="O25" s="198"/>
      <c r="P25" s="198"/>
      <c r="Q25" s="26"/>
    </row>
    <row r="26" spans="1:17" ht="15.6" thickTop="1" x14ac:dyDescent="0.25">
      <c r="A26" s="26"/>
      <c r="B26" s="26"/>
      <c r="C26" s="26"/>
      <c r="D26" s="26"/>
      <c r="E26" s="26"/>
      <c r="F26" s="26"/>
      <c r="G26" s="26"/>
      <c r="H26" s="26"/>
      <c r="I26" s="26"/>
      <c r="J26" s="26"/>
      <c r="K26" s="26"/>
      <c r="L26" s="26"/>
      <c r="M26" s="26"/>
      <c r="N26" s="26"/>
      <c r="O26" s="26"/>
      <c r="P26" s="26"/>
      <c r="Q26" s="26"/>
    </row>
    <row r="27" spans="1:17" x14ac:dyDescent="0.25">
      <c r="A27" s="26"/>
      <c r="B27" s="26"/>
      <c r="C27" s="26"/>
      <c r="D27" s="373" t="s">
        <v>23</v>
      </c>
      <c r="E27" s="373" t="s">
        <v>25</v>
      </c>
      <c r="F27" s="373" t="s">
        <v>27</v>
      </c>
      <c r="G27" s="373" t="s">
        <v>202</v>
      </c>
      <c r="H27" s="373" t="s">
        <v>203</v>
      </c>
      <c r="I27" s="373" t="s">
        <v>204</v>
      </c>
      <c r="J27" s="373" t="s">
        <v>213</v>
      </c>
      <c r="K27" s="373" t="s">
        <v>205</v>
      </c>
      <c r="L27" s="298" t="s">
        <v>206</v>
      </c>
      <c r="M27" s="320" t="s">
        <v>207</v>
      </c>
      <c r="N27" s="320" t="s">
        <v>208</v>
      </c>
      <c r="O27" s="398" t="s">
        <v>209</v>
      </c>
      <c r="P27" s="298" t="s">
        <v>210</v>
      </c>
      <c r="Q27" s="298" t="s">
        <v>211</v>
      </c>
    </row>
    <row r="28" spans="1:17" ht="46.8" x14ac:dyDescent="0.25">
      <c r="A28" s="26"/>
      <c r="B28" s="399" t="s">
        <v>120</v>
      </c>
      <c r="C28" s="221"/>
      <c r="D28" s="359" t="s">
        <v>168</v>
      </c>
      <c r="E28" s="400" t="s">
        <v>10</v>
      </c>
      <c r="F28" s="323" t="s">
        <v>15</v>
      </c>
      <c r="G28" s="323" t="s">
        <v>136</v>
      </c>
      <c r="H28" s="323" t="s">
        <v>11</v>
      </c>
      <c r="I28" s="323" t="s">
        <v>133</v>
      </c>
      <c r="J28" s="323" t="s">
        <v>134</v>
      </c>
      <c r="K28" s="359" t="s">
        <v>135</v>
      </c>
      <c r="L28" s="322" t="s">
        <v>283</v>
      </c>
      <c r="M28" s="369" t="s">
        <v>4</v>
      </c>
      <c r="N28" s="367" t="s">
        <v>5</v>
      </c>
      <c r="O28" s="367" t="s">
        <v>26</v>
      </c>
      <c r="P28" s="401" t="s">
        <v>12</v>
      </c>
      <c r="Q28" s="370" t="s">
        <v>222</v>
      </c>
    </row>
    <row r="29" spans="1:17" x14ac:dyDescent="0.25">
      <c r="A29" s="26"/>
      <c r="B29" s="354">
        <v>10</v>
      </c>
      <c r="C29" s="364" t="s">
        <v>23</v>
      </c>
      <c r="D29" s="402">
        <f>IF(Q32&lt;&gt;0,VLOOKUP($E$9,Info_County_Code,2,FALSE),"")</f>
        <v>41</v>
      </c>
      <c r="E29" s="138" t="s">
        <v>815</v>
      </c>
      <c r="F29" s="423"/>
      <c r="G29" s="36">
        <v>44070</v>
      </c>
      <c r="H29" s="36">
        <v>44470</v>
      </c>
      <c r="I29" s="29">
        <v>2625000</v>
      </c>
      <c r="J29" s="382"/>
      <c r="K29" s="403" t="s">
        <v>140</v>
      </c>
      <c r="L29" s="31">
        <v>0</v>
      </c>
      <c r="M29" s="424"/>
      <c r="N29" s="382"/>
      <c r="O29" s="382"/>
      <c r="P29" s="425"/>
      <c r="Q29" s="329">
        <f>SUM(L29:P29)</f>
        <v>0</v>
      </c>
    </row>
    <row r="30" spans="1:17" x14ac:dyDescent="0.25">
      <c r="A30" s="26"/>
      <c r="B30" s="354">
        <v>10</v>
      </c>
      <c r="C30" s="298" t="s">
        <v>25</v>
      </c>
      <c r="D30" s="404">
        <f t="shared" ref="D30:J31" si="3">IF(ISBLANK(D29),"",D29)</f>
        <v>41</v>
      </c>
      <c r="E30" s="405" t="str">
        <f t="shared" si="3"/>
        <v>Social Enterprise</v>
      </c>
      <c r="F30" s="406" t="str">
        <f t="shared" si="3"/>
        <v/>
      </c>
      <c r="G30" s="406">
        <f t="shared" si="3"/>
        <v>44070</v>
      </c>
      <c r="H30" s="406">
        <f t="shared" si="3"/>
        <v>44470</v>
      </c>
      <c r="I30" s="407">
        <f t="shared" si="3"/>
        <v>2625000</v>
      </c>
      <c r="J30" s="407" t="str">
        <f t="shared" si="3"/>
        <v/>
      </c>
      <c r="K30" s="353" t="s">
        <v>141</v>
      </c>
      <c r="L30" s="31">
        <v>37000</v>
      </c>
      <c r="M30" s="424"/>
      <c r="N30" s="382"/>
      <c r="O30" s="382"/>
      <c r="P30" s="425"/>
      <c r="Q30" s="329">
        <f t="shared" ref="Q30:Q60" si="4">SUM(L30:P30)</f>
        <v>37000</v>
      </c>
    </row>
    <row r="31" spans="1:17" x14ac:dyDescent="0.25">
      <c r="A31" s="26"/>
      <c r="B31" s="354">
        <v>10</v>
      </c>
      <c r="C31" s="298" t="s">
        <v>27</v>
      </c>
      <c r="D31" s="404">
        <f t="shared" ref="D31:I31" si="5">IF(ISBLANK(D29),"",D29)</f>
        <v>41</v>
      </c>
      <c r="E31" s="408" t="str">
        <f t="shared" si="5"/>
        <v>Social Enterprise</v>
      </c>
      <c r="F31" s="409" t="str">
        <f t="shared" si="5"/>
        <v/>
      </c>
      <c r="G31" s="409">
        <f t="shared" si="5"/>
        <v>44070</v>
      </c>
      <c r="H31" s="409">
        <f t="shared" si="5"/>
        <v>44470</v>
      </c>
      <c r="I31" s="353">
        <f t="shared" si="5"/>
        <v>2625000</v>
      </c>
      <c r="J31" s="353" t="str">
        <f t="shared" si="3"/>
        <v/>
      </c>
      <c r="K31" s="353" t="s">
        <v>197</v>
      </c>
      <c r="L31" s="31">
        <v>452934.18</v>
      </c>
      <c r="M31" s="424"/>
      <c r="N31" s="382"/>
      <c r="O31" s="382"/>
      <c r="P31" s="425"/>
      <c r="Q31" s="329">
        <f t="shared" si="4"/>
        <v>452934.18</v>
      </c>
    </row>
    <row r="32" spans="1:17" ht="15.6" x14ac:dyDescent="0.3">
      <c r="A32" s="26"/>
      <c r="B32" s="410">
        <v>10</v>
      </c>
      <c r="C32" s="410" t="s">
        <v>202</v>
      </c>
      <c r="D32" s="411">
        <f t="shared" ref="D32:J32" si="6">IF(ISBLANK(D29),"",D29)</f>
        <v>41</v>
      </c>
      <c r="E32" s="412" t="str">
        <f t="shared" si="6"/>
        <v>Social Enterprise</v>
      </c>
      <c r="F32" s="413" t="str">
        <f t="shared" si="6"/>
        <v/>
      </c>
      <c r="G32" s="413">
        <f t="shared" si="6"/>
        <v>44070</v>
      </c>
      <c r="H32" s="413">
        <f t="shared" si="6"/>
        <v>44470</v>
      </c>
      <c r="I32" s="414">
        <f t="shared" si="6"/>
        <v>2625000</v>
      </c>
      <c r="J32" s="414" t="str">
        <f t="shared" si="6"/>
        <v/>
      </c>
      <c r="K32" s="356" t="s">
        <v>217</v>
      </c>
      <c r="L32" s="415">
        <f>SUM(L29:L31)</f>
        <v>489934.18</v>
      </c>
      <c r="M32" s="415">
        <f>SUM(M29:M31)</f>
        <v>0</v>
      </c>
      <c r="N32" s="416">
        <f t="shared" ref="N32:P32" si="7">SUM(N29:N31)</f>
        <v>0</v>
      </c>
      <c r="O32" s="416">
        <f t="shared" si="7"/>
        <v>0</v>
      </c>
      <c r="P32" s="417">
        <f t="shared" si="7"/>
        <v>0</v>
      </c>
      <c r="Q32" s="356">
        <f t="shared" si="4"/>
        <v>489934.18</v>
      </c>
    </row>
    <row r="33" spans="1:17" x14ac:dyDescent="0.25">
      <c r="A33" s="26"/>
      <c r="B33" s="354">
        <v>11</v>
      </c>
      <c r="C33" s="364" t="s">
        <v>23</v>
      </c>
      <c r="D33" s="402">
        <f>IF(Q36&lt;&gt;0,VLOOKUP($E$9,Info_County_Code,2,FALSE),"")</f>
        <v>41</v>
      </c>
      <c r="E33" s="138" t="s">
        <v>816</v>
      </c>
      <c r="F33" s="423"/>
      <c r="G33" s="36">
        <v>43370</v>
      </c>
      <c r="H33" s="36">
        <v>43736</v>
      </c>
      <c r="I33" s="29">
        <v>3872167</v>
      </c>
      <c r="J33" s="382"/>
      <c r="K33" s="403" t="str">
        <f>IF(NOT(ISBLANK(E33)),$K$29,"")</f>
        <v>Project Administration</v>
      </c>
      <c r="L33" s="31">
        <v>0</v>
      </c>
      <c r="M33" s="424"/>
      <c r="N33" s="382"/>
      <c r="O33" s="382"/>
      <c r="P33" s="425"/>
      <c r="Q33" s="329">
        <f t="shared" ref="Q33:Q36" si="8">SUM(L33:P33)</f>
        <v>0</v>
      </c>
    </row>
    <row r="34" spans="1:17" x14ac:dyDescent="0.25">
      <c r="A34" s="26"/>
      <c r="B34" s="354">
        <v>11</v>
      </c>
      <c r="C34" s="298" t="s">
        <v>25</v>
      </c>
      <c r="D34" s="404">
        <f t="shared" ref="D34:J34" si="9">IF(ISBLANK(D33),"",D33)</f>
        <v>41</v>
      </c>
      <c r="E34" s="405" t="str">
        <f t="shared" si="9"/>
        <v>AB114 - Help@Hand (Tech Suite)</v>
      </c>
      <c r="F34" s="406" t="str">
        <f t="shared" si="9"/>
        <v/>
      </c>
      <c r="G34" s="406">
        <f t="shared" si="9"/>
        <v>43370</v>
      </c>
      <c r="H34" s="406">
        <f t="shared" si="9"/>
        <v>43736</v>
      </c>
      <c r="I34" s="407">
        <f t="shared" si="9"/>
        <v>3872167</v>
      </c>
      <c r="J34" s="407" t="str">
        <f t="shared" si="9"/>
        <v/>
      </c>
      <c r="K34" s="353" t="str">
        <f>IF(NOT(ISBLANK(E33)),$K$30,"")</f>
        <v>Project Evaluation</v>
      </c>
      <c r="L34" s="31">
        <v>23900</v>
      </c>
      <c r="M34" s="424"/>
      <c r="N34" s="382"/>
      <c r="O34" s="382"/>
      <c r="P34" s="425"/>
      <c r="Q34" s="329">
        <f t="shared" si="8"/>
        <v>23900</v>
      </c>
    </row>
    <row r="35" spans="1:17" x14ac:dyDescent="0.25">
      <c r="A35" s="26"/>
      <c r="B35" s="354">
        <v>11</v>
      </c>
      <c r="C35" s="298" t="s">
        <v>27</v>
      </c>
      <c r="D35" s="404">
        <f t="shared" ref="D35:J35" si="10">IF(ISBLANK(D33),"",D33)</f>
        <v>41</v>
      </c>
      <c r="E35" s="408" t="str">
        <f t="shared" si="10"/>
        <v>AB114 - Help@Hand (Tech Suite)</v>
      </c>
      <c r="F35" s="409" t="str">
        <f t="shared" si="10"/>
        <v/>
      </c>
      <c r="G35" s="409">
        <f t="shared" si="10"/>
        <v>43370</v>
      </c>
      <c r="H35" s="409">
        <f t="shared" si="10"/>
        <v>43736</v>
      </c>
      <c r="I35" s="353">
        <f t="shared" si="10"/>
        <v>3872167</v>
      </c>
      <c r="J35" s="353" t="str">
        <f t="shared" si="10"/>
        <v/>
      </c>
      <c r="K35" s="353" t="str">
        <f>IF(NOT(ISBLANK(E33)),$K$31,"")</f>
        <v>Project Direct</v>
      </c>
      <c r="L35" s="31">
        <v>0</v>
      </c>
      <c r="M35" s="424"/>
      <c r="N35" s="382"/>
      <c r="O35" s="382"/>
      <c r="P35" s="425"/>
      <c r="Q35" s="329">
        <f t="shared" si="8"/>
        <v>0</v>
      </c>
    </row>
    <row r="36" spans="1:17" ht="15.6" x14ac:dyDescent="0.3">
      <c r="A36" s="26"/>
      <c r="B36" s="410">
        <v>11</v>
      </c>
      <c r="C36" s="410" t="s">
        <v>202</v>
      </c>
      <c r="D36" s="411">
        <f t="shared" ref="D36:J36" si="11">IF(ISBLANK(D33),"",D33)</f>
        <v>41</v>
      </c>
      <c r="E36" s="412" t="str">
        <f t="shared" si="11"/>
        <v>AB114 - Help@Hand (Tech Suite)</v>
      </c>
      <c r="F36" s="413" t="str">
        <f t="shared" si="11"/>
        <v/>
      </c>
      <c r="G36" s="413">
        <f t="shared" si="11"/>
        <v>43370</v>
      </c>
      <c r="H36" s="413">
        <f t="shared" si="11"/>
        <v>43736</v>
      </c>
      <c r="I36" s="414">
        <f t="shared" si="11"/>
        <v>3872167</v>
      </c>
      <c r="J36" s="414" t="str">
        <f t="shared" si="11"/>
        <v/>
      </c>
      <c r="K36" s="356" t="str">
        <f>IF(NOT(ISBLANK(E33)),$K$32,"")</f>
        <v>Project Subtotal</v>
      </c>
      <c r="L36" s="415">
        <f t="shared" ref="L36" si="12">SUM(L33:L35)</f>
        <v>23900</v>
      </c>
      <c r="M36" s="415">
        <f>SUM(M33:M35)</f>
        <v>0</v>
      </c>
      <c r="N36" s="416">
        <f t="shared" ref="N36:P36" si="13">SUM(N33:N35)</f>
        <v>0</v>
      </c>
      <c r="O36" s="416">
        <f t="shared" si="13"/>
        <v>0</v>
      </c>
      <c r="P36" s="417">
        <f t="shared" si="13"/>
        <v>0</v>
      </c>
      <c r="Q36" s="356">
        <f t="shared" si="8"/>
        <v>23900</v>
      </c>
    </row>
    <row r="37" spans="1:17" x14ac:dyDescent="0.25">
      <c r="A37" s="26"/>
      <c r="B37" s="354">
        <v>12</v>
      </c>
      <c r="C37" s="364" t="s">
        <v>23</v>
      </c>
      <c r="D37" s="402" t="str">
        <f>IF(Q40&lt;&gt;0,VLOOKUP($E$9,Info_County_Code,2,FALSE),"")</f>
        <v/>
      </c>
      <c r="E37" s="138" t="s">
        <v>825</v>
      </c>
      <c r="F37" s="423"/>
      <c r="G37" s="36">
        <v>44174</v>
      </c>
      <c r="H37" s="36">
        <v>45139</v>
      </c>
      <c r="I37" s="29">
        <v>925000</v>
      </c>
      <c r="J37" s="382"/>
      <c r="K37" s="403" t="str">
        <f>IF(NOT(ISBLANK(E37)),$K$29,"")</f>
        <v>Project Administration</v>
      </c>
      <c r="L37" s="31">
        <v>0</v>
      </c>
      <c r="M37" s="424"/>
      <c r="N37" s="382"/>
      <c r="O37" s="382"/>
      <c r="P37" s="425"/>
      <c r="Q37" s="329">
        <f t="shared" si="4"/>
        <v>0</v>
      </c>
    </row>
    <row r="38" spans="1:17" x14ac:dyDescent="0.25">
      <c r="A38" s="26"/>
      <c r="B38" s="354">
        <v>12</v>
      </c>
      <c r="C38" s="298" t="s">
        <v>25</v>
      </c>
      <c r="D38" s="404" t="str">
        <f t="shared" ref="D38:J38" si="14">IF(ISBLANK(D37),"",D37)</f>
        <v/>
      </c>
      <c r="E38" s="405" t="str">
        <f t="shared" si="14"/>
        <v>PIONEERS</v>
      </c>
      <c r="F38" s="406" t="str">
        <f t="shared" si="14"/>
        <v/>
      </c>
      <c r="G38" s="406">
        <f t="shared" si="14"/>
        <v>44174</v>
      </c>
      <c r="H38" s="406">
        <f t="shared" si="14"/>
        <v>45139</v>
      </c>
      <c r="I38" s="407">
        <f t="shared" si="14"/>
        <v>925000</v>
      </c>
      <c r="J38" s="407" t="str">
        <f t="shared" si="14"/>
        <v/>
      </c>
      <c r="K38" s="353" t="str">
        <f>IF(NOT(ISBLANK(E37)),$K$30,"")</f>
        <v>Project Evaluation</v>
      </c>
      <c r="L38" s="31">
        <v>0</v>
      </c>
      <c r="M38" s="424"/>
      <c r="N38" s="382"/>
      <c r="O38" s="382"/>
      <c r="P38" s="425"/>
      <c r="Q38" s="329">
        <f t="shared" si="4"/>
        <v>0</v>
      </c>
    </row>
    <row r="39" spans="1:17" x14ac:dyDescent="0.25">
      <c r="A39" s="26"/>
      <c r="B39" s="354">
        <v>12</v>
      </c>
      <c r="C39" s="298" t="s">
        <v>27</v>
      </c>
      <c r="D39" s="404" t="str">
        <f t="shared" ref="D39:J39" si="15">IF(ISBLANK(D37),"",D37)</f>
        <v/>
      </c>
      <c r="E39" s="408" t="str">
        <f t="shared" si="15"/>
        <v>PIONEERS</v>
      </c>
      <c r="F39" s="409" t="str">
        <f t="shared" si="15"/>
        <v/>
      </c>
      <c r="G39" s="409">
        <f t="shared" si="15"/>
        <v>44174</v>
      </c>
      <c r="H39" s="409">
        <f t="shared" si="15"/>
        <v>45139</v>
      </c>
      <c r="I39" s="353">
        <f t="shared" si="15"/>
        <v>925000</v>
      </c>
      <c r="J39" s="353" t="str">
        <f t="shared" si="15"/>
        <v/>
      </c>
      <c r="K39" s="353" t="str">
        <f>IF(NOT(ISBLANK(E37)),$K$31,"")</f>
        <v>Project Direct</v>
      </c>
      <c r="L39" s="31">
        <v>0</v>
      </c>
      <c r="M39" s="424"/>
      <c r="N39" s="382"/>
      <c r="O39" s="382"/>
      <c r="P39" s="425"/>
      <c r="Q39" s="329">
        <f t="shared" si="4"/>
        <v>0</v>
      </c>
    </row>
    <row r="40" spans="1:17" ht="15.6" x14ac:dyDescent="0.3">
      <c r="A40" s="26"/>
      <c r="B40" s="410">
        <v>12</v>
      </c>
      <c r="C40" s="410" t="s">
        <v>202</v>
      </c>
      <c r="D40" s="411" t="str">
        <f t="shared" ref="D40:J40" si="16">IF(ISBLANK(D37),"",D37)</f>
        <v/>
      </c>
      <c r="E40" s="412" t="str">
        <f t="shared" si="16"/>
        <v>PIONEERS</v>
      </c>
      <c r="F40" s="413" t="str">
        <f t="shared" si="16"/>
        <v/>
      </c>
      <c r="G40" s="413">
        <f t="shared" si="16"/>
        <v>44174</v>
      </c>
      <c r="H40" s="413">
        <f t="shared" si="16"/>
        <v>45139</v>
      </c>
      <c r="I40" s="414">
        <f t="shared" si="16"/>
        <v>925000</v>
      </c>
      <c r="J40" s="414" t="str">
        <f t="shared" si="16"/>
        <v/>
      </c>
      <c r="K40" s="356" t="str">
        <f>IF(NOT(ISBLANK(E37)),$K$32,"")</f>
        <v>Project Subtotal</v>
      </c>
      <c r="L40" s="415">
        <f t="shared" ref="L40" si="17">SUM(L37:L39)</f>
        <v>0</v>
      </c>
      <c r="M40" s="415">
        <f>SUM(M37:M39)</f>
        <v>0</v>
      </c>
      <c r="N40" s="416">
        <f t="shared" ref="N40" si="18">SUM(N37:N39)</f>
        <v>0</v>
      </c>
      <c r="O40" s="416">
        <f t="shared" ref="O40" si="19">SUM(O37:O39)</f>
        <v>0</v>
      </c>
      <c r="P40" s="417">
        <f t="shared" ref="P40" si="20">SUM(P37:P39)</f>
        <v>0</v>
      </c>
      <c r="Q40" s="356">
        <f t="shared" si="4"/>
        <v>0</v>
      </c>
    </row>
    <row r="41" spans="1:17" x14ac:dyDescent="0.25">
      <c r="A41" s="26"/>
      <c r="B41" s="354">
        <v>13</v>
      </c>
      <c r="C41" s="364" t="s">
        <v>23</v>
      </c>
      <c r="D41" s="402" t="str">
        <f>IF(Q44&lt;&gt;0,VLOOKUP($E$9,Info_County_Code,2,FALSE),"")</f>
        <v/>
      </c>
      <c r="E41" s="138" t="s">
        <v>828</v>
      </c>
      <c r="F41" s="423"/>
      <c r="G41" s="36">
        <v>44151</v>
      </c>
      <c r="H41" s="423"/>
      <c r="I41" s="29">
        <v>925000</v>
      </c>
      <c r="J41" s="382"/>
      <c r="K41" s="403" t="str">
        <f>IF(NOT(ISBLANK(E41)),$K$29,"")</f>
        <v>Project Administration</v>
      </c>
      <c r="L41" s="31">
        <v>0</v>
      </c>
      <c r="M41" s="424"/>
      <c r="N41" s="382"/>
      <c r="O41" s="382"/>
      <c r="P41" s="425"/>
      <c r="Q41" s="329">
        <f t="shared" si="4"/>
        <v>0</v>
      </c>
    </row>
    <row r="42" spans="1:17" x14ac:dyDescent="0.25">
      <c r="A42" s="26"/>
      <c r="B42" s="354">
        <v>13</v>
      </c>
      <c r="C42" s="298" t="s">
        <v>25</v>
      </c>
      <c r="D42" s="404" t="str">
        <f t="shared" ref="D42:J42" si="21">IF(ISBLANK(D41),"",D41)</f>
        <v/>
      </c>
      <c r="E42" s="405" t="str">
        <f t="shared" si="21"/>
        <v>PEI in Low-Income Housing</v>
      </c>
      <c r="F42" s="406" t="str">
        <f t="shared" si="21"/>
        <v/>
      </c>
      <c r="G42" s="406">
        <f t="shared" si="21"/>
        <v>44151</v>
      </c>
      <c r="H42" s="406" t="str">
        <f t="shared" si="21"/>
        <v/>
      </c>
      <c r="I42" s="407">
        <f t="shared" si="21"/>
        <v>925000</v>
      </c>
      <c r="J42" s="407" t="str">
        <f t="shared" si="21"/>
        <v/>
      </c>
      <c r="K42" s="353" t="str">
        <f>IF(NOT(ISBLANK(E41)),$K$30,"")</f>
        <v>Project Evaluation</v>
      </c>
      <c r="L42" s="31">
        <v>0</v>
      </c>
      <c r="M42" s="424"/>
      <c r="N42" s="382"/>
      <c r="O42" s="382"/>
      <c r="P42" s="425"/>
      <c r="Q42" s="329">
        <f t="shared" si="4"/>
        <v>0</v>
      </c>
    </row>
    <row r="43" spans="1:17" x14ac:dyDescent="0.25">
      <c r="A43" s="26"/>
      <c r="B43" s="354">
        <v>13</v>
      </c>
      <c r="C43" s="298" t="s">
        <v>27</v>
      </c>
      <c r="D43" s="404" t="str">
        <f t="shared" ref="D43:J43" si="22">IF(ISBLANK(D41),"",D41)</f>
        <v/>
      </c>
      <c r="E43" s="408" t="str">
        <f t="shared" si="22"/>
        <v>PEI in Low-Income Housing</v>
      </c>
      <c r="F43" s="409" t="str">
        <f t="shared" si="22"/>
        <v/>
      </c>
      <c r="G43" s="409">
        <f t="shared" si="22"/>
        <v>44151</v>
      </c>
      <c r="H43" s="409" t="str">
        <f t="shared" si="22"/>
        <v/>
      </c>
      <c r="I43" s="353">
        <f t="shared" si="22"/>
        <v>925000</v>
      </c>
      <c r="J43" s="353" t="str">
        <f t="shared" si="22"/>
        <v/>
      </c>
      <c r="K43" s="353" t="str">
        <f>IF(NOT(ISBLANK(E41)),$K$31,"")</f>
        <v>Project Direct</v>
      </c>
      <c r="L43" s="31">
        <v>0</v>
      </c>
      <c r="M43" s="424"/>
      <c r="N43" s="382"/>
      <c r="O43" s="382"/>
      <c r="P43" s="425"/>
      <c r="Q43" s="329">
        <f t="shared" si="4"/>
        <v>0</v>
      </c>
    </row>
    <row r="44" spans="1:17" ht="15.6" x14ac:dyDescent="0.3">
      <c r="A44" s="26"/>
      <c r="B44" s="410">
        <v>13</v>
      </c>
      <c r="C44" s="410" t="s">
        <v>202</v>
      </c>
      <c r="D44" s="411" t="str">
        <f t="shared" ref="D44:J44" si="23">IF(ISBLANK(D41),"",D41)</f>
        <v/>
      </c>
      <c r="E44" s="412" t="str">
        <f t="shared" si="23"/>
        <v>PEI in Low-Income Housing</v>
      </c>
      <c r="F44" s="413" t="str">
        <f t="shared" si="23"/>
        <v/>
      </c>
      <c r="G44" s="413">
        <f t="shared" si="23"/>
        <v>44151</v>
      </c>
      <c r="H44" s="413" t="str">
        <f t="shared" si="23"/>
        <v/>
      </c>
      <c r="I44" s="414">
        <f t="shared" si="23"/>
        <v>925000</v>
      </c>
      <c r="J44" s="414" t="str">
        <f t="shared" si="23"/>
        <v/>
      </c>
      <c r="K44" s="356" t="str">
        <f>IF(NOT(ISBLANK(E41)),$K$32,"")</f>
        <v>Project Subtotal</v>
      </c>
      <c r="L44" s="415">
        <f t="shared" ref="L44" si="24">SUM(L41:L43)</f>
        <v>0</v>
      </c>
      <c r="M44" s="415">
        <f>SUM(M41:M43)</f>
        <v>0</v>
      </c>
      <c r="N44" s="416">
        <f t="shared" ref="N44" si="25">SUM(N41:N43)</f>
        <v>0</v>
      </c>
      <c r="O44" s="416">
        <f t="shared" ref="O44" si="26">SUM(O41:O43)</f>
        <v>0</v>
      </c>
      <c r="P44" s="417">
        <f t="shared" ref="P44" si="27">SUM(P41:P43)</f>
        <v>0</v>
      </c>
      <c r="Q44" s="356">
        <f t="shared" si="4"/>
        <v>0</v>
      </c>
    </row>
    <row r="45" spans="1:17" x14ac:dyDescent="0.25">
      <c r="A45" s="26"/>
      <c r="B45" s="354">
        <v>14</v>
      </c>
      <c r="C45" s="364" t="s">
        <v>23</v>
      </c>
      <c r="D45" s="402" t="str">
        <f>IF(Q48&lt;&gt;0,VLOOKUP($E$9,Info_County_Code,2,FALSE),"")</f>
        <v/>
      </c>
      <c r="E45" s="138" t="s">
        <v>845</v>
      </c>
      <c r="F45" s="423"/>
      <c r="G45" s="36">
        <v>44980</v>
      </c>
      <c r="H45" s="36">
        <v>44980</v>
      </c>
      <c r="I45" s="29">
        <v>1235000</v>
      </c>
      <c r="J45" s="382"/>
      <c r="K45" s="403" t="str">
        <f>IF(NOT(ISBLANK(E45)),$K$29,"")</f>
        <v>Project Administration</v>
      </c>
      <c r="L45" s="31">
        <v>0</v>
      </c>
      <c r="M45" s="424"/>
      <c r="N45" s="382"/>
      <c r="O45" s="382"/>
      <c r="P45" s="425"/>
      <c r="Q45" s="329">
        <f t="shared" si="4"/>
        <v>0</v>
      </c>
    </row>
    <row r="46" spans="1:17" x14ac:dyDescent="0.25">
      <c r="A46" s="26"/>
      <c r="B46" s="354">
        <v>14</v>
      </c>
      <c r="C46" s="298" t="s">
        <v>25</v>
      </c>
      <c r="D46" s="404" t="str">
        <f t="shared" ref="D46:J46" si="28">IF(ISBLANK(D45),"",D45)</f>
        <v/>
      </c>
      <c r="E46" s="405" t="str">
        <f t="shared" si="28"/>
        <v>ARISE</v>
      </c>
      <c r="F46" s="406" t="str">
        <f t="shared" si="28"/>
        <v/>
      </c>
      <c r="G46" s="406">
        <f t="shared" si="28"/>
        <v>44980</v>
      </c>
      <c r="H46" s="406">
        <f t="shared" si="28"/>
        <v>44980</v>
      </c>
      <c r="I46" s="407">
        <f t="shared" si="28"/>
        <v>1235000</v>
      </c>
      <c r="J46" s="407" t="str">
        <f t="shared" si="28"/>
        <v/>
      </c>
      <c r="K46" s="353" t="str">
        <f>IF(NOT(ISBLANK(E45)),$K$30,"")</f>
        <v>Project Evaluation</v>
      </c>
      <c r="L46" s="31">
        <v>0</v>
      </c>
      <c r="M46" s="424"/>
      <c r="N46" s="382"/>
      <c r="O46" s="382"/>
      <c r="P46" s="425"/>
      <c r="Q46" s="329">
        <f t="shared" si="4"/>
        <v>0</v>
      </c>
    </row>
    <row r="47" spans="1:17" x14ac:dyDescent="0.25">
      <c r="A47" s="26"/>
      <c r="B47" s="354">
        <v>14</v>
      </c>
      <c r="C47" s="298" t="s">
        <v>27</v>
      </c>
      <c r="D47" s="404" t="str">
        <f t="shared" ref="D47:J47" si="29">IF(ISBLANK(D45),"",D45)</f>
        <v/>
      </c>
      <c r="E47" s="408" t="str">
        <f t="shared" si="29"/>
        <v>ARISE</v>
      </c>
      <c r="F47" s="409" t="str">
        <f t="shared" si="29"/>
        <v/>
      </c>
      <c r="G47" s="409">
        <f t="shared" si="29"/>
        <v>44980</v>
      </c>
      <c r="H47" s="409">
        <f t="shared" si="29"/>
        <v>44980</v>
      </c>
      <c r="I47" s="353">
        <f t="shared" si="29"/>
        <v>1235000</v>
      </c>
      <c r="J47" s="353" t="str">
        <f t="shared" si="29"/>
        <v/>
      </c>
      <c r="K47" s="353" t="str">
        <f>IF(NOT(ISBLANK(E45)),$K$31,"")</f>
        <v>Project Direct</v>
      </c>
      <c r="L47" s="31">
        <v>0</v>
      </c>
      <c r="M47" s="424"/>
      <c r="N47" s="382"/>
      <c r="O47" s="382"/>
      <c r="P47" s="425"/>
      <c r="Q47" s="329">
        <f t="shared" si="4"/>
        <v>0</v>
      </c>
    </row>
    <row r="48" spans="1:17" ht="15.6" x14ac:dyDescent="0.3">
      <c r="A48" s="26"/>
      <c r="B48" s="410">
        <v>14</v>
      </c>
      <c r="C48" s="410" t="s">
        <v>202</v>
      </c>
      <c r="D48" s="411" t="str">
        <f t="shared" ref="D48:J48" si="30">IF(ISBLANK(D45),"",D45)</f>
        <v/>
      </c>
      <c r="E48" s="412" t="str">
        <f t="shared" si="30"/>
        <v>ARISE</v>
      </c>
      <c r="F48" s="413" t="str">
        <f t="shared" si="30"/>
        <v/>
      </c>
      <c r="G48" s="413">
        <f t="shared" si="30"/>
        <v>44980</v>
      </c>
      <c r="H48" s="413">
        <f t="shared" si="30"/>
        <v>44980</v>
      </c>
      <c r="I48" s="414">
        <f t="shared" si="30"/>
        <v>1235000</v>
      </c>
      <c r="J48" s="414" t="str">
        <f t="shared" si="30"/>
        <v/>
      </c>
      <c r="K48" s="356" t="str">
        <f>IF(NOT(ISBLANK(E45)),$K$32,"")</f>
        <v>Project Subtotal</v>
      </c>
      <c r="L48" s="415">
        <f t="shared" ref="L48" si="31">SUM(L45:L47)</f>
        <v>0</v>
      </c>
      <c r="M48" s="415">
        <f>SUM(M45:M47)</f>
        <v>0</v>
      </c>
      <c r="N48" s="416">
        <f t="shared" ref="N48" si="32">SUM(N45:N47)</f>
        <v>0</v>
      </c>
      <c r="O48" s="416">
        <f t="shared" ref="O48" si="33">SUM(O45:O47)</f>
        <v>0</v>
      </c>
      <c r="P48" s="417">
        <f t="shared" ref="P48" si="34">SUM(P45:P47)</f>
        <v>0</v>
      </c>
      <c r="Q48" s="356">
        <f t="shared" si="4"/>
        <v>0</v>
      </c>
    </row>
    <row r="49" spans="1:17" x14ac:dyDescent="0.25">
      <c r="A49" s="26"/>
      <c r="B49" s="354">
        <v>15</v>
      </c>
      <c r="C49" s="364" t="s">
        <v>23</v>
      </c>
      <c r="D49" s="402" t="str">
        <f>IF(Q52&lt;&gt;0,VLOOKUP($E$9,Info_County_Code,2,FALSE),"")</f>
        <v/>
      </c>
      <c r="E49" s="138" t="s">
        <v>846</v>
      </c>
      <c r="F49" s="423"/>
      <c r="G49" s="36">
        <v>44980</v>
      </c>
      <c r="H49" s="36">
        <v>44980</v>
      </c>
      <c r="I49" s="29">
        <v>1815000</v>
      </c>
      <c r="J49" s="382"/>
      <c r="K49" s="403" t="str">
        <f>IF(NOT(ISBLANK(E49)),$K$29,"")</f>
        <v>Project Administration</v>
      </c>
      <c r="L49" s="31">
        <v>0</v>
      </c>
      <c r="M49" s="424"/>
      <c r="N49" s="382"/>
      <c r="O49" s="382"/>
      <c r="P49" s="425"/>
      <c r="Q49" s="329">
        <f t="shared" si="4"/>
        <v>0</v>
      </c>
    </row>
    <row r="50" spans="1:17" x14ac:dyDescent="0.25">
      <c r="A50" s="26"/>
      <c r="B50" s="354">
        <v>15</v>
      </c>
      <c r="C50" s="298" t="s">
        <v>25</v>
      </c>
      <c r="D50" s="404" t="str">
        <f t="shared" ref="D50:J50" si="35">IF(ISBLANK(D49),"",D49)</f>
        <v/>
      </c>
      <c r="E50" s="405" t="str">
        <f t="shared" si="35"/>
        <v>Farmworker Mobile Services</v>
      </c>
      <c r="F50" s="406" t="str">
        <f t="shared" si="35"/>
        <v/>
      </c>
      <c r="G50" s="406">
        <f t="shared" si="35"/>
        <v>44980</v>
      </c>
      <c r="H50" s="406">
        <f t="shared" si="35"/>
        <v>44980</v>
      </c>
      <c r="I50" s="407">
        <f t="shared" si="35"/>
        <v>1815000</v>
      </c>
      <c r="J50" s="407" t="str">
        <f t="shared" si="35"/>
        <v/>
      </c>
      <c r="K50" s="353" t="str">
        <f>IF(NOT(ISBLANK(E49)),$K$30,"")</f>
        <v>Project Evaluation</v>
      </c>
      <c r="L50" s="31">
        <v>0</v>
      </c>
      <c r="M50" s="424"/>
      <c r="N50" s="382"/>
      <c r="O50" s="382"/>
      <c r="P50" s="425"/>
      <c r="Q50" s="329">
        <f t="shared" si="4"/>
        <v>0</v>
      </c>
    </row>
    <row r="51" spans="1:17" x14ac:dyDescent="0.25">
      <c r="A51" s="26"/>
      <c r="B51" s="354">
        <v>15</v>
      </c>
      <c r="C51" s="298" t="s">
        <v>27</v>
      </c>
      <c r="D51" s="404" t="str">
        <f t="shared" ref="D51:J51" si="36">IF(ISBLANK(D49),"",D49)</f>
        <v/>
      </c>
      <c r="E51" s="408" t="str">
        <f t="shared" si="36"/>
        <v>Farmworker Mobile Services</v>
      </c>
      <c r="F51" s="409" t="str">
        <f t="shared" si="36"/>
        <v/>
      </c>
      <c r="G51" s="409">
        <f t="shared" si="36"/>
        <v>44980</v>
      </c>
      <c r="H51" s="409">
        <f t="shared" si="36"/>
        <v>44980</v>
      </c>
      <c r="I51" s="353">
        <f t="shared" si="36"/>
        <v>1815000</v>
      </c>
      <c r="J51" s="353" t="str">
        <f t="shared" si="36"/>
        <v/>
      </c>
      <c r="K51" s="353" t="str">
        <f>IF(NOT(ISBLANK(E49)),$K$31,"")</f>
        <v>Project Direct</v>
      </c>
      <c r="L51" s="31">
        <v>0</v>
      </c>
      <c r="M51" s="424"/>
      <c r="N51" s="382"/>
      <c r="O51" s="382"/>
      <c r="P51" s="425"/>
      <c r="Q51" s="329">
        <f t="shared" si="4"/>
        <v>0</v>
      </c>
    </row>
    <row r="52" spans="1:17" ht="15.6" x14ac:dyDescent="0.3">
      <c r="A52" s="26"/>
      <c r="B52" s="410">
        <v>15</v>
      </c>
      <c r="C52" s="410" t="s">
        <v>202</v>
      </c>
      <c r="D52" s="411" t="str">
        <f t="shared" ref="D52:J52" si="37">IF(ISBLANK(D49),"",D49)</f>
        <v/>
      </c>
      <c r="E52" s="412" t="str">
        <f t="shared" si="37"/>
        <v>Farmworker Mobile Services</v>
      </c>
      <c r="F52" s="413" t="str">
        <f t="shared" si="37"/>
        <v/>
      </c>
      <c r="G52" s="413">
        <f t="shared" si="37"/>
        <v>44980</v>
      </c>
      <c r="H52" s="413">
        <f t="shared" si="37"/>
        <v>44980</v>
      </c>
      <c r="I52" s="414">
        <f t="shared" si="37"/>
        <v>1815000</v>
      </c>
      <c r="J52" s="414" t="str">
        <f t="shared" si="37"/>
        <v/>
      </c>
      <c r="K52" s="356" t="str">
        <f>IF(NOT(ISBLANK(E49)),$K$32,"")</f>
        <v>Project Subtotal</v>
      </c>
      <c r="L52" s="415">
        <f t="shared" ref="L52" si="38">SUM(L49:L51)</f>
        <v>0</v>
      </c>
      <c r="M52" s="415">
        <f>SUM(M49:M51)</f>
        <v>0</v>
      </c>
      <c r="N52" s="416">
        <f t="shared" ref="N52" si="39">SUM(N49:N51)</f>
        <v>0</v>
      </c>
      <c r="O52" s="416">
        <f t="shared" ref="O52" si="40">SUM(O49:O51)</f>
        <v>0</v>
      </c>
      <c r="P52" s="417">
        <f t="shared" ref="P52" si="41">SUM(P49:P51)</f>
        <v>0</v>
      </c>
      <c r="Q52" s="356">
        <f t="shared" si="4"/>
        <v>0</v>
      </c>
    </row>
    <row r="53" spans="1:17" x14ac:dyDescent="0.25">
      <c r="A53" s="26"/>
      <c r="B53" s="354">
        <v>16</v>
      </c>
      <c r="C53" s="364" t="s">
        <v>23</v>
      </c>
      <c r="D53" s="402" t="str">
        <f>IF(Q56&lt;&gt;0,VLOOKUP($E$9,Info_County_Code,2,FALSE),"")</f>
        <v/>
      </c>
      <c r="E53" s="138" t="s">
        <v>847</v>
      </c>
      <c r="F53" s="423"/>
      <c r="G53" s="36">
        <v>44980</v>
      </c>
      <c r="H53" s="36">
        <v>44980</v>
      </c>
      <c r="I53" s="29">
        <v>940000</v>
      </c>
      <c r="J53" s="382"/>
      <c r="K53" s="403" t="str">
        <f>IF(NOT(ISBLANK(E53)),$K$29,"")</f>
        <v>Project Administration</v>
      </c>
      <c r="L53" s="31">
        <v>0</v>
      </c>
      <c r="M53" s="424"/>
      <c r="N53" s="382"/>
      <c r="O53" s="382"/>
      <c r="P53" s="425"/>
      <c r="Q53" s="329">
        <f t="shared" si="4"/>
        <v>0</v>
      </c>
    </row>
    <row r="54" spans="1:17" x14ac:dyDescent="0.25">
      <c r="A54" s="26"/>
      <c r="B54" s="354">
        <v>16</v>
      </c>
      <c r="C54" s="298" t="s">
        <v>25</v>
      </c>
      <c r="D54" s="404" t="str">
        <f t="shared" ref="D54:J54" si="42">IF(ISBLANK(D53),"",D53)</f>
        <v/>
      </c>
      <c r="E54" s="405" t="str">
        <f t="shared" si="42"/>
        <v>Music Therapy</v>
      </c>
      <c r="F54" s="406" t="str">
        <f t="shared" si="42"/>
        <v/>
      </c>
      <c r="G54" s="406">
        <f t="shared" si="42"/>
        <v>44980</v>
      </c>
      <c r="H54" s="406">
        <f t="shared" si="42"/>
        <v>44980</v>
      </c>
      <c r="I54" s="407">
        <f t="shared" si="42"/>
        <v>940000</v>
      </c>
      <c r="J54" s="407" t="str">
        <f t="shared" si="42"/>
        <v/>
      </c>
      <c r="K54" s="353" t="str">
        <f>IF(NOT(ISBLANK(E53)),$K$30,"")</f>
        <v>Project Evaluation</v>
      </c>
      <c r="L54" s="31">
        <v>0</v>
      </c>
      <c r="M54" s="424"/>
      <c r="N54" s="382"/>
      <c r="O54" s="382"/>
      <c r="P54" s="425"/>
      <c r="Q54" s="329">
        <f t="shared" si="4"/>
        <v>0</v>
      </c>
    </row>
    <row r="55" spans="1:17" x14ac:dyDescent="0.25">
      <c r="A55" s="26"/>
      <c r="B55" s="354">
        <v>16</v>
      </c>
      <c r="C55" s="298" t="s">
        <v>27</v>
      </c>
      <c r="D55" s="404" t="str">
        <f t="shared" ref="D55:J55" si="43">IF(ISBLANK(D53),"",D53)</f>
        <v/>
      </c>
      <c r="E55" s="408" t="str">
        <f t="shared" si="43"/>
        <v>Music Therapy</v>
      </c>
      <c r="F55" s="409" t="str">
        <f t="shared" si="43"/>
        <v/>
      </c>
      <c r="G55" s="409">
        <f t="shared" si="43"/>
        <v>44980</v>
      </c>
      <c r="H55" s="409">
        <f t="shared" si="43"/>
        <v>44980</v>
      </c>
      <c r="I55" s="353">
        <f t="shared" si="43"/>
        <v>940000</v>
      </c>
      <c r="J55" s="353" t="str">
        <f t="shared" si="43"/>
        <v/>
      </c>
      <c r="K55" s="353" t="str">
        <f>IF(NOT(ISBLANK(E53)),$K$31,"")</f>
        <v>Project Direct</v>
      </c>
      <c r="L55" s="31">
        <v>0</v>
      </c>
      <c r="M55" s="424"/>
      <c r="N55" s="382"/>
      <c r="O55" s="382"/>
      <c r="P55" s="425"/>
      <c r="Q55" s="329">
        <f t="shared" si="4"/>
        <v>0</v>
      </c>
    </row>
    <row r="56" spans="1:17" ht="15.6" x14ac:dyDescent="0.3">
      <c r="A56" s="26"/>
      <c r="B56" s="410">
        <v>16</v>
      </c>
      <c r="C56" s="410" t="s">
        <v>202</v>
      </c>
      <c r="D56" s="411" t="str">
        <f t="shared" ref="D56:J56" si="44">IF(ISBLANK(D53),"",D53)</f>
        <v/>
      </c>
      <c r="E56" s="412" t="str">
        <f t="shared" si="44"/>
        <v>Music Therapy</v>
      </c>
      <c r="F56" s="413" t="str">
        <f t="shared" si="44"/>
        <v/>
      </c>
      <c r="G56" s="413">
        <f t="shared" si="44"/>
        <v>44980</v>
      </c>
      <c r="H56" s="413">
        <f t="shared" si="44"/>
        <v>44980</v>
      </c>
      <c r="I56" s="414">
        <f t="shared" si="44"/>
        <v>940000</v>
      </c>
      <c r="J56" s="414" t="str">
        <f t="shared" si="44"/>
        <v/>
      </c>
      <c r="K56" s="356" t="str">
        <f>IF(NOT(ISBLANK(E53)),$K$32,"")</f>
        <v>Project Subtotal</v>
      </c>
      <c r="L56" s="415">
        <f t="shared" ref="L56" si="45">SUM(L53:L55)</f>
        <v>0</v>
      </c>
      <c r="M56" s="415">
        <f>SUM(M53:M55)</f>
        <v>0</v>
      </c>
      <c r="N56" s="416">
        <f t="shared" ref="N56" si="46">SUM(N53:N55)</f>
        <v>0</v>
      </c>
      <c r="O56" s="416">
        <f t="shared" ref="O56" si="47">SUM(O53:O55)</f>
        <v>0</v>
      </c>
      <c r="P56" s="417">
        <f t="shared" ref="P56" si="48">SUM(P53:P55)</f>
        <v>0</v>
      </c>
      <c r="Q56" s="356">
        <f t="shared" si="4"/>
        <v>0</v>
      </c>
    </row>
    <row r="57" spans="1:17" x14ac:dyDescent="0.25">
      <c r="A57" s="26"/>
      <c r="B57" s="354">
        <v>17</v>
      </c>
      <c r="C57" s="364" t="s">
        <v>23</v>
      </c>
      <c r="D57" s="402" t="str">
        <f>IF(Q60&lt;&gt;0,VLOOKUP($E$9,Info_County_Code,2,FALSE),"")</f>
        <v/>
      </c>
      <c r="E57" s="138" t="s">
        <v>848</v>
      </c>
      <c r="F57" s="423"/>
      <c r="G57" s="36">
        <v>44980</v>
      </c>
      <c r="H57" s="36">
        <v>44980</v>
      </c>
      <c r="I57" s="29">
        <v>2840000</v>
      </c>
      <c r="J57" s="382"/>
      <c r="K57" s="403" t="str">
        <f>IF(NOT(ISBLANK(E57)),$K$29,"")</f>
        <v>Project Administration</v>
      </c>
      <c r="L57" s="31">
        <v>0</v>
      </c>
      <c r="M57" s="424"/>
      <c r="N57" s="382"/>
      <c r="O57" s="382"/>
      <c r="P57" s="425"/>
      <c r="Q57" s="329">
        <f t="shared" si="4"/>
        <v>0</v>
      </c>
    </row>
    <row r="58" spans="1:17" x14ac:dyDescent="0.25">
      <c r="A58" s="26"/>
      <c r="B58" s="354">
        <v>17</v>
      </c>
      <c r="C58" s="298" t="s">
        <v>25</v>
      </c>
      <c r="D58" s="404" t="str">
        <f t="shared" ref="D58:J58" si="49">IF(ISBLANK(D57),"",D57)</f>
        <v/>
      </c>
      <c r="E58" s="405" t="str">
        <f t="shared" si="49"/>
        <v>Recovery Connection</v>
      </c>
      <c r="F58" s="406" t="str">
        <f t="shared" si="49"/>
        <v/>
      </c>
      <c r="G58" s="406">
        <f t="shared" si="49"/>
        <v>44980</v>
      </c>
      <c r="H58" s="406">
        <f t="shared" si="49"/>
        <v>44980</v>
      </c>
      <c r="I58" s="407">
        <f t="shared" si="49"/>
        <v>2840000</v>
      </c>
      <c r="J58" s="407" t="str">
        <f t="shared" si="49"/>
        <v/>
      </c>
      <c r="K58" s="353" t="str">
        <f>IF(NOT(ISBLANK(E57)),$K$30,"")</f>
        <v>Project Evaluation</v>
      </c>
      <c r="L58" s="31">
        <v>0</v>
      </c>
      <c r="M58" s="424"/>
      <c r="N58" s="382"/>
      <c r="O58" s="382"/>
      <c r="P58" s="425"/>
      <c r="Q58" s="329">
        <f t="shared" si="4"/>
        <v>0</v>
      </c>
    </row>
    <row r="59" spans="1:17" x14ac:dyDescent="0.25">
      <c r="A59" s="26"/>
      <c r="B59" s="354">
        <v>17</v>
      </c>
      <c r="C59" s="298" t="s">
        <v>27</v>
      </c>
      <c r="D59" s="404" t="str">
        <f t="shared" ref="D59:J59" si="50">IF(ISBLANK(D57),"",D57)</f>
        <v/>
      </c>
      <c r="E59" s="408" t="str">
        <f t="shared" si="50"/>
        <v>Recovery Connection</v>
      </c>
      <c r="F59" s="409" t="str">
        <f t="shared" si="50"/>
        <v/>
      </c>
      <c r="G59" s="409">
        <f t="shared" si="50"/>
        <v>44980</v>
      </c>
      <c r="H59" s="409">
        <f t="shared" si="50"/>
        <v>44980</v>
      </c>
      <c r="I59" s="353">
        <f t="shared" si="50"/>
        <v>2840000</v>
      </c>
      <c r="J59" s="353" t="str">
        <f t="shared" si="50"/>
        <v/>
      </c>
      <c r="K59" s="353" t="str">
        <f>IF(NOT(ISBLANK(E57)),$K$31,"")</f>
        <v>Project Direct</v>
      </c>
      <c r="L59" s="31">
        <v>0</v>
      </c>
      <c r="M59" s="424"/>
      <c r="N59" s="382"/>
      <c r="O59" s="382"/>
      <c r="P59" s="425"/>
      <c r="Q59" s="329">
        <f t="shared" si="4"/>
        <v>0</v>
      </c>
    </row>
    <row r="60" spans="1:17" ht="15.6" x14ac:dyDescent="0.3">
      <c r="A60" s="26"/>
      <c r="B60" s="410">
        <v>17</v>
      </c>
      <c r="C60" s="410" t="s">
        <v>202</v>
      </c>
      <c r="D60" s="411" t="str">
        <f t="shared" ref="D60:J60" si="51">IF(ISBLANK(D57),"",D57)</f>
        <v/>
      </c>
      <c r="E60" s="412" t="str">
        <f t="shared" si="51"/>
        <v>Recovery Connection</v>
      </c>
      <c r="F60" s="413" t="str">
        <f t="shared" si="51"/>
        <v/>
      </c>
      <c r="G60" s="413">
        <f t="shared" si="51"/>
        <v>44980</v>
      </c>
      <c r="H60" s="413">
        <f t="shared" si="51"/>
        <v>44980</v>
      </c>
      <c r="I60" s="414">
        <f t="shared" si="51"/>
        <v>2840000</v>
      </c>
      <c r="J60" s="414" t="str">
        <f t="shared" si="51"/>
        <v/>
      </c>
      <c r="K60" s="356" t="str">
        <f>IF(NOT(ISBLANK(E57)),$K$32,"")</f>
        <v>Project Subtotal</v>
      </c>
      <c r="L60" s="415">
        <f t="shared" ref="L60" si="52">SUM(L57:L59)</f>
        <v>0</v>
      </c>
      <c r="M60" s="415">
        <f>SUM(M57:M59)</f>
        <v>0</v>
      </c>
      <c r="N60" s="416">
        <f t="shared" ref="N60" si="53">SUM(N57:N59)</f>
        <v>0</v>
      </c>
      <c r="O60" s="416">
        <f t="shared" ref="O60" si="54">SUM(O57:O59)</f>
        <v>0</v>
      </c>
      <c r="P60" s="417">
        <f t="shared" ref="P60" si="55">SUM(P57:P59)</f>
        <v>0</v>
      </c>
      <c r="Q60" s="356">
        <f t="shared" si="4"/>
        <v>0</v>
      </c>
    </row>
    <row r="61" spans="1:17" hidden="1" x14ac:dyDescent="0.25">
      <c r="A61" s="26"/>
      <c r="B61" s="354">
        <v>18</v>
      </c>
      <c r="C61" s="364" t="s">
        <v>23</v>
      </c>
      <c r="D61" s="402" t="str">
        <f>IF(Q64&lt;&gt;0,VLOOKUP($E$9,Info_County_Code,2,FALSE),"")</f>
        <v/>
      </c>
      <c r="E61" s="255"/>
      <c r="F61" s="423"/>
      <c r="G61" s="423"/>
      <c r="H61" s="423"/>
      <c r="I61" s="382"/>
      <c r="J61" s="382"/>
      <c r="K61" s="403" t="str">
        <f>IF(NOT(ISBLANK(E61)),$K$29,"")</f>
        <v/>
      </c>
      <c r="L61" s="424"/>
      <c r="M61" s="424"/>
      <c r="N61" s="382"/>
      <c r="O61" s="382"/>
      <c r="P61" s="425"/>
      <c r="Q61" s="329">
        <f t="shared" ref="Q61:Q84" si="56">SUM(L61:P61)</f>
        <v>0</v>
      </c>
    </row>
    <row r="62" spans="1:17" hidden="1" x14ac:dyDescent="0.25">
      <c r="A62" s="26"/>
      <c r="B62" s="354">
        <v>18</v>
      </c>
      <c r="C62" s="298" t="s">
        <v>25</v>
      </c>
      <c r="D62" s="404" t="str">
        <f t="shared" ref="D62:J62" si="57">IF(ISBLANK(D61),"",D61)</f>
        <v/>
      </c>
      <c r="E62" s="405" t="str">
        <f t="shared" si="57"/>
        <v/>
      </c>
      <c r="F62" s="406" t="str">
        <f t="shared" si="57"/>
        <v/>
      </c>
      <c r="G62" s="406" t="str">
        <f t="shared" si="57"/>
        <v/>
      </c>
      <c r="H62" s="406" t="str">
        <f t="shared" si="57"/>
        <v/>
      </c>
      <c r="I62" s="407" t="str">
        <f t="shared" si="57"/>
        <v/>
      </c>
      <c r="J62" s="407" t="str">
        <f t="shared" si="57"/>
        <v/>
      </c>
      <c r="K62" s="353" t="str">
        <f>IF(NOT(ISBLANK(E61)),$K$30,"")</f>
        <v/>
      </c>
      <c r="L62" s="424"/>
      <c r="M62" s="424"/>
      <c r="N62" s="382"/>
      <c r="O62" s="382"/>
      <c r="P62" s="425"/>
      <c r="Q62" s="329">
        <f t="shared" si="56"/>
        <v>0</v>
      </c>
    </row>
    <row r="63" spans="1:17" hidden="1" x14ac:dyDescent="0.25">
      <c r="A63" s="26"/>
      <c r="B63" s="354">
        <v>18</v>
      </c>
      <c r="C63" s="298" t="s">
        <v>27</v>
      </c>
      <c r="D63" s="404" t="str">
        <f t="shared" ref="D63:J63" si="58">IF(ISBLANK(D61),"",D61)</f>
        <v/>
      </c>
      <c r="E63" s="408" t="str">
        <f t="shared" si="58"/>
        <v/>
      </c>
      <c r="F63" s="409" t="str">
        <f t="shared" si="58"/>
        <v/>
      </c>
      <c r="G63" s="409" t="str">
        <f t="shared" si="58"/>
        <v/>
      </c>
      <c r="H63" s="409" t="str">
        <f t="shared" si="58"/>
        <v/>
      </c>
      <c r="I63" s="353" t="str">
        <f t="shared" si="58"/>
        <v/>
      </c>
      <c r="J63" s="353" t="str">
        <f t="shared" si="58"/>
        <v/>
      </c>
      <c r="K63" s="353" t="str">
        <f>IF(NOT(ISBLANK(E61)),$K$31,"")</f>
        <v/>
      </c>
      <c r="L63" s="424"/>
      <c r="M63" s="424"/>
      <c r="N63" s="382"/>
      <c r="O63" s="382"/>
      <c r="P63" s="425"/>
      <c r="Q63" s="329">
        <f t="shared" si="56"/>
        <v>0</v>
      </c>
    </row>
    <row r="64" spans="1:17" ht="15.6" hidden="1" x14ac:dyDescent="0.3">
      <c r="A64" s="26"/>
      <c r="B64" s="410">
        <v>18</v>
      </c>
      <c r="C64" s="410" t="s">
        <v>202</v>
      </c>
      <c r="D64" s="411" t="str">
        <f t="shared" ref="D64:J64" si="59">IF(ISBLANK(D61),"",D61)</f>
        <v/>
      </c>
      <c r="E64" s="412" t="str">
        <f t="shared" si="59"/>
        <v/>
      </c>
      <c r="F64" s="413" t="str">
        <f t="shared" si="59"/>
        <v/>
      </c>
      <c r="G64" s="413" t="str">
        <f t="shared" si="59"/>
        <v/>
      </c>
      <c r="H64" s="413" t="str">
        <f t="shared" si="59"/>
        <v/>
      </c>
      <c r="I64" s="414" t="str">
        <f t="shared" si="59"/>
        <v/>
      </c>
      <c r="J64" s="414" t="str">
        <f t="shared" si="59"/>
        <v/>
      </c>
      <c r="K64" s="356" t="str">
        <f>IF(NOT(ISBLANK(E61)),$K$32,"")</f>
        <v/>
      </c>
      <c r="L64" s="415">
        <f t="shared" ref="L64" si="60">SUM(L61:L63)</f>
        <v>0</v>
      </c>
      <c r="M64" s="415">
        <f>SUM(M61:M63)</f>
        <v>0</v>
      </c>
      <c r="N64" s="416">
        <f t="shared" ref="N64" si="61">SUM(N61:N63)</f>
        <v>0</v>
      </c>
      <c r="O64" s="416">
        <f t="shared" ref="O64" si="62">SUM(O61:O63)</f>
        <v>0</v>
      </c>
      <c r="P64" s="417">
        <f t="shared" ref="P64" si="63">SUM(P61:P63)</f>
        <v>0</v>
      </c>
      <c r="Q64" s="356">
        <f t="shared" si="56"/>
        <v>0</v>
      </c>
    </row>
    <row r="65" spans="1:17" hidden="1" x14ac:dyDescent="0.25">
      <c r="A65" s="26"/>
      <c r="B65" s="354">
        <v>19</v>
      </c>
      <c r="C65" s="364" t="s">
        <v>23</v>
      </c>
      <c r="D65" s="402" t="str">
        <f>IF(Q68&lt;&gt;0,VLOOKUP($E$9,Info_County_Code,2,FALSE),"")</f>
        <v/>
      </c>
      <c r="E65" s="255"/>
      <c r="F65" s="423"/>
      <c r="G65" s="423"/>
      <c r="H65" s="423"/>
      <c r="I65" s="382"/>
      <c r="J65" s="382"/>
      <c r="K65" s="403" t="str">
        <f>IF(NOT(ISBLANK(E65)),$K$29,"")</f>
        <v/>
      </c>
      <c r="L65" s="424"/>
      <c r="M65" s="424"/>
      <c r="N65" s="382"/>
      <c r="O65" s="382"/>
      <c r="P65" s="425"/>
      <c r="Q65" s="329">
        <f t="shared" si="56"/>
        <v>0</v>
      </c>
    </row>
    <row r="66" spans="1:17" hidden="1" x14ac:dyDescent="0.25">
      <c r="A66" s="26"/>
      <c r="B66" s="354">
        <v>19</v>
      </c>
      <c r="C66" s="298" t="s">
        <v>25</v>
      </c>
      <c r="D66" s="404" t="str">
        <f t="shared" ref="D66:J66" si="64">IF(ISBLANK(D65),"",D65)</f>
        <v/>
      </c>
      <c r="E66" s="405" t="str">
        <f t="shared" si="64"/>
        <v/>
      </c>
      <c r="F66" s="406" t="str">
        <f t="shared" si="64"/>
        <v/>
      </c>
      <c r="G66" s="406" t="str">
        <f t="shared" si="64"/>
        <v/>
      </c>
      <c r="H66" s="406" t="str">
        <f t="shared" si="64"/>
        <v/>
      </c>
      <c r="I66" s="407" t="str">
        <f t="shared" si="64"/>
        <v/>
      </c>
      <c r="J66" s="407" t="str">
        <f t="shared" si="64"/>
        <v/>
      </c>
      <c r="K66" s="353" t="str">
        <f>IF(NOT(ISBLANK(E65)),$K$30,"")</f>
        <v/>
      </c>
      <c r="L66" s="424"/>
      <c r="M66" s="424"/>
      <c r="N66" s="382"/>
      <c r="O66" s="382"/>
      <c r="P66" s="425"/>
      <c r="Q66" s="329">
        <f t="shared" si="56"/>
        <v>0</v>
      </c>
    </row>
    <row r="67" spans="1:17" hidden="1" x14ac:dyDescent="0.25">
      <c r="A67" s="26"/>
      <c r="B67" s="354">
        <v>19</v>
      </c>
      <c r="C67" s="298" t="s">
        <v>27</v>
      </c>
      <c r="D67" s="404" t="str">
        <f t="shared" ref="D67:J67" si="65">IF(ISBLANK(D65),"",D65)</f>
        <v/>
      </c>
      <c r="E67" s="408" t="str">
        <f t="shared" si="65"/>
        <v/>
      </c>
      <c r="F67" s="409" t="str">
        <f t="shared" si="65"/>
        <v/>
      </c>
      <c r="G67" s="409" t="str">
        <f t="shared" si="65"/>
        <v/>
      </c>
      <c r="H67" s="409" t="str">
        <f t="shared" si="65"/>
        <v/>
      </c>
      <c r="I67" s="353" t="str">
        <f t="shared" si="65"/>
        <v/>
      </c>
      <c r="J67" s="353" t="str">
        <f t="shared" si="65"/>
        <v/>
      </c>
      <c r="K67" s="353" t="str">
        <f>IF(NOT(ISBLANK(E65)),$K$31,"")</f>
        <v/>
      </c>
      <c r="L67" s="424"/>
      <c r="M67" s="424"/>
      <c r="N67" s="382"/>
      <c r="O67" s="382"/>
      <c r="P67" s="425"/>
      <c r="Q67" s="329">
        <f t="shared" si="56"/>
        <v>0</v>
      </c>
    </row>
    <row r="68" spans="1:17" ht="15.6" hidden="1" x14ac:dyDescent="0.3">
      <c r="A68" s="26"/>
      <c r="B68" s="410">
        <v>19</v>
      </c>
      <c r="C68" s="410" t="s">
        <v>202</v>
      </c>
      <c r="D68" s="411" t="str">
        <f t="shared" ref="D68:J68" si="66">IF(ISBLANK(D65),"",D65)</f>
        <v/>
      </c>
      <c r="E68" s="412" t="str">
        <f t="shared" si="66"/>
        <v/>
      </c>
      <c r="F68" s="413" t="str">
        <f t="shared" si="66"/>
        <v/>
      </c>
      <c r="G68" s="413" t="str">
        <f t="shared" si="66"/>
        <v/>
      </c>
      <c r="H68" s="413" t="str">
        <f t="shared" si="66"/>
        <v/>
      </c>
      <c r="I68" s="414" t="str">
        <f t="shared" si="66"/>
        <v/>
      </c>
      <c r="J68" s="414" t="str">
        <f t="shared" si="66"/>
        <v/>
      </c>
      <c r="K68" s="356" t="str">
        <f>IF(NOT(ISBLANK(E65)),$K$32,"")</f>
        <v/>
      </c>
      <c r="L68" s="415">
        <f t="shared" ref="L68" si="67">SUM(L65:L67)</f>
        <v>0</v>
      </c>
      <c r="M68" s="415">
        <f>SUM(M65:M67)</f>
        <v>0</v>
      </c>
      <c r="N68" s="416">
        <f t="shared" ref="N68" si="68">SUM(N65:N67)</f>
        <v>0</v>
      </c>
      <c r="O68" s="416">
        <f t="shared" ref="O68" si="69">SUM(O65:O67)</f>
        <v>0</v>
      </c>
      <c r="P68" s="417">
        <f t="shared" ref="P68" si="70">SUM(P65:P67)</f>
        <v>0</v>
      </c>
      <c r="Q68" s="356">
        <f t="shared" si="56"/>
        <v>0</v>
      </c>
    </row>
    <row r="69" spans="1:17" hidden="1" x14ac:dyDescent="0.25">
      <c r="A69" s="26"/>
      <c r="B69" s="354">
        <v>20</v>
      </c>
      <c r="C69" s="364" t="s">
        <v>23</v>
      </c>
      <c r="D69" s="402" t="str">
        <f>IF(Q72&lt;&gt;0,VLOOKUP($E$9,Info_County_Code,2,FALSE),"")</f>
        <v/>
      </c>
      <c r="E69" s="255"/>
      <c r="F69" s="423"/>
      <c r="G69" s="423"/>
      <c r="H69" s="423"/>
      <c r="I69" s="382"/>
      <c r="J69" s="382"/>
      <c r="K69" s="403" t="str">
        <f>IF(NOT(ISBLANK(E69)),$K$29,"")</f>
        <v/>
      </c>
      <c r="L69" s="424"/>
      <c r="M69" s="424"/>
      <c r="N69" s="382"/>
      <c r="O69" s="382"/>
      <c r="P69" s="425"/>
      <c r="Q69" s="329">
        <f t="shared" si="56"/>
        <v>0</v>
      </c>
    </row>
    <row r="70" spans="1:17" hidden="1" x14ac:dyDescent="0.25">
      <c r="A70" s="26"/>
      <c r="B70" s="354">
        <v>20</v>
      </c>
      <c r="C70" s="298" t="s">
        <v>25</v>
      </c>
      <c r="D70" s="404" t="str">
        <f t="shared" ref="D70:J70" si="71">IF(ISBLANK(D69),"",D69)</f>
        <v/>
      </c>
      <c r="E70" s="405" t="str">
        <f t="shared" si="71"/>
        <v/>
      </c>
      <c r="F70" s="406" t="str">
        <f t="shared" si="71"/>
        <v/>
      </c>
      <c r="G70" s="406" t="str">
        <f t="shared" si="71"/>
        <v/>
      </c>
      <c r="H70" s="406" t="str">
        <f t="shared" si="71"/>
        <v/>
      </c>
      <c r="I70" s="407" t="str">
        <f t="shared" si="71"/>
        <v/>
      </c>
      <c r="J70" s="407" t="str">
        <f t="shared" si="71"/>
        <v/>
      </c>
      <c r="K70" s="353" t="str">
        <f>IF(NOT(ISBLANK(E69)),$K$30,"")</f>
        <v/>
      </c>
      <c r="L70" s="424"/>
      <c r="M70" s="424"/>
      <c r="N70" s="382"/>
      <c r="O70" s="382"/>
      <c r="P70" s="425"/>
      <c r="Q70" s="329">
        <f t="shared" si="56"/>
        <v>0</v>
      </c>
    </row>
    <row r="71" spans="1:17" hidden="1" x14ac:dyDescent="0.25">
      <c r="A71" s="26"/>
      <c r="B71" s="354">
        <v>20</v>
      </c>
      <c r="C71" s="298" t="s">
        <v>27</v>
      </c>
      <c r="D71" s="404" t="str">
        <f t="shared" ref="D71:J71" si="72">IF(ISBLANK(D69),"",D69)</f>
        <v/>
      </c>
      <c r="E71" s="408" t="str">
        <f t="shared" si="72"/>
        <v/>
      </c>
      <c r="F71" s="409" t="str">
        <f t="shared" si="72"/>
        <v/>
      </c>
      <c r="G71" s="409" t="str">
        <f t="shared" si="72"/>
        <v/>
      </c>
      <c r="H71" s="409" t="str">
        <f t="shared" si="72"/>
        <v/>
      </c>
      <c r="I71" s="353" t="str">
        <f t="shared" si="72"/>
        <v/>
      </c>
      <c r="J71" s="353" t="str">
        <f t="shared" si="72"/>
        <v/>
      </c>
      <c r="K71" s="353" t="str">
        <f>IF(NOT(ISBLANK(E69)),$K$31,"")</f>
        <v/>
      </c>
      <c r="L71" s="424"/>
      <c r="M71" s="424"/>
      <c r="N71" s="382"/>
      <c r="O71" s="382"/>
      <c r="P71" s="425"/>
      <c r="Q71" s="329">
        <f t="shared" si="56"/>
        <v>0</v>
      </c>
    </row>
    <row r="72" spans="1:17" ht="15.6" hidden="1" x14ac:dyDescent="0.3">
      <c r="A72" s="26"/>
      <c r="B72" s="410">
        <v>20</v>
      </c>
      <c r="C72" s="410" t="s">
        <v>202</v>
      </c>
      <c r="D72" s="411" t="str">
        <f t="shared" ref="D72:J72" si="73">IF(ISBLANK(D69),"",D69)</f>
        <v/>
      </c>
      <c r="E72" s="412" t="str">
        <f t="shared" si="73"/>
        <v/>
      </c>
      <c r="F72" s="413" t="str">
        <f t="shared" si="73"/>
        <v/>
      </c>
      <c r="G72" s="413" t="str">
        <f t="shared" si="73"/>
        <v/>
      </c>
      <c r="H72" s="413" t="str">
        <f t="shared" si="73"/>
        <v/>
      </c>
      <c r="I72" s="414" t="str">
        <f t="shared" si="73"/>
        <v/>
      </c>
      <c r="J72" s="414" t="str">
        <f t="shared" si="73"/>
        <v/>
      </c>
      <c r="K72" s="356" t="str">
        <f>IF(NOT(ISBLANK(E69)),$K$32,"")</f>
        <v/>
      </c>
      <c r="L72" s="415">
        <f t="shared" ref="L72" si="74">SUM(L69:L71)</f>
        <v>0</v>
      </c>
      <c r="M72" s="415">
        <f>SUM(M69:M71)</f>
        <v>0</v>
      </c>
      <c r="N72" s="416">
        <f t="shared" ref="N72" si="75">SUM(N69:N71)</f>
        <v>0</v>
      </c>
      <c r="O72" s="416">
        <f t="shared" ref="O72" si="76">SUM(O69:O71)</f>
        <v>0</v>
      </c>
      <c r="P72" s="417">
        <f t="shared" ref="P72" si="77">SUM(P69:P71)</f>
        <v>0</v>
      </c>
      <c r="Q72" s="356">
        <f t="shared" si="56"/>
        <v>0</v>
      </c>
    </row>
    <row r="73" spans="1:17" hidden="1" x14ac:dyDescent="0.25">
      <c r="A73" s="26"/>
      <c r="B73" s="354">
        <v>21</v>
      </c>
      <c r="C73" s="364" t="s">
        <v>23</v>
      </c>
      <c r="D73" s="402" t="str">
        <f>IF(Q76&lt;&gt;0,VLOOKUP($E$9,Info_County_Code,2,FALSE),"")</f>
        <v/>
      </c>
      <c r="E73" s="255"/>
      <c r="F73" s="423"/>
      <c r="G73" s="423"/>
      <c r="H73" s="423"/>
      <c r="I73" s="382"/>
      <c r="J73" s="382"/>
      <c r="K73" s="403" t="str">
        <f>IF(NOT(ISBLANK(E73)),$K$29,"")</f>
        <v/>
      </c>
      <c r="L73" s="424"/>
      <c r="M73" s="424"/>
      <c r="N73" s="382"/>
      <c r="O73" s="382"/>
      <c r="P73" s="425"/>
      <c r="Q73" s="329">
        <f t="shared" si="56"/>
        <v>0</v>
      </c>
    </row>
    <row r="74" spans="1:17" hidden="1" x14ac:dyDescent="0.25">
      <c r="A74" s="26"/>
      <c r="B74" s="354">
        <v>21</v>
      </c>
      <c r="C74" s="298" t="s">
        <v>25</v>
      </c>
      <c r="D74" s="404" t="str">
        <f t="shared" ref="D74:J74" si="78">IF(ISBLANK(D73),"",D73)</f>
        <v/>
      </c>
      <c r="E74" s="405" t="str">
        <f t="shared" si="78"/>
        <v/>
      </c>
      <c r="F74" s="406" t="str">
        <f t="shared" si="78"/>
        <v/>
      </c>
      <c r="G74" s="406" t="str">
        <f t="shared" si="78"/>
        <v/>
      </c>
      <c r="H74" s="406" t="str">
        <f t="shared" si="78"/>
        <v/>
      </c>
      <c r="I74" s="407" t="str">
        <f t="shared" si="78"/>
        <v/>
      </c>
      <c r="J74" s="407" t="str">
        <f t="shared" si="78"/>
        <v/>
      </c>
      <c r="K74" s="353" t="str">
        <f>IF(NOT(ISBLANK(E73)),$K$30,"")</f>
        <v/>
      </c>
      <c r="L74" s="424"/>
      <c r="M74" s="424"/>
      <c r="N74" s="382"/>
      <c r="O74" s="382"/>
      <c r="P74" s="425"/>
      <c r="Q74" s="329">
        <f t="shared" si="56"/>
        <v>0</v>
      </c>
    </row>
    <row r="75" spans="1:17" hidden="1" x14ac:dyDescent="0.25">
      <c r="A75" s="26"/>
      <c r="B75" s="354">
        <v>21</v>
      </c>
      <c r="C75" s="298" t="s">
        <v>27</v>
      </c>
      <c r="D75" s="404" t="str">
        <f t="shared" ref="D75:J75" si="79">IF(ISBLANK(D73),"",D73)</f>
        <v/>
      </c>
      <c r="E75" s="408" t="str">
        <f t="shared" si="79"/>
        <v/>
      </c>
      <c r="F75" s="409" t="str">
        <f t="shared" si="79"/>
        <v/>
      </c>
      <c r="G75" s="409" t="str">
        <f t="shared" si="79"/>
        <v/>
      </c>
      <c r="H75" s="409" t="str">
        <f t="shared" si="79"/>
        <v/>
      </c>
      <c r="I75" s="353" t="str">
        <f t="shared" si="79"/>
        <v/>
      </c>
      <c r="J75" s="353" t="str">
        <f t="shared" si="79"/>
        <v/>
      </c>
      <c r="K75" s="353" t="str">
        <f>IF(NOT(ISBLANK(E73)),$K$31,"")</f>
        <v/>
      </c>
      <c r="L75" s="424"/>
      <c r="M75" s="424"/>
      <c r="N75" s="382"/>
      <c r="O75" s="382"/>
      <c r="P75" s="425"/>
      <c r="Q75" s="329">
        <f t="shared" si="56"/>
        <v>0</v>
      </c>
    </row>
    <row r="76" spans="1:17" ht="15.6" hidden="1" x14ac:dyDescent="0.3">
      <c r="A76" s="26"/>
      <c r="B76" s="410">
        <v>21</v>
      </c>
      <c r="C76" s="410" t="s">
        <v>202</v>
      </c>
      <c r="D76" s="411" t="str">
        <f t="shared" ref="D76:J76" si="80">IF(ISBLANK(D73),"",D73)</f>
        <v/>
      </c>
      <c r="E76" s="412" t="str">
        <f t="shared" si="80"/>
        <v/>
      </c>
      <c r="F76" s="413" t="str">
        <f t="shared" si="80"/>
        <v/>
      </c>
      <c r="G76" s="413" t="str">
        <f t="shared" si="80"/>
        <v/>
      </c>
      <c r="H76" s="413" t="str">
        <f t="shared" si="80"/>
        <v/>
      </c>
      <c r="I76" s="414" t="str">
        <f t="shared" si="80"/>
        <v/>
      </c>
      <c r="J76" s="414" t="str">
        <f t="shared" si="80"/>
        <v/>
      </c>
      <c r="K76" s="356" t="str">
        <f>IF(NOT(ISBLANK(E73)),$K$32,"")</f>
        <v/>
      </c>
      <c r="L76" s="415">
        <f t="shared" ref="L76" si="81">SUM(L73:L75)</f>
        <v>0</v>
      </c>
      <c r="M76" s="415">
        <f>SUM(M73:M75)</f>
        <v>0</v>
      </c>
      <c r="N76" s="416">
        <f t="shared" ref="N76" si="82">SUM(N73:N75)</f>
        <v>0</v>
      </c>
      <c r="O76" s="416">
        <f t="shared" ref="O76" si="83">SUM(O73:O75)</f>
        <v>0</v>
      </c>
      <c r="P76" s="417">
        <f t="shared" ref="P76" si="84">SUM(P73:P75)</f>
        <v>0</v>
      </c>
      <c r="Q76" s="356">
        <f t="shared" si="56"/>
        <v>0</v>
      </c>
    </row>
    <row r="77" spans="1:17" hidden="1" x14ac:dyDescent="0.25">
      <c r="A77" s="26"/>
      <c r="B77" s="354">
        <v>22</v>
      </c>
      <c r="C77" s="364" t="s">
        <v>23</v>
      </c>
      <c r="D77" s="402" t="str">
        <f>IF(Q80&lt;&gt;0,VLOOKUP($E$9,Info_County_Code,2,FALSE),"")</f>
        <v/>
      </c>
      <c r="E77" s="255"/>
      <c r="F77" s="423"/>
      <c r="G77" s="423"/>
      <c r="H77" s="423"/>
      <c r="I77" s="382"/>
      <c r="J77" s="382"/>
      <c r="K77" s="403" t="str">
        <f>IF(NOT(ISBLANK(E77)),$K$29,"")</f>
        <v/>
      </c>
      <c r="L77" s="424"/>
      <c r="M77" s="424"/>
      <c r="N77" s="382"/>
      <c r="O77" s="382"/>
      <c r="P77" s="425"/>
      <c r="Q77" s="329">
        <f t="shared" si="56"/>
        <v>0</v>
      </c>
    </row>
    <row r="78" spans="1:17" hidden="1" x14ac:dyDescent="0.25">
      <c r="A78" s="26"/>
      <c r="B78" s="354">
        <v>22</v>
      </c>
      <c r="C78" s="298" t="s">
        <v>25</v>
      </c>
      <c r="D78" s="404" t="str">
        <f t="shared" ref="D78:J78" si="85">IF(ISBLANK(D77),"",D77)</f>
        <v/>
      </c>
      <c r="E78" s="405" t="str">
        <f t="shared" si="85"/>
        <v/>
      </c>
      <c r="F78" s="406" t="str">
        <f t="shared" si="85"/>
        <v/>
      </c>
      <c r="G78" s="406" t="str">
        <f t="shared" si="85"/>
        <v/>
      </c>
      <c r="H78" s="406" t="str">
        <f t="shared" si="85"/>
        <v/>
      </c>
      <c r="I78" s="407" t="str">
        <f t="shared" si="85"/>
        <v/>
      </c>
      <c r="J78" s="407" t="str">
        <f t="shared" si="85"/>
        <v/>
      </c>
      <c r="K78" s="353" t="str">
        <f>IF(NOT(ISBLANK(E77)),$K$30,"")</f>
        <v/>
      </c>
      <c r="L78" s="424"/>
      <c r="M78" s="424"/>
      <c r="N78" s="382"/>
      <c r="O78" s="382"/>
      <c r="P78" s="425"/>
      <c r="Q78" s="329">
        <f t="shared" si="56"/>
        <v>0</v>
      </c>
    </row>
    <row r="79" spans="1:17" hidden="1" x14ac:dyDescent="0.25">
      <c r="A79" s="26"/>
      <c r="B79" s="354">
        <v>22</v>
      </c>
      <c r="C79" s="298" t="s">
        <v>27</v>
      </c>
      <c r="D79" s="404" t="str">
        <f t="shared" ref="D79:J79" si="86">IF(ISBLANK(D77),"",D77)</f>
        <v/>
      </c>
      <c r="E79" s="408" t="str">
        <f t="shared" si="86"/>
        <v/>
      </c>
      <c r="F79" s="409" t="str">
        <f t="shared" si="86"/>
        <v/>
      </c>
      <c r="G79" s="409" t="str">
        <f t="shared" si="86"/>
        <v/>
      </c>
      <c r="H79" s="409" t="str">
        <f t="shared" si="86"/>
        <v/>
      </c>
      <c r="I79" s="353" t="str">
        <f t="shared" si="86"/>
        <v/>
      </c>
      <c r="J79" s="353" t="str">
        <f t="shared" si="86"/>
        <v/>
      </c>
      <c r="K79" s="353" t="str">
        <f>IF(NOT(ISBLANK(E77)),$K$31,"")</f>
        <v/>
      </c>
      <c r="L79" s="424"/>
      <c r="M79" s="424"/>
      <c r="N79" s="382"/>
      <c r="O79" s="382"/>
      <c r="P79" s="425"/>
      <c r="Q79" s="329">
        <f t="shared" si="56"/>
        <v>0</v>
      </c>
    </row>
    <row r="80" spans="1:17" ht="15.6" hidden="1" x14ac:dyDescent="0.3">
      <c r="A80" s="26"/>
      <c r="B80" s="410">
        <v>22</v>
      </c>
      <c r="C80" s="410" t="s">
        <v>202</v>
      </c>
      <c r="D80" s="411" t="str">
        <f t="shared" ref="D80:J80" si="87">IF(ISBLANK(D77),"",D77)</f>
        <v/>
      </c>
      <c r="E80" s="412" t="str">
        <f t="shared" si="87"/>
        <v/>
      </c>
      <c r="F80" s="413" t="str">
        <f t="shared" si="87"/>
        <v/>
      </c>
      <c r="G80" s="413" t="str">
        <f t="shared" si="87"/>
        <v/>
      </c>
      <c r="H80" s="413" t="str">
        <f t="shared" si="87"/>
        <v/>
      </c>
      <c r="I80" s="414" t="str">
        <f t="shared" si="87"/>
        <v/>
      </c>
      <c r="J80" s="414" t="str">
        <f t="shared" si="87"/>
        <v/>
      </c>
      <c r="K80" s="356" t="str">
        <f>IF(NOT(ISBLANK(E77)),$K$32,"")</f>
        <v/>
      </c>
      <c r="L80" s="415">
        <f t="shared" ref="L80" si="88">SUM(L77:L79)</f>
        <v>0</v>
      </c>
      <c r="M80" s="415">
        <f>SUM(M77:M79)</f>
        <v>0</v>
      </c>
      <c r="N80" s="416">
        <f t="shared" ref="N80" si="89">SUM(N77:N79)</f>
        <v>0</v>
      </c>
      <c r="O80" s="416">
        <f t="shared" ref="O80" si="90">SUM(O77:O79)</f>
        <v>0</v>
      </c>
      <c r="P80" s="417">
        <f t="shared" ref="P80" si="91">SUM(P77:P79)</f>
        <v>0</v>
      </c>
      <c r="Q80" s="356">
        <f t="shared" si="56"/>
        <v>0</v>
      </c>
    </row>
    <row r="81" spans="1:17" hidden="1" x14ac:dyDescent="0.25">
      <c r="A81" s="26"/>
      <c r="B81" s="354">
        <v>23</v>
      </c>
      <c r="C81" s="364" t="s">
        <v>23</v>
      </c>
      <c r="D81" s="402" t="str">
        <f>IF(Q84&lt;&gt;0,VLOOKUP($E$9,Info_County_Code,2,FALSE),"")</f>
        <v/>
      </c>
      <c r="E81" s="255"/>
      <c r="F81" s="423"/>
      <c r="G81" s="423"/>
      <c r="H81" s="423"/>
      <c r="I81" s="382"/>
      <c r="J81" s="382"/>
      <c r="K81" s="403" t="str">
        <f>IF(NOT(ISBLANK(E81)),$K$29,"")</f>
        <v/>
      </c>
      <c r="L81" s="424"/>
      <c r="M81" s="424"/>
      <c r="N81" s="382"/>
      <c r="O81" s="382"/>
      <c r="P81" s="425"/>
      <c r="Q81" s="329">
        <f t="shared" si="56"/>
        <v>0</v>
      </c>
    </row>
    <row r="82" spans="1:17" hidden="1" x14ac:dyDescent="0.25">
      <c r="A82" s="26"/>
      <c r="B82" s="354">
        <v>23</v>
      </c>
      <c r="C82" s="298" t="s">
        <v>25</v>
      </c>
      <c r="D82" s="404" t="str">
        <f t="shared" ref="D82:J82" si="92">IF(ISBLANK(D81),"",D81)</f>
        <v/>
      </c>
      <c r="E82" s="405" t="str">
        <f t="shared" si="92"/>
        <v/>
      </c>
      <c r="F82" s="406" t="str">
        <f t="shared" si="92"/>
        <v/>
      </c>
      <c r="G82" s="406" t="str">
        <f t="shared" si="92"/>
        <v/>
      </c>
      <c r="H82" s="406" t="str">
        <f t="shared" si="92"/>
        <v/>
      </c>
      <c r="I82" s="407" t="str">
        <f t="shared" si="92"/>
        <v/>
      </c>
      <c r="J82" s="407" t="str">
        <f t="shared" si="92"/>
        <v/>
      </c>
      <c r="K82" s="353" t="str">
        <f>IF(NOT(ISBLANK(E81)),$K$30,"")</f>
        <v/>
      </c>
      <c r="L82" s="424"/>
      <c r="M82" s="424"/>
      <c r="N82" s="382"/>
      <c r="O82" s="382"/>
      <c r="P82" s="425"/>
      <c r="Q82" s="329">
        <f t="shared" si="56"/>
        <v>0</v>
      </c>
    </row>
    <row r="83" spans="1:17" hidden="1" x14ac:dyDescent="0.25">
      <c r="A83" s="26"/>
      <c r="B83" s="354">
        <v>23</v>
      </c>
      <c r="C83" s="298" t="s">
        <v>27</v>
      </c>
      <c r="D83" s="404" t="str">
        <f t="shared" ref="D83:J83" si="93">IF(ISBLANK(D81),"",D81)</f>
        <v/>
      </c>
      <c r="E83" s="408" t="str">
        <f t="shared" si="93"/>
        <v/>
      </c>
      <c r="F83" s="409" t="str">
        <f t="shared" si="93"/>
        <v/>
      </c>
      <c r="G83" s="409" t="str">
        <f t="shared" si="93"/>
        <v/>
      </c>
      <c r="H83" s="409" t="str">
        <f t="shared" si="93"/>
        <v/>
      </c>
      <c r="I83" s="353" t="str">
        <f t="shared" si="93"/>
        <v/>
      </c>
      <c r="J83" s="353" t="str">
        <f t="shared" si="93"/>
        <v/>
      </c>
      <c r="K83" s="353" t="str">
        <f>IF(NOT(ISBLANK(E81)),$K$31,"")</f>
        <v/>
      </c>
      <c r="L83" s="424"/>
      <c r="M83" s="424"/>
      <c r="N83" s="382"/>
      <c r="O83" s="382"/>
      <c r="P83" s="425"/>
      <c r="Q83" s="329">
        <f t="shared" si="56"/>
        <v>0</v>
      </c>
    </row>
    <row r="84" spans="1:17" ht="15.6" hidden="1" x14ac:dyDescent="0.3">
      <c r="A84" s="26"/>
      <c r="B84" s="410">
        <v>23</v>
      </c>
      <c r="C84" s="410" t="s">
        <v>202</v>
      </c>
      <c r="D84" s="411" t="str">
        <f t="shared" ref="D84:J84" si="94">IF(ISBLANK(D81),"",D81)</f>
        <v/>
      </c>
      <c r="E84" s="412" t="str">
        <f t="shared" si="94"/>
        <v/>
      </c>
      <c r="F84" s="413" t="str">
        <f t="shared" si="94"/>
        <v/>
      </c>
      <c r="G84" s="413" t="str">
        <f t="shared" si="94"/>
        <v/>
      </c>
      <c r="H84" s="413" t="str">
        <f t="shared" si="94"/>
        <v/>
      </c>
      <c r="I84" s="414" t="str">
        <f t="shared" si="94"/>
        <v/>
      </c>
      <c r="J84" s="414" t="str">
        <f t="shared" si="94"/>
        <v/>
      </c>
      <c r="K84" s="356" t="str">
        <f>IF(NOT(ISBLANK(E81)),$K$32,"")</f>
        <v/>
      </c>
      <c r="L84" s="415">
        <f t="shared" ref="L84" si="95">SUM(L81:L83)</f>
        <v>0</v>
      </c>
      <c r="M84" s="415">
        <f>SUM(M81:M83)</f>
        <v>0</v>
      </c>
      <c r="N84" s="416">
        <f t="shared" ref="N84" si="96">SUM(N81:N83)</f>
        <v>0</v>
      </c>
      <c r="O84" s="416">
        <f t="shared" ref="O84" si="97">SUM(O81:O83)</f>
        <v>0</v>
      </c>
      <c r="P84" s="417">
        <f t="shared" ref="P84" si="98">SUM(P81:P83)</f>
        <v>0</v>
      </c>
      <c r="Q84" s="356">
        <f t="shared" si="56"/>
        <v>0</v>
      </c>
    </row>
    <row r="85" spans="1:17" hidden="1" x14ac:dyDescent="0.25">
      <c r="A85" s="26"/>
      <c r="B85" s="354">
        <v>24</v>
      </c>
      <c r="C85" s="364" t="s">
        <v>23</v>
      </c>
      <c r="D85" s="402" t="str">
        <f>IF(Q88&lt;&gt;0,VLOOKUP($E$9,Info_County_Code,2,FALSE),"")</f>
        <v/>
      </c>
      <c r="E85" s="255"/>
      <c r="F85" s="423"/>
      <c r="G85" s="423"/>
      <c r="H85" s="423"/>
      <c r="I85" s="382"/>
      <c r="J85" s="382"/>
      <c r="K85" s="403" t="str">
        <f>IF(NOT(ISBLANK(E85)),$K$29,"")</f>
        <v/>
      </c>
      <c r="L85" s="424"/>
      <c r="M85" s="424"/>
      <c r="N85" s="382"/>
      <c r="O85" s="382"/>
      <c r="P85" s="425"/>
      <c r="Q85" s="329">
        <f t="shared" ref="Q85:Q128" si="99">SUM(L85:P85)</f>
        <v>0</v>
      </c>
    </row>
    <row r="86" spans="1:17" hidden="1" x14ac:dyDescent="0.25">
      <c r="A86" s="26"/>
      <c r="B86" s="354">
        <v>24</v>
      </c>
      <c r="C86" s="298" t="s">
        <v>25</v>
      </c>
      <c r="D86" s="404" t="str">
        <f t="shared" ref="D86:J86" si="100">IF(ISBLANK(D85),"",D85)</f>
        <v/>
      </c>
      <c r="E86" s="405" t="str">
        <f t="shared" si="100"/>
        <v/>
      </c>
      <c r="F86" s="406" t="str">
        <f t="shared" si="100"/>
        <v/>
      </c>
      <c r="G86" s="406" t="str">
        <f t="shared" si="100"/>
        <v/>
      </c>
      <c r="H86" s="406" t="str">
        <f t="shared" si="100"/>
        <v/>
      </c>
      <c r="I86" s="407" t="str">
        <f t="shared" si="100"/>
        <v/>
      </c>
      <c r="J86" s="407" t="str">
        <f t="shared" si="100"/>
        <v/>
      </c>
      <c r="K86" s="353" t="str">
        <f>IF(NOT(ISBLANK(E85)),$K$30,"")</f>
        <v/>
      </c>
      <c r="L86" s="424"/>
      <c r="M86" s="424"/>
      <c r="N86" s="382"/>
      <c r="O86" s="382"/>
      <c r="P86" s="425"/>
      <c r="Q86" s="329">
        <f t="shared" si="99"/>
        <v>0</v>
      </c>
    </row>
    <row r="87" spans="1:17" hidden="1" x14ac:dyDescent="0.25">
      <c r="A87" s="26"/>
      <c r="B87" s="354">
        <v>24</v>
      </c>
      <c r="C87" s="298" t="s">
        <v>27</v>
      </c>
      <c r="D87" s="404" t="str">
        <f t="shared" ref="D87:J87" si="101">IF(ISBLANK(D85),"",D85)</f>
        <v/>
      </c>
      <c r="E87" s="408" t="str">
        <f t="shared" si="101"/>
        <v/>
      </c>
      <c r="F87" s="409" t="str">
        <f t="shared" si="101"/>
        <v/>
      </c>
      <c r="G87" s="409" t="str">
        <f t="shared" si="101"/>
        <v/>
      </c>
      <c r="H87" s="409" t="str">
        <f t="shared" si="101"/>
        <v/>
      </c>
      <c r="I87" s="353" t="str">
        <f t="shared" si="101"/>
        <v/>
      </c>
      <c r="J87" s="353" t="str">
        <f t="shared" si="101"/>
        <v/>
      </c>
      <c r="K87" s="353" t="str">
        <f>IF(NOT(ISBLANK(E85)),$K$31,"")</f>
        <v/>
      </c>
      <c r="L87" s="424"/>
      <c r="M87" s="424"/>
      <c r="N87" s="382"/>
      <c r="O87" s="382"/>
      <c r="P87" s="425"/>
      <c r="Q87" s="329">
        <f t="shared" si="99"/>
        <v>0</v>
      </c>
    </row>
    <row r="88" spans="1:17" ht="15.6" hidden="1" x14ac:dyDescent="0.3">
      <c r="A88" s="26"/>
      <c r="B88" s="410">
        <v>24</v>
      </c>
      <c r="C88" s="410" t="s">
        <v>202</v>
      </c>
      <c r="D88" s="411" t="str">
        <f t="shared" ref="D88:J88" si="102">IF(ISBLANK(D85),"",D85)</f>
        <v/>
      </c>
      <c r="E88" s="418" t="str">
        <f t="shared" si="102"/>
        <v/>
      </c>
      <c r="F88" s="419" t="str">
        <f t="shared" si="102"/>
        <v/>
      </c>
      <c r="G88" s="419" t="str">
        <f t="shared" si="102"/>
        <v/>
      </c>
      <c r="H88" s="419" t="str">
        <f t="shared" si="102"/>
        <v/>
      </c>
      <c r="I88" s="356" t="str">
        <f t="shared" si="102"/>
        <v/>
      </c>
      <c r="J88" s="356" t="str">
        <f t="shared" si="102"/>
        <v/>
      </c>
      <c r="K88" s="356" t="str">
        <f>IF(NOT(ISBLANK(E85)),$K$32,"")</f>
        <v/>
      </c>
      <c r="L88" s="420">
        <f t="shared" ref="L88" si="103">SUM(L85:L87)</f>
        <v>0</v>
      </c>
      <c r="M88" s="420">
        <f>SUM(M85:M87)</f>
        <v>0</v>
      </c>
      <c r="N88" s="421">
        <f t="shared" ref="N88:P88" si="104">SUM(N85:N87)</f>
        <v>0</v>
      </c>
      <c r="O88" s="421">
        <f t="shared" si="104"/>
        <v>0</v>
      </c>
      <c r="P88" s="422">
        <f t="shared" si="104"/>
        <v>0</v>
      </c>
      <c r="Q88" s="356">
        <f t="shared" si="99"/>
        <v>0</v>
      </c>
    </row>
    <row r="89" spans="1:17" hidden="1" x14ac:dyDescent="0.25">
      <c r="A89" s="26"/>
      <c r="B89" s="354">
        <v>25</v>
      </c>
      <c r="C89" s="364" t="s">
        <v>23</v>
      </c>
      <c r="D89" s="402" t="str">
        <f>IF(Q92&lt;&gt;0,VLOOKUP($E$9,Info_County_Code,2,FALSE),"")</f>
        <v/>
      </c>
      <c r="E89" s="255"/>
      <c r="F89" s="423"/>
      <c r="G89" s="423"/>
      <c r="H89" s="423"/>
      <c r="I89" s="382"/>
      <c r="J89" s="382"/>
      <c r="K89" s="403" t="str">
        <f>IF(NOT(ISBLANK(E89)),$K$29,"")</f>
        <v/>
      </c>
      <c r="L89" s="424"/>
      <c r="M89" s="424"/>
      <c r="N89" s="382"/>
      <c r="O89" s="382"/>
      <c r="P89" s="425"/>
      <c r="Q89" s="329">
        <f t="shared" si="99"/>
        <v>0</v>
      </c>
    </row>
    <row r="90" spans="1:17" hidden="1" x14ac:dyDescent="0.25">
      <c r="A90" s="26"/>
      <c r="B90" s="354">
        <v>25</v>
      </c>
      <c r="C90" s="298" t="s">
        <v>25</v>
      </c>
      <c r="D90" s="404" t="str">
        <f t="shared" ref="D90:J90" si="105">IF(ISBLANK(D89),"",D89)</f>
        <v/>
      </c>
      <c r="E90" s="405" t="str">
        <f t="shared" si="105"/>
        <v/>
      </c>
      <c r="F90" s="406" t="str">
        <f t="shared" si="105"/>
        <v/>
      </c>
      <c r="G90" s="406" t="str">
        <f t="shared" si="105"/>
        <v/>
      </c>
      <c r="H90" s="406" t="str">
        <f t="shared" si="105"/>
        <v/>
      </c>
      <c r="I90" s="407" t="str">
        <f t="shared" si="105"/>
        <v/>
      </c>
      <c r="J90" s="407" t="str">
        <f t="shared" si="105"/>
        <v/>
      </c>
      <c r="K90" s="353" t="str">
        <f>IF(NOT(ISBLANK(E89)),$K$30,"")</f>
        <v/>
      </c>
      <c r="L90" s="424"/>
      <c r="M90" s="424"/>
      <c r="N90" s="382"/>
      <c r="O90" s="382"/>
      <c r="P90" s="425"/>
      <c r="Q90" s="329">
        <f t="shared" si="99"/>
        <v>0</v>
      </c>
    </row>
    <row r="91" spans="1:17" hidden="1" x14ac:dyDescent="0.25">
      <c r="A91" s="26"/>
      <c r="B91" s="354">
        <v>25</v>
      </c>
      <c r="C91" s="298" t="s">
        <v>27</v>
      </c>
      <c r="D91" s="404" t="str">
        <f t="shared" ref="D91:J91" si="106">IF(ISBLANK(D89),"",D89)</f>
        <v/>
      </c>
      <c r="E91" s="408" t="str">
        <f t="shared" si="106"/>
        <v/>
      </c>
      <c r="F91" s="409" t="str">
        <f t="shared" si="106"/>
        <v/>
      </c>
      <c r="G91" s="409" t="str">
        <f t="shared" si="106"/>
        <v/>
      </c>
      <c r="H91" s="409" t="str">
        <f t="shared" si="106"/>
        <v/>
      </c>
      <c r="I91" s="353" t="str">
        <f t="shared" si="106"/>
        <v/>
      </c>
      <c r="J91" s="353" t="str">
        <f t="shared" si="106"/>
        <v/>
      </c>
      <c r="K91" s="353" t="str">
        <f>IF(NOT(ISBLANK(E89)),$K$31,"")</f>
        <v/>
      </c>
      <c r="L91" s="424"/>
      <c r="M91" s="424"/>
      <c r="N91" s="382"/>
      <c r="O91" s="382"/>
      <c r="P91" s="425"/>
      <c r="Q91" s="329">
        <f t="shared" si="99"/>
        <v>0</v>
      </c>
    </row>
    <row r="92" spans="1:17" ht="15.6" hidden="1" x14ac:dyDescent="0.3">
      <c r="A92" s="26"/>
      <c r="B92" s="410">
        <v>25</v>
      </c>
      <c r="C92" s="410" t="s">
        <v>202</v>
      </c>
      <c r="D92" s="411" t="str">
        <f t="shared" ref="D92:J92" si="107">IF(ISBLANK(D89),"",D89)</f>
        <v/>
      </c>
      <c r="E92" s="418" t="str">
        <f t="shared" si="107"/>
        <v/>
      </c>
      <c r="F92" s="419" t="str">
        <f t="shared" si="107"/>
        <v/>
      </c>
      <c r="G92" s="419" t="str">
        <f t="shared" si="107"/>
        <v/>
      </c>
      <c r="H92" s="419" t="str">
        <f t="shared" si="107"/>
        <v/>
      </c>
      <c r="I92" s="356" t="str">
        <f t="shared" si="107"/>
        <v/>
      </c>
      <c r="J92" s="356" t="str">
        <f t="shared" si="107"/>
        <v/>
      </c>
      <c r="K92" s="356" t="str">
        <f>IF(NOT(ISBLANK(E89)),$K$32,"")</f>
        <v/>
      </c>
      <c r="L92" s="420">
        <f t="shared" ref="L92" si="108">SUM(L89:L91)</f>
        <v>0</v>
      </c>
      <c r="M92" s="420">
        <f>SUM(M89:M91)</f>
        <v>0</v>
      </c>
      <c r="N92" s="421">
        <f t="shared" ref="N92:P92" si="109">SUM(N89:N91)</f>
        <v>0</v>
      </c>
      <c r="O92" s="421">
        <f t="shared" si="109"/>
        <v>0</v>
      </c>
      <c r="P92" s="422">
        <f t="shared" si="109"/>
        <v>0</v>
      </c>
      <c r="Q92" s="356">
        <f t="shared" si="99"/>
        <v>0</v>
      </c>
    </row>
    <row r="93" spans="1:17" hidden="1" x14ac:dyDescent="0.25">
      <c r="A93" s="26"/>
      <c r="B93" s="354">
        <v>26</v>
      </c>
      <c r="C93" s="364" t="s">
        <v>23</v>
      </c>
      <c r="D93" s="402" t="str">
        <f>IF(Q96&lt;&gt;0,VLOOKUP($E$9,Info_County_Code,2,FALSE),"")</f>
        <v/>
      </c>
      <c r="E93" s="255"/>
      <c r="F93" s="423"/>
      <c r="G93" s="423"/>
      <c r="H93" s="423"/>
      <c r="I93" s="382"/>
      <c r="J93" s="382"/>
      <c r="K93" s="403" t="str">
        <f>IF(NOT(ISBLANK(E93)),$K$29,"")</f>
        <v/>
      </c>
      <c r="L93" s="424"/>
      <c r="M93" s="424"/>
      <c r="N93" s="382"/>
      <c r="O93" s="382"/>
      <c r="P93" s="425"/>
      <c r="Q93" s="329">
        <f t="shared" si="99"/>
        <v>0</v>
      </c>
    </row>
    <row r="94" spans="1:17" hidden="1" x14ac:dyDescent="0.25">
      <c r="A94" s="26"/>
      <c r="B94" s="354">
        <v>26</v>
      </c>
      <c r="C94" s="298" t="s">
        <v>25</v>
      </c>
      <c r="D94" s="404" t="str">
        <f t="shared" ref="D94:J94" si="110">IF(ISBLANK(D93),"",D93)</f>
        <v/>
      </c>
      <c r="E94" s="405" t="str">
        <f t="shared" si="110"/>
        <v/>
      </c>
      <c r="F94" s="406" t="str">
        <f t="shared" si="110"/>
        <v/>
      </c>
      <c r="G94" s="406" t="str">
        <f t="shared" si="110"/>
        <v/>
      </c>
      <c r="H94" s="406" t="str">
        <f t="shared" si="110"/>
        <v/>
      </c>
      <c r="I94" s="407" t="str">
        <f t="shared" si="110"/>
        <v/>
      </c>
      <c r="J94" s="407" t="str">
        <f t="shared" si="110"/>
        <v/>
      </c>
      <c r="K94" s="353" t="str">
        <f>IF(NOT(ISBLANK(E93)),$K$30,"")</f>
        <v/>
      </c>
      <c r="L94" s="424"/>
      <c r="M94" s="424"/>
      <c r="N94" s="382"/>
      <c r="O94" s="382"/>
      <c r="P94" s="425"/>
      <c r="Q94" s="329">
        <f t="shared" si="99"/>
        <v>0</v>
      </c>
    </row>
    <row r="95" spans="1:17" hidden="1" x14ac:dyDescent="0.25">
      <c r="A95" s="26"/>
      <c r="B95" s="354">
        <v>26</v>
      </c>
      <c r="C95" s="298" t="s">
        <v>27</v>
      </c>
      <c r="D95" s="404" t="str">
        <f t="shared" ref="D95:J95" si="111">IF(ISBLANK(D93),"",D93)</f>
        <v/>
      </c>
      <c r="E95" s="408" t="str">
        <f t="shared" si="111"/>
        <v/>
      </c>
      <c r="F95" s="409" t="str">
        <f t="shared" si="111"/>
        <v/>
      </c>
      <c r="G95" s="409" t="str">
        <f t="shared" si="111"/>
        <v/>
      </c>
      <c r="H95" s="409" t="str">
        <f t="shared" si="111"/>
        <v/>
      </c>
      <c r="I95" s="353" t="str">
        <f t="shared" si="111"/>
        <v/>
      </c>
      <c r="J95" s="353" t="str">
        <f t="shared" si="111"/>
        <v/>
      </c>
      <c r="K95" s="353" t="str">
        <f>IF(NOT(ISBLANK(E93)),$K$31,"")</f>
        <v/>
      </c>
      <c r="L95" s="424"/>
      <c r="M95" s="424"/>
      <c r="N95" s="382"/>
      <c r="O95" s="382"/>
      <c r="P95" s="425"/>
      <c r="Q95" s="329">
        <f t="shared" si="99"/>
        <v>0</v>
      </c>
    </row>
    <row r="96" spans="1:17" ht="15.6" hidden="1" x14ac:dyDescent="0.3">
      <c r="A96" s="26"/>
      <c r="B96" s="410">
        <v>26</v>
      </c>
      <c r="C96" s="410" t="s">
        <v>202</v>
      </c>
      <c r="D96" s="411" t="str">
        <f t="shared" ref="D96:J96" si="112">IF(ISBLANK(D93),"",D93)</f>
        <v/>
      </c>
      <c r="E96" s="418" t="str">
        <f t="shared" si="112"/>
        <v/>
      </c>
      <c r="F96" s="419" t="str">
        <f t="shared" si="112"/>
        <v/>
      </c>
      <c r="G96" s="419" t="str">
        <f t="shared" si="112"/>
        <v/>
      </c>
      <c r="H96" s="419" t="str">
        <f t="shared" si="112"/>
        <v/>
      </c>
      <c r="I96" s="356" t="str">
        <f t="shared" si="112"/>
        <v/>
      </c>
      <c r="J96" s="356" t="str">
        <f t="shared" si="112"/>
        <v/>
      </c>
      <c r="K96" s="356" t="str">
        <f>IF(NOT(ISBLANK(E93)),$K$32,"")</f>
        <v/>
      </c>
      <c r="L96" s="420">
        <f t="shared" ref="L96" si="113">SUM(L93:L95)</f>
        <v>0</v>
      </c>
      <c r="M96" s="420">
        <f>SUM(M93:M95)</f>
        <v>0</v>
      </c>
      <c r="N96" s="421">
        <f t="shared" ref="N96:P96" si="114">SUM(N93:N95)</f>
        <v>0</v>
      </c>
      <c r="O96" s="421">
        <f t="shared" si="114"/>
        <v>0</v>
      </c>
      <c r="P96" s="422">
        <f t="shared" si="114"/>
        <v>0</v>
      </c>
      <c r="Q96" s="356">
        <f t="shared" si="99"/>
        <v>0</v>
      </c>
    </row>
    <row r="97" spans="1:17" hidden="1" x14ac:dyDescent="0.25">
      <c r="A97" s="26"/>
      <c r="B97" s="354">
        <v>27</v>
      </c>
      <c r="C97" s="364" t="s">
        <v>23</v>
      </c>
      <c r="D97" s="402" t="str">
        <f>IF(Q100&lt;&gt;0,VLOOKUP($E$9,Info_County_Code,2,FALSE),"")</f>
        <v/>
      </c>
      <c r="E97" s="255"/>
      <c r="F97" s="423"/>
      <c r="G97" s="423"/>
      <c r="H97" s="423"/>
      <c r="I97" s="382"/>
      <c r="J97" s="382"/>
      <c r="K97" s="403" t="str">
        <f>IF(NOT(ISBLANK(E97)),$K$29,"")</f>
        <v/>
      </c>
      <c r="L97" s="424"/>
      <c r="M97" s="424"/>
      <c r="N97" s="382"/>
      <c r="O97" s="382"/>
      <c r="P97" s="425"/>
      <c r="Q97" s="329">
        <f t="shared" ref="Q97:Q100" si="115">SUM(L97:P97)</f>
        <v>0</v>
      </c>
    </row>
    <row r="98" spans="1:17" hidden="1" x14ac:dyDescent="0.25">
      <c r="A98" s="26"/>
      <c r="B98" s="354">
        <v>27</v>
      </c>
      <c r="C98" s="298" t="s">
        <v>25</v>
      </c>
      <c r="D98" s="404" t="str">
        <f t="shared" ref="D98:J98" si="116">IF(ISBLANK(D97),"",D97)</f>
        <v/>
      </c>
      <c r="E98" s="405" t="str">
        <f t="shared" si="116"/>
        <v/>
      </c>
      <c r="F98" s="406" t="str">
        <f t="shared" si="116"/>
        <v/>
      </c>
      <c r="G98" s="406" t="str">
        <f t="shared" si="116"/>
        <v/>
      </c>
      <c r="H98" s="406" t="str">
        <f t="shared" si="116"/>
        <v/>
      </c>
      <c r="I98" s="407" t="str">
        <f t="shared" si="116"/>
        <v/>
      </c>
      <c r="J98" s="407" t="str">
        <f t="shared" si="116"/>
        <v/>
      </c>
      <c r="K98" s="353" t="str">
        <f>IF(NOT(ISBLANK(E97)),$K$30,"")</f>
        <v/>
      </c>
      <c r="L98" s="424"/>
      <c r="M98" s="424"/>
      <c r="N98" s="382"/>
      <c r="O98" s="382"/>
      <c r="P98" s="425"/>
      <c r="Q98" s="329">
        <f t="shared" si="115"/>
        <v>0</v>
      </c>
    </row>
    <row r="99" spans="1:17" hidden="1" x14ac:dyDescent="0.25">
      <c r="A99" s="26"/>
      <c r="B99" s="354">
        <v>27</v>
      </c>
      <c r="C99" s="298" t="s">
        <v>27</v>
      </c>
      <c r="D99" s="404" t="str">
        <f t="shared" ref="D99:J99" si="117">IF(ISBLANK(D97),"",D97)</f>
        <v/>
      </c>
      <c r="E99" s="408" t="str">
        <f t="shared" si="117"/>
        <v/>
      </c>
      <c r="F99" s="409" t="str">
        <f t="shared" si="117"/>
        <v/>
      </c>
      <c r="G99" s="409" t="str">
        <f t="shared" si="117"/>
        <v/>
      </c>
      <c r="H99" s="409" t="str">
        <f t="shared" si="117"/>
        <v/>
      </c>
      <c r="I99" s="353" t="str">
        <f t="shared" si="117"/>
        <v/>
      </c>
      <c r="J99" s="353" t="str">
        <f t="shared" si="117"/>
        <v/>
      </c>
      <c r="K99" s="353" t="str">
        <f>IF(NOT(ISBLANK(E97)),$K$31,"")</f>
        <v/>
      </c>
      <c r="L99" s="424"/>
      <c r="M99" s="424"/>
      <c r="N99" s="382"/>
      <c r="O99" s="382"/>
      <c r="P99" s="425"/>
      <c r="Q99" s="329">
        <f t="shared" si="115"/>
        <v>0</v>
      </c>
    </row>
    <row r="100" spans="1:17" ht="15.6" hidden="1" x14ac:dyDescent="0.3">
      <c r="A100" s="26"/>
      <c r="B100" s="410">
        <v>27</v>
      </c>
      <c r="C100" s="410" t="s">
        <v>202</v>
      </c>
      <c r="D100" s="411" t="str">
        <f t="shared" ref="D100:J100" si="118">IF(ISBLANK(D97),"",D97)</f>
        <v/>
      </c>
      <c r="E100" s="418" t="str">
        <f t="shared" si="118"/>
        <v/>
      </c>
      <c r="F100" s="419" t="str">
        <f t="shared" si="118"/>
        <v/>
      </c>
      <c r="G100" s="419" t="str">
        <f t="shared" si="118"/>
        <v/>
      </c>
      <c r="H100" s="419" t="str">
        <f t="shared" si="118"/>
        <v/>
      </c>
      <c r="I100" s="356" t="str">
        <f t="shared" si="118"/>
        <v/>
      </c>
      <c r="J100" s="356" t="str">
        <f t="shared" si="118"/>
        <v/>
      </c>
      <c r="K100" s="356" t="str">
        <f>IF(NOT(ISBLANK(E97)),$K$32,"")</f>
        <v/>
      </c>
      <c r="L100" s="420">
        <f t="shared" ref="L100" si="119">SUM(L97:L99)</f>
        <v>0</v>
      </c>
      <c r="M100" s="420">
        <f>SUM(M97:M99)</f>
        <v>0</v>
      </c>
      <c r="N100" s="421">
        <f t="shared" ref="N100:P100" si="120">SUM(N97:N99)</f>
        <v>0</v>
      </c>
      <c r="O100" s="421">
        <f t="shared" si="120"/>
        <v>0</v>
      </c>
      <c r="P100" s="422">
        <f t="shared" si="120"/>
        <v>0</v>
      </c>
      <c r="Q100" s="356">
        <f t="shared" si="115"/>
        <v>0</v>
      </c>
    </row>
    <row r="101" spans="1:17" hidden="1" x14ac:dyDescent="0.25">
      <c r="A101" s="26"/>
      <c r="B101" s="354">
        <v>28</v>
      </c>
      <c r="C101" s="364" t="s">
        <v>23</v>
      </c>
      <c r="D101" s="402" t="str">
        <f>IF(Q104&lt;&gt;0,VLOOKUP($E$9,Info_County_Code,2,FALSE),"")</f>
        <v/>
      </c>
      <c r="E101" s="255"/>
      <c r="F101" s="423"/>
      <c r="G101" s="423"/>
      <c r="H101" s="423"/>
      <c r="I101" s="382"/>
      <c r="J101" s="382"/>
      <c r="K101" s="403" t="str">
        <f>IF(NOT(ISBLANK(E101)),$K$29,"")</f>
        <v/>
      </c>
      <c r="L101" s="424"/>
      <c r="M101" s="424"/>
      <c r="N101" s="382"/>
      <c r="O101" s="382"/>
      <c r="P101" s="425"/>
      <c r="Q101" s="329">
        <f t="shared" si="99"/>
        <v>0</v>
      </c>
    </row>
    <row r="102" spans="1:17" hidden="1" x14ac:dyDescent="0.25">
      <c r="A102" s="26"/>
      <c r="B102" s="354">
        <v>28</v>
      </c>
      <c r="C102" s="298" t="s">
        <v>25</v>
      </c>
      <c r="D102" s="404" t="str">
        <f t="shared" ref="D102:J102" si="121">IF(ISBLANK(D101),"",D101)</f>
        <v/>
      </c>
      <c r="E102" s="405" t="str">
        <f t="shared" si="121"/>
        <v/>
      </c>
      <c r="F102" s="406" t="str">
        <f t="shared" si="121"/>
        <v/>
      </c>
      <c r="G102" s="406" t="str">
        <f t="shared" si="121"/>
        <v/>
      </c>
      <c r="H102" s="406" t="str">
        <f t="shared" si="121"/>
        <v/>
      </c>
      <c r="I102" s="407" t="str">
        <f t="shared" si="121"/>
        <v/>
      </c>
      <c r="J102" s="407" t="str">
        <f t="shared" si="121"/>
        <v/>
      </c>
      <c r="K102" s="353" t="str">
        <f>IF(NOT(ISBLANK(E101)),$K$30,"")</f>
        <v/>
      </c>
      <c r="L102" s="424"/>
      <c r="M102" s="424"/>
      <c r="N102" s="382"/>
      <c r="O102" s="382"/>
      <c r="P102" s="425"/>
      <c r="Q102" s="329">
        <f t="shared" si="99"/>
        <v>0</v>
      </c>
    </row>
    <row r="103" spans="1:17" hidden="1" x14ac:dyDescent="0.25">
      <c r="A103" s="26"/>
      <c r="B103" s="354">
        <v>28</v>
      </c>
      <c r="C103" s="298" t="s">
        <v>27</v>
      </c>
      <c r="D103" s="404" t="str">
        <f t="shared" ref="D103:J103" si="122">IF(ISBLANK(D101),"",D101)</f>
        <v/>
      </c>
      <c r="E103" s="408" t="str">
        <f t="shared" si="122"/>
        <v/>
      </c>
      <c r="F103" s="409" t="str">
        <f t="shared" si="122"/>
        <v/>
      </c>
      <c r="G103" s="409" t="str">
        <f t="shared" si="122"/>
        <v/>
      </c>
      <c r="H103" s="409" t="str">
        <f t="shared" si="122"/>
        <v/>
      </c>
      <c r="I103" s="353" t="str">
        <f t="shared" si="122"/>
        <v/>
      </c>
      <c r="J103" s="353" t="str">
        <f t="shared" si="122"/>
        <v/>
      </c>
      <c r="K103" s="353" t="str">
        <f>IF(NOT(ISBLANK(E101)),$K$31,"")</f>
        <v/>
      </c>
      <c r="L103" s="424"/>
      <c r="M103" s="424"/>
      <c r="N103" s="382"/>
      <c r="O103" s="382"/>
      <c r="P103" s="425"/>
      <c r="Q103" s="329">
        <f t="shared" si="99"/>
        <v>0</v>
      </c>
    </row>
    <row r="104" spans="1:17" ht="15.6" hidden="1" x14ac:dyDescent="0.3">
      <c r="A104" s="26"/>
      <c r="B104" s="410">
        <v>28</v>
      </c>
      <c r="C104" s="410" t="s">
        <v>202</v>
      </c>
      <c r="D104" s="411" t="str">
        <f t="shared" ref="D104:J104" si="123">IF(ISBLANK(D101),"",D101)</f>
        <v/>
      </c>
      <c r="E104" s="418" t="str">
        <f t="shared" si="123"/>
        <v/>
      </c>
      <c r="F104" s="419" t="str">
        <f t="shared" si="123"/>
        <v/>
      </c>
      <c r="G104" s="419" t="str">
        <f t="shared" si="123"/>
        <v/>
      </c>
      <c r="H104" s="419" t="str">
        <f t="shared" si="123"/>
        <v/>
      </c>
      <c r="I104" s="356" t="str">
        <f t="shared" si="123"/>
        <v/>
      </c>
      <c r="J104" s="356" t="str">
        <f t="shared" si="123"/>
        <v/>
      </c>
      <c r="K104" s="356" t="str">
        <f>IF(NOT(ISBLANK(E101)),$K$32,"")</f>
        <v/>
      </c>
      <c r="L104" s="420">
        <f t="shared" ref="L104" si="124">SUM(L101:L103)</f>
        <v>0</v>
      </c>
      <c r="M104" s="420">
        <f>SUM(M101:M103)</f>
        <v>0</v>
      </c>
      <c r="N104" s="421">
        <f t="shared" ref="N104:P104" si="125">SUM(N101:N103)</f>
        <v>0</v>
      </c>
      <c r="O104" s="421">
        <f t="shared" si="125"/>
        <v>0</v>
      </c>
      <c r="P104" s="422">
        <f t="shared" si="125"/>
        <v>0</v>
      </c>
      <c r="Q104" s="356">
        <f t="shared" si="99"/>
        <v>0</v>
      </c>
    </row>
    <row r="105" spans="1:17" hidden="1" x14ac:dyDescent="0.25">
      <c r="A105" s="26"/>
      <c r="B105" s="354">
        <v>29</v>
      </c>
      <c r="C105" s="364" t="s">
        <v>23</v>
      </c>
      <c r="D105" s="402" t="str">
        <f>IF(Q108&lt;&gt;0,VLOOKUP($E$9,Info_County_Code,2,FALSE),"")</f>
        <v/>
      </c>
      <c r="E105" s="255"/>
      <c r="F105" s="423"/>
      <c r="G105" s="423"/>
      <c r="H105" s="423"/>
      <c r="I105" s="382"/>
      <c r="J105" s="382"/>
      <c r="K105" s="403" t="str">
        <f>IF(NOT(ISBLANK(E105)),$K$29,"")</f>
        <v/>
      </c>
      <c r="L105" s="424"/>
      <c r="M105" s="424"/>
      <c r="N105" s="382"/>
      <c r="O105" s="382"/>
      <c r="P105" s="425"/>
      <c r="Q105" s="329">
        <f t="shared" ref="Q105:Q108" si="126">SUM(L105:P105)</f>
        <v>0</v>
      </c>
    </row>
    <row r="106" spans="1:17" hidden="1" x14ac:dyDescent="0.25">
      <c r="A106" s="26"/>
      <c r="B106" s="354">
        <v>29</v>
      </c>
      <c r="C106" s="298" t="s">
        <v>25</v>
      </c>
      <c r="D106" s="404" t="str">
        <f t="shared" ref="D106:J106" si="127">IF(ISBLANK(D105),"",D105)</f>
        <v/>
      </c>
      <c r="E106" s="405" t="str">
        <f t="shared" si="127"/>
        <v/>
      </c>
      <c r="F106" s="406" t="str">
        <f t="shared" si="127"/>
        <v/>
      </c>
      <c r="G106" s="406" t="str">
        <f t="shared" si="127"/>
        <v/>
      </c>
      <c r="H106" s="406" t="str">
        <f t="shared" si="127"/>
        <v/>
      </c>
      <c r="I106" s="407" t="str">
        <f t="shared" si="127"/>
        <v/>
      </c>
      <c r="J106" s="407" t="str">
        <f t="shared" si="127"/>
        <v/>
      </c>
      <c r="K106" s="353" t="str">
        <f>IF(NOT(ISBLANK(E105)),$K$30,"")</f>
        <v/>
      </c>
      <c r="L106" s="424"/>
      <c r="M106" s="424"/>
      <c r="N106" s="382"/>
      <c r="O106" s="382"/>
      <c r="P106" s="425"/>
      <c r="Q106" s="329">
        <f t="shared" si="126"/>
        <v>0</v>
      </c>
    </row>
    <row r="107" spans="1:17" hidden="1" x14ac:dyDescent="0.25">
      <c r="A107" s="26"/>
      <c r="B107" s="354">
        <v>29</v>
      </c>
      <c r="C107" s="298" t="s">
        <v>27</v>
      </c>
      <c r="D107" s="404" t="str">
        <f t="shared" ref="D107:J107" si="128">IF(ISBLANK(D105),"",D105)</f>
        <v/>
      </c>
      <c r="E107" s="408" t="str">
        <f t="shared" si="128"/>
        <v/>
      </c>
      <c r="F107" s="409" t="str">
        <f t="shared" si="128"/>
        <v/>
      </c>
      <c r="G107" s="409" t="str">
        <f t="shared" si="128"/>
        <v/>
      </c>
      <c r="H107" s="409" t="str">
        <f t="shared" si="128"/>
        <v/>
      </c>
      <c r="I107" s="353" t="str">
        <f t="shared" si="128"/>
        <v/>
      </c>
      <c r="J107" s="353" t="str">
        <f t="shared" si="128"/>
        <v/>
      </c>
      <c r="K107" s="353" t="str">
        <f>IF(NOT(ISBLANK(E105)),$K$31,"")</f>
        <v/>
      </c>
      <c r="L107" s="424"/>
      <c r="M107" s="424"/>
      <c r="N107" s="382"/>
      <c r="O107" s="382"/>
      <c r="P107" s="425"/>
      <c r="Q107" s="329">
        <f t="shared" si="126"/>
        <v>0</v>
      </c>
    </row>
    <row r="108" spans="1:17" ht="15.6" hidden="1" x14ac:dyDescent="0.3">
      <c r="A108" s="26"/>
      <c r="B108" s="410">
        <v>29</v>
      </c>
      <c r="C108" s="410" t="s">
        <v>202</v>
      </c>
      <c r="D108" s="411" t="str">
        <f t="shared" ref="D108:J108" si="129">IF(ISBLANK(D105),"",D105)</f>
        <v/>
      </c>
      <c r="E108" s="418" t="str">
        <f t="shared" si="129"/>
        <v/>
      </c>
      <c r="F108" s="419" t="str">
        <f t="shared" si="129"/>
        <v/>
      </c>
      <c r="G108" s="419" t="str">
        <f t="shared" si="129"/>
        <v/>
      </c>
      <c r="H108" s="419" t="str">
        <f t="shared" si="129"/>
        <v/>
      </c>
      <c r="I108" s="356" t="str">
        <f t="shared" si="129"/>
        <v/>
      </c>
      <c r="J108" s="356" t="str">
        <f t="shared" si="129"/>
        <v/>
      </c>
      <c r="K108" s="356" t="str">
        <f>IF(NOT(ISBLANK(E105)),$K$32,"")</f>
        <v/>
      </c>
      <c r="L108" s="420">
        <f t="shared" ref="L108" si="130">SUM(L105:L107)</f>
        <v>0</v>
      </c>
      <c r="M108" s="420">
        <f>SUM(M105:M107)</f>
        <v>0</v>
      </c>
      <c r="N108" s="421">
        <f t="shared" ref="N108:P108" si="131">SUM(N105:N107)</f>
        <v>0</v>
      </c>
      <c r="O108" s="421">
        <f t="shared" si="131"/>
        <v>0</v>
      </c>
      <c r="P108" s="422">
        <f t="shared" si="131"/>
        <v>0</v>
      </c>
      <c r="Q108" s="356">
        <f t="shared" si="126"/>
        <v>0</v>
      </c>
    </row>
    <row r="109" spans="1:17" hidden="1" x14ac:dyDescent="0.25">
      <c r="A109" s="26"/>
      <c r="B109" s="354">
        <v>30</v>
      </c>
      <c r="C109" s="364" t="s">
        <v>23</v>
      </c>
      <c r="D109" s="402" t="str">
        <f>IF(Q112&lt;&gt;0,VLOOKUP($E$9,Info_County_Code,2,FALSE),"")</f>
        <v/>
      </c>
      <c r="E109" s="255"/>
      <c r="F109" s="423"/>
      <c r="G109" s="423"/>
      <c r="H109" s="423"/>
      <c r="I109" s="382"/>
      <c r="J109" s="382"/>
      <c r="K109" s="403" t="str">
        <f>IF(NOT(ISBLANK(E109)),$K$29,"")</f>
        <v/>
      </c>
      <c r="L109" s="424"/>
      <c r="M109" s="424"/>
      <c r="N109" s="382"/>
      <c r="O109" s="382"/>
      <c r="P109" s="425"/>
      <c r="Q109" s="329">
        <f t="shared" si="99"/>
        <v>0</v>
      </c>
    </row>
    <row r="110" spans="1:17" hidden="1" x14ac:dyDescent="0.25">
      <c r="A110" s="26"/>
      <c r="B110" s="354">
        <v>30</v>
      </c>
      <c r="C110" s="298" t="s">
        <v>25</v>
      </c>
      <c r="D110" s="404" t="str">
        <f t="shared" ref="D110:J110" si="132">IF(ISBLANK(D109),"",D109)</f>
        <v/>
      </c>
      <c r="E110" s="405" t="str">
        <f t="shared" si="132"/>
        <v/>
      </c>
      <c r="F110" s="406" t="str">
        <f t="shared" si="132"/>
        <v/>
      </c>
      <c r="G110" s="406" t="str">
        <f t="shared" si="132"/>
        <v/>
      </c>
      <c r="H110" s="406" t="str">
        <f t="shared" si="132"/>
        <v/>
      </c>
      <c r="I110" s="407" t="str">
        <f t="shared" si="132"/>
        <v/>
      </c>
      <c r="J110" s="407" t="str">
        <f t="shared" si="132"/>
        <v/>
      </c>
      <c r="K110" s="353" t="str">
        <f>IF(NOT(ISBLANK(E109)),$K$30,"")</f>
        <v/>
      </c>
      <c r="L110" s="424"/>
      <c r="M110" s="424"/>
      <c r="N110" s="382"/>
      <c r="O110" s="382"/>
      <c r="P110" s="425"/>
      <c r="Q110" s="329">
        <f t="shared" si="99"/>
        <v>0</v>
      </c>
    </row>
    <row r="111" spans="1:17" hidden="1" x14ac:dyDescent="0.25">
      <c r="A111" s="26"/>
      <c r="B111" s="354">
        <v>30</v>
      </c>
      <c r="C111" s="298" t="s">
        <v>27</v>
      </c>
      <c r="D111" s="404" t="str">
        <f t="shared" ref="D111:J111" si="133">IF(ISBLANK(D109),"",D109)</f>
        <v/>
      </c>
      <c r="E111" s="408" t="str">
        <f t="shared" si="133"/>
        <v/>
      </c>
      <c r="F111" s="409" t="str">
        <f t="shared" si="133"/>
        <v/>
      </c>
      <c r="G111" s="409" t="str">
        <f t="shared" si="133"/>
        <v/>
      </c>
      <c r="H111" s="409" t="str">
        <f t="shared" si="133"/>
        <v/>
      </c>
      <c r="I111" s="353" t="str">
        <f t="shared" si="133"/>
        <v/>
      </c>
      <c r="J111" s="353" t="str">
        <f t="shared" si="133"/>
        <v/>
      </c>
      <c r="K111" s="353" t="str">
        <f>IF(NOT(ISBLANK(E109)),$K$31,"")</f>
        <v/>
      </c>
      <c r="L111" s="424"/>
      <c r="M111" s="424"/>
      <c r="N111" s="382"/>
      <c r="O111" s="382"/>
      <c r="P111" s="425"/>
      <c r="Q111" s="329">
        <f t="shared" si="99"/>
        <v>0</v>
      </c>
    </row>
    <row r="112" spans="1:17" ht="15.6" hidden="1" x14ac:dyDescent="0.3">
      <c r="A112" s="26"/>
      <c r="B112" s="410">
        <v>30</v>
      </c>
      <c r="C112" s="410" t="s">
        <v>202</v>
      </c>
      <c r="D112" s="411" t="str">
        <f t="shared" ref="D112:J112" si="134">IF(ISBLANK(D109),"",D109)</f>
        <v/>
      </c>
      <c r="E112" s="418" t="str">
        <f t="shared" si="134"/>
        <v/>
      </c>
      <c r="F112" s="419" t="str">
        <f t="shared" si="134"/>
        <v/>
      </c>
      <c r="G112" s="419" t="str">
        <f t="shared" si="134"/>
        <v/>
      </c>
      <c r="H112" s="419" t="str">
        <f t="shared" si="134"/>
        <v/>
      </c>
      <c r="I112" s="356" t="str">
        <f t="shared" si="134"/>
        <v/>
      </c>
      <c r="J112" s="356" t="str">
        <f t="shared" si="134"/>
        <v/>
      </c>
      <c r="K112" s="356" t="str">
        <f>IF(NOT(ISBLANK(E109)),$K$32,"")</f>
        <v/>
      </c>
      <c r="L112" s="420">
        <f t="shared" ref="L112" si="135">SUM(L109:L111)</f>
        <v>0</v>
      </c>
      <c r="M112" s="420">
        <f>SUM(M109:M111)</f>
        <v>0</v>
      </c>
      <c r="N112" s="421">
        <f t="shared" ref="N112:P112" si="136">SUM(N109:N111)</f>
        <v>0</v>
      </c>
      <c r="O112" s="421">
        <f t="shared" si="136"/>
        <v>0</v>
      </c>
      <c r="P112" s="422">
        <f t="shared" si="136"/>
        <v>0</v>
      </c>
      <c r="Q112" s="356">
        <f t="shared" si="99"/>
        <v>0</v>
      </c>
    </row>
    <row r="113" spans="1:17" hidden="1" x14ac:dyDescent="0.25">
      <c r="A113" s="26"/>
      <c r="B113" s="354">
        <v>31</v>
      </c>
      <c r="C113" s="364" t="s">
        <v>23</v>
      </c>
      <c r="D113" s="402" t="str">
        <f>IF(Q116&lt;&gt;0,VLOOKUP($E$9,Info_County_Code,2,FALSE),"")</f>
        <v/>
      </c>
      <c r="E113" s="255"/>
      <c r="F113" s="423"/>
      <c r="G113" s="423"/>
      <c r="H113" s="423"/>
      <c r="I113" s="382"/>
      <c r="J113" s="382"/>
      <c r="K113" s="403" t="str">
        <f>IF(NOT(ISBLANK(E113)),$K$29,"")</f>
        <v/>
      </c>
      <c r="L113" s="424"/>
      <c r="M113" s="424"/>
      <c r="N113" s="382"/>
      <c r="O113" s="382"/>
      <c r="P113" s="425"/>
      <c r="Q113" s="329">
        <f t="shared" ref="Q113:Q116" si="137">SUM(L113:P113)</f>
        <v>0</v>
      </c>
    </row>
    <row r="114" spans="1:17" hidden="1" x14ac:dyDescent="0.25">
      <c r="A114" s="26"/>
      <c r="B114" s="354">
        <v>31</v>
      </c>
      <c r="C114" s="298" t="s">
        <v>25</v>
      </c>
      <c r="D114" s="404" t="str">
        <f t="shared" ref="D114:J114" si="138">IF(ISBLANK(D113),"",D113)</f>
        <v/>
      </c>
      <c r="E114" s="405" t="str">
        <f t="shared" si="138"/>
        <v/>
      </c>
      <c r="F114" s="406" t="str">
        <f t="shared" si="138"/>
        <v/>
      </c>
      <c r="G114" s="406" t="str">
        <f t="shared" si="138"/>
        <v/>
      </c>
      <c r="H114" s="406" t="str">
        <f t="shared" si="138"/>
        <v/>
      </c>
      <c r="I114" s="407" t="str">
        <f t="shared" si="138"/>
        <v/>
      </c>
      <c r="J114" s="407" t="str">
        <f t="shared" si="138"/>
        <v/>
      </c>
      <c r="K114" s="353" t="str">
        <f>IF(NOT(ISBLANK(E113)),$K$30,"")</f>
        <v/>
      </c>
      <c r="L114" s="424"/>
      <c r="M114" s="424"/>
      <c r="N114" s="382"/>
      <c r="O114" s="382"/>
      <c r="P114" s="425"/>
      <c r="Q114" s="329">
        <f t="shared" si="137"/>
        <v>0</v>
      </c>
    </row>
    <row r="115" spans="1:17" hidden="1" x14ac:dyDescent="0.25">
      <c r="A115" s="26"/>
      <c r="B115" s="354">
        <v>31</v>
      </c>
      <c r="C115" s="298" t="s">
        <v>27</v>
      </c>
      <c r="D115" s="404" t="str">
        <f t="shared" ref="D115:J115" si="139">IF(ISBLANK(D113),"",D113)</f>
        <v/>
      </c>
      <c r="E115" s="408" t="str">
        <f t="shared" si="139"/>
        <v/>
      </c>
      <c r="F115" s="409" t="str">
        <f t="shared" si="139"/>
        <v/>
      </c>
      <c r="G115" s="409" t="str">
        <f t="shared" si="139"/>
        <v/>
      </c>
      <c r="H115" s="409" t="str">
        <f t="shared" si="139"/>
        <v/>
      </c>
      <c r="I115" s="353" t="str">
        <f t="shared" si="139"/>
        <v/>
      </c>
      <c r="J115" s="353" t="str">
        <f t="shared" si="139"/>
        <v/>
      </c>
      <c r="K115" s="353" t="str">
        <f>IF(NOT(ISBLANK(E113)),$K$31,"")</f>
        <v/>
      </c>
      <c r="L115" s="424"/>
      <c r="M115" s="424"/>
      <c r="N115" s="382"/>
      <c r="O115" s="382"/>
      <c r="P115" s="425"/>
      <c r="Q115" s="329">
        <f t="shared" si="137"/>
        <v>0</v>
      </c>
    </row>
    <row r="116" spans="1:17" ht="15.6" hidden="1" x14ac:dyDescent="0.3">
      <c r="A116" s="26"/>
      <c r="B116" s="410">
        <v>31</v>
      </c>
      <c r="C116" s="410" t="s">
        <v>202</v>
      </c>
      <c r="D116" s="411" t="str">
        <f t="shared" ref="D116:J116" si="140">IF(ISBLANK(D113),"",D113)</f>
        <v/>
      </c>
      <c r="E116" s="418" t="str">
        <f t="shared" si="140"/>
        <v/>
      </c>
      <c r="F116" s="419" t="str">
        <f t="shared" si="140"/>
        <v/>
      </c>
      <c r="G116" s="419" t="str">
        <f t="shared" si="140"/>
        <v/>
      </c>
      <c r="H116" s="419" t="str">
        <f t="shared" si="140"/>
        <v/>
      </c>
      <c r="I116" s="356" t="str">
        <f t="shared" si="140"/>
        <v/>
      </c>
      <c r="J116" s="356" t="str">
        <f t="shared" si="140"/>
        <v/>
      </c>
      <c r="K116" s="356" t="str">
        <f>IF(NOT(ISBLANK(E113)),$K$32,"")</f>
        <v/>
      </c>
      <c r="L116" s="420">
        <f t="shared" ref="L116" si="141">SUM(L113:L115)</f>
        <v>0</v>
      </c>
      <c r="M116" s="420">
        <f>SUM(M113:M115)</f>
        <v>0</v>
      </c>
      <c r="N116" s="421">
        <f t="shared" ref="N116:P116" si="142">SUM(N113:N115)</f>
        <v>0</v>
      </c>
      <c r="O116" s="421">
        <f t="shared" si="142"/>
        <v>0</v>
      </c>
      <c r="P116" s="422">
        <f t="shared" si="142"/>
        <v>0</v>
      </c>
      <c r="Q116" s="356">
        <f t="shared" si="137"/>
        <v>0</v>
      </c>
    </row>
    <row r="117" spans="1:17" hidden="1" x14ac:dyDescent="0.25">
      <c r="A117" s="26"/>
      <c r="B117" s="354">
        <v>32</v>
      </c>
      <c r="C117" s="364" t="s">
        <v>23</v>
      </c>
      <c r="D117" s="402" t="str">
        <f>IF(Q120&lt;&gt;0,VLOOKUP($E$9,Info_County_Code,2,FALSE),"")</f>
        <v/>
      </c>
      <c r="E117" s="255"/>
      <c r="F117" s="423"/>
      <c r="G117" s="423"/>
      <c r="H117" s="423"/>
      <c r="I117" s="382"/>
      <c r="J117" s="382"/>
      <c r="K117" s="403" t="str">
        <f>IF(NOT(ISBLANK(E117)),$K$29,"")</f>
        <v/>
      </c>
      <c r="L117" s="424"/>
      <c r="M117" s="424"/>
      <c r="N117" s="382"/>
      <c r="O117" s="382"/>
      <c r="P117" s="425"/>
      <c r="Q117" s="329">
        <f t="shared" si="99"/>
        <v>0</v>
      </c>
    </row>
    <row r="118" spans="1:17" hidden="1" x14ac:dyDescent="0.25">
      <c r="A118" s="26"/>
      <c r="B118" s="354">
        <v>32</v>
      </c>
      <c r="C118" s="298" t="s">
        <v>25</v>
      </c>
      <c r="D118" s="404" t="str">
        <f t="shared" ref="D118:J118" si="143">IF(ISBLANK(D117),"",D117)</f>
        <v/>
      </c>
      <c r="E118" s="405" t="str">
        <f t="shared" si="143"/>
        <v/>
      </c>
      <c r="F118" s="406" t="str">
        <f t="shared" si="143"/>
        <v/>
      </c>
      <c r="G118" s="406" t="str">
        <f t="shared" si="143"/>
        <v/>
      </c>
      <c r="H118" s="406" t="str">
        <f t="shared" si="143"/>
        <v/>
      </c>
      <c r="I118" s="407" t="str">
        <f t="shared" si="143"/>
        <v/>
      </c>
      <c r="J118" s="407" t="str">
        <f t="shared" si="143"/>
        <v/>
      </c>
      <c r="K118" s="353" t="str">
        <f>IF(NOT(ISBLANK(E117)),$K$30,"")</f>
        <v/>
      </c>
      <c r="L118" s="424"/>
      <c r="M118" s="424"/>
      <c r="N118" s="382"/>
      <c r="O118" s="382"/>
      <c r="P118" s="425"/>
      <c r="Q118" s="329">
        <f t="shared" si="99"/>
        <v>0</v>
      </c>
    </row>
    <row r="119" spans="1:17" hidden="1" x14ac:dyDescent="0.25">
      <c r="A119" s="26"/>
      <c r="B119" s="354">
        <v>32</v>
      </c>
      <c r="C119" s="298" t="s">
        <v>27</v>
      </c>
      <c r="D119" s="404" t="str">
        <f t="shared" ref="D119:J119" si="144">IF(ISBLANK(D117),"",D117)</f>
        <v/>
      </c>
      <c r="E119" s="408" t="str">
        <f t="shared" si="144"/>
        <v/>
      </c>
      <c r="F119" s="409" t="str">
        <f t="shared" si="144"/>
        <v/>
      </c>
      <c r="G119" s="409" t="str">
        <f t="shared" si="144"/>
        <v/>
      </c>
      <c r="H119" s="409" t="str">
        <f t="shared" si="144"/>
        <v/>
      </c>
      <c r="I119" s="353" t="str">
        <f t="shared" si="144"/>
        <v/>
      </c>
      <c r="J119" s="353" t="str">
        <f t="shared" si="144"/>
        <v/>
      </c>
      <c r="K119" s="353" t="str">
        <f>IF(NOT(ISBLANK(E117)),$K$31,"")</f>
        <v/>
      </c>
      <c r="L119" s="424"/>
      <c r="M119" s="424"/>
      <c r="N119" s="382"/>
      <c r="O119" s="382"/>
      <c r="P119" s="425"/>
      <c r="Q119" s="329">
        <f t="shared" si="99"/>
        <v>0</v>
      </c>
    </row>
    <row r="120" spans="1:17" ht="15.6" hidden="1" x14ac:dyDescent="0.3">
      <c r="A120" s="26"/>
      <c r="B120" s="410">
        <v>32</v>
      </c>
      <c r="C120" s="410" t="s">
        <v>202</v>
      </c>
      <c r="D120" s="411" t="str">
        <f t="shared" ref="D120:J120" si="145">IF(ISBLANK(D117),"",D117)</f>
        <v/>
      </c>
      <c r="E120" s="418" t="str">
        <f t="shared" si="145"/>
        <v/>
      </c>
      <c r="F120" s="419" t="str">
        <f t="shared" si="145"/>
        <v/>
      </c>
      <c r="G120" s="419" t="str">
        <f t="shared" si="145"/>
        <v/>
      </c>
      <c r="H120" s="419" t="str">
        <f t="shared" si="145"/>
        <v/>
      </c>
      <c r="I120" s="356" t="str">
        <f t="shared" si="145"/>
        <v/>
      </c>
      <c r="J120" s="356" t="str">
        <f t="shared" si="145"/>
        <v/>
      </c>
      <c r="K120" s="356" t="str">
        <f>IF(NOT(ISBLANK(E117)),$K$32,"")</f>
        <v/>
      </c>
      <c r="L120" s="420">
        <f t="shared" ref="L120" si="146">SUM(L117:L119)</f>
        <v>0</v>
      </c>
      <c r="M120" s="420">
        <f>SUM(M117:M119)</f>
        <v>0</v>
      </c>
      <c r="N120" s="421">
        <f t="shared" ref="N120:P120" si="147">SUM(N117:N119)</f>
        <v>0</v>
      </c>
      <c r="O120" s="421">
        <f t="shared" si="147"/>
        <v>0</v>
      </c>
      <c r="P120" s="422">
        <f t="shared" si="147"/>
        <v>0</v>
      </c>
      <c r="Q120" s="356">
        <f t="shared" si="99"/>
        <v>0</v>
      </c>
    </row>
    <row r="121" spans="1:17" hidden="1" x14ac:dyDescent="0.25">
      <c r="A121" s="26"/>
      <c r="B121" s="354">
        <v>33</v>
      </c>
      <c r="C121" s="364" t="s">
        <v>23</v>
      </c>
      <c r="D121" s="402" t="str">
        <f>IF(Q124&lt;&gt;0,VLOOKUP($E$9,Info_County_Code,2,FALSE),"")</f>
        <v/>
      </c>
      <c r="E121" s="255"/>
      <c r="F121" s="423"/>
      <c r="G121" s="423"/>
      <c r="H121" s="423"/>
      <c r="I121" s="382"/>
      <c r="J121" s="382"/>
      <c r="K121" s="403" t="str">
        <f>IF(NOT(ISBLANK(E121)),$K$29,"")</f>
        <v/>
      </c>
      <c r="L121" s="424"/>
      <c r="M121" s="424"/>
      <c r="N121" s="382"/>
      <c r="O121" s="382"/>
      <c r="P121" s="425"/>
      <c r="Q121" s="329">
        <f t="shared" ref="Q121:Q124" si="148">SUM(L121:P121)</f>
        <v>0</v>
      </c>
    </row>
    <row r="122" spans="1:17" hidden="1" x14ac:dyDescent="0.25">
      <c r="A122" s="26"/>
      <c r="B122" s="354">
        <v>33</v>
      </c>
      <c r="C122" s="298" t="s">
        <v>25</v>
      </c>
      <c r="D122" s="404" t="str">
        <f t="shared" ref="D122:J122" si="149">IF(ISBLANK(D121),"",D121)</f>
        <v/>
      </c>
      <c r="E122" s="405" t="str">
        <f t="shared" si="149"/>
        <v/>
      </c>
      <c r="F122" s="406" t="str">
        <f t="shared" si="149"/>
        <v/>
      </c>
      <c r="G122" s="406" t="str">
        <f t="shared" si="149"/>
        <v/>
      </c>
      <c r="H122" s="406" t="str">
        <f t="shared" si="149"/>
        <v/>
      </c>
      <c r="I122" s="407" t="str">
        <f t="shared" si="149"/>
        <v/>
      </c>
      <c r="J122" s="407" t="str">
        <f t="shared" si="149"/>
        <v/>
      </c>
      <c r="K122" s="353" t="str">
        <f>IF(NOT(ISBLANK(E121)),$K$30,"")</f>
        <v/>
      </c>
      <c r="L122" s="424"/>
      <c r="M122" s="424"/>
      <c r="N122" s="382"/>
      <c r="O122" s="382"/>
      <c r="P122" s="425"/>
      <c r="Q122" s="329">
        <f t="shared" si="148"/>
        <v>0</v>
      </c>
    </row>
    <row r="123" spans="1:17" hidden="1" x14ac:dyDescent="0.25">
      <c r="A123" s="26"/>
      <c r="B123" s="354">
        <v>33</v>
      </c>
      <c r="C123" s="298" t="s">
        <v>27</v>
      </c>
      <c r="D123" s="404" t="str">
        <f t="shared" ref="D123:J123" si="150">IF(ISBLANK(D121),"",D121)</f>
        <v/>
      </c>
      <c r="E123" s="408" t="str">
        <f t="shared" si="150"/>
        <v/>
      </c>
      <c r="F123" s="409" t="str">
        <f t="shared" si="150"/>
        <v/>
      </c>
      <c r="G123" s="409" t="str">
        <f t="shared" si="150"/>
        <v/>
      </c>
      <c r="H123" s="409" t="str">
        <f t="shared" si="150"/>
        <v/>
      </c>
      <c r="I123" s="353" t="str">
        <f t="shared" si="150"/>
        <v/>
      </c>
      <c r="J123" s="353" t="str">
        <f t="shared" si="150"/>
        <v/>
      </c>
      <c r="K123" s="353" t="str">
        <f>IF(NOT(ISBLANK(E121)),$K$31,"")</f>
        <v/>
      </c>
      <c r="L123" s="424"/>
      <c r="M123" s="424"/>
      <c r="N123" s="382"/>
      <c r="O123" s="382"/>
      <c r="P123" s="425"/>
      <c r="Q123" s="329">
        <f t="shared" si="148"/>
        <v>0</v>
      </c>
    </row>
    <row r="124" spans="1:17" ht="15.6" hidden="1" x14ac:dyDescent="0.3">
      <c r="A124" s="26"/>
      <c r="B124" s="410">
        <v>33</v>
      </c>
      <c r="C124" s="410" t="s">
        <v>202</v>
      </c>
      <c r="D124" s="411" t="str">
        <f t="shared" ref="D124:J124" si="151">IF(ISBLANK(D121),"",D121)</f>
        <v/>
      </c>
      <c r="E124" s="418" t="str">
        <f t="shared" si="151"/>
        <v/>
      </c>
      <c r="F124" s="419" t="str">
        <f t="shared" si="151"/>
        <v/>
      </c>
      <c r="G124" s="419" t="str">
        <f t="shared" si="151"/>
        <v/>
      </c>
      <c r="H124" s="419" t="str">
        <f t="shared" si="151"/>
        <v/>
      </c>
      <c r="I124" s="356" t="str">
        <f t="shared" si="151"/>
        <v/>
      </c>
      <c r="J124" s="356" t="str">
        <f t="shared" si="151"/>
        <v/>
      </c>
      <c r="K124" s="356" t="str">
        <f>IF(NOT(ISBLANK(E121)),$K$32,"")</f>
        <v/>
      </c>
      <c r="L124" s="420">
        <f t="shared" ref="L124" si="152">SUM(L121:L123)</f>
        <v>0</v>
      </c>
      <c r="M124" s="420">
        <f>SUM(M121:M123)</f>
        <v>0</v>
      </c>
      <c r="N124" s="421">
        <f t="shared" ref="N124:P124" si="153">SUM(N121:N123)</f>
        <v>0</v>
      </c>
      <c r="O124" s="421">
        <f t="shared" si="153"/>
        <v>0</v>
      </c>
      <c r="P124" s="422">
        <f t="shared" si="153"/>
        <v>0</v>
      </c>
      <c r="Q124" s="356">
        <f t="shared" si="148"/>
        <v>0</v>
      </c>
    </row>
    <row r="125" spans="1:17" hidden="1" x14ac:dyDescent="0.25">
      <c r="A125" s="26"/>
      <c r="B125" s="354">
        <v>34</v>
      </c>
      <c r="C125" s="364" t="s">
        <v>23</v>
      </c>
      <c r="D125" s="402" t="str">
        <f>IF(Q128&lt;&gt;0,VLOOKUP($E$9,Info_County_Code,2,FALSE),"")</f>
        <v/>
      </c>
      <c r="E125" s="255"/>
      <c r="F125" s="423"/>
      <c r="G125" s="423"/>
      <c r="H125" s="423"/>
      <c r="I125" s="382"/>
      <c r="J125" s="382"/>
      <c r="K125" s="403" t="str">
        <f>IF(NOT(ISBLANK(E125)),$K$29,"")</f>
        <v/>
      </c>
      <c r="L125" s="424"/>
      <c r="M125" s="424"/>
      <c r="N125" s="382"/>
      <c r="O125" s="382"/>
      <c r="P125" s="425"/>
      <c r="Q125" s="329">
        <f t="shared" si="99"/>
        <v>0</v>
      </c>
    </row>
    <row r="126" spans="1:17" hidden="1" x14ac:dyDescent="0.25">
      <c r="A126" s="26"/>
      <c r="B126" s="354">
        <v>34</v>
      </c>
      <c r="C126" s="298" t="s">
        <v>25</v>
      </c>
      <c r="D126" s="404" t="str">
        <f t="shared" ref="D126:J126" si="154">IF(ISBLANK(D125),"",D125)</f>
        <v/>
      </c>
      <c r="E126" s="405" t="str">
        <f t="shared" si="154"/>
        <v/>
      </c>
      <c r="F126" s="406" t="str">
        <f t="shared" si="154"/>
        <v/>
      </c>
      <c r="G126" s="406" t="str">
        <f t="shared" si="154"/>
        <v/>
      </c>
      <c r="H126" s="406" t="str">
        <f t="shared" si="154"/>
        <v/>
      </c>
      <c r="I126" s="407" t="str">
        <f t="shared" si="154"/>
        <v/>
      </c>
      <c r="J126" s="407" t="str">
        <f t="shared" si="154"/>
        <v/>
      </c>
      <c r="K126" s="353" t="str">
        <f>IF(NOT(ISBLANK(E125)),$K$30,"")</f>
        <v/>
      </c>
      <c r="L126" s="424"/>
      <c r="M126" s="424"/>
      <c r="N126" s="382"/>
      <c r="O126" s="382"/>
      <c r="P126" s="425"/>
      <c r="Q126" s="329">
        <f t="shared" si="99"/>
        <v>0</v>
      </c>
    </row>
    <row r="127" spans="1:17" hidden="1" x14ac:dyDescent="0.25">
      <c r="A127" s="26"/>
      <c r="B127" s="354">
        <v>34</v>
      </c>
      <c r="C127" s="298" t="s">
        <v>27</v>
      </c>
      <c r="D127" s="404" t="str">
        <f t="shared" ref="D127:J127" si="155">IF(ISBLANK(D125),"",D125)</f>
        <v/>
      </c>
      <c r="E127" s="408" t="str">
        <f t="shared" si="155"/>
        <v/>
      </c>
      <c r="F127" s="409" t="str">
        <f t="shared" si="155"/>
        <v/>
      </c>
      <c r="G127" s="409" t="str">
        <f t="shared" si="155"/>
        <v/>
      </c>
      <c r="H127" s="409" t="str">
        <f t="shared" si="155"/>
        <v/>
      </c>
      <c r="I127" s="353" t="str">
        <f t="shared" si="155"/>
        <v/>
      </c>
      <c r="J127" s="353" t="str">
        <f t="shared" si="155"/>
        <v/>
      </c>
      <c r="K127" s="353" t="str">
        <f>IF(NOT(ISBLANK(E125)),$K$31,"")</f>
        <v/>
      </c>
      <c r="L127" s="424"/>
      <c r="M127" s="424"/>
      <c r="N127" s="382"/>
      <c r="O127" s="382"/>
      <c r="P127" s="425"/>
      <c r="Q127" s="329">
        <f t="shared" si="99"/>
        <v>0</v>
      </c>
    </row>
    <row r="128" spans="1:17" ht="15.6" hidden="1" x14ac:dyDescent="0.3">
      <c r="A128" s="26"/>
      <c r="B128" s="410">
        <v>34</v>
      </c>
      <c r="C128" s="410" t="s">
        <v>202</v>
      </c>
      <c r="D128" s="411" t="str">
        <f t="shared" ref="D128:J128" si="156">IF(ISBLANK(D125),"",D125)</f>
        <v/>
      </c>
      <c r="E128" s="418" t="str">
        <f t="shared" si="156"/>
        <v/>
      </c>
      <c r="F128" s="419" t="str">
        <f t="shared" si="156"/>
        <v/>
      </c>
      <c r="G128" s="419" t="str">
        <f t="shared" si="156"/>
        <v/>
      </c>
      <c r="H128" s="419" t="str">
        <f t="shared" si="156"/>
        <v/>
      </c>
      <c r="I128" s="356" t="str">
        <f t="shared" si="156"/>
        <v/>
      </c>
      <c r="J128" s="356" t="str">
        <f t="shared" si="156"/>
        <v/>
      </c>
      <c r="K128" s="356" t="str">
        <f>IF(NOT(ISBLANK(E125)),$K$32,"")</f>
        <v/>
      </c>
      <c r="L128" s="420">
        <f t="shared" ref="L128" si="157">SUM(L125:L127)</f>
        <v>0</v>
      </c>
      <c r="M128" s="420">
        <f>SUM(M125:M127)</f>
        <v>0</v>
      </c>
      <c r="N128" s="421">
        <f t="shared" ref="N128:P128" si="158">SUM(N125:N127)</f>
        <v>0</v>
      </c>
      <c r="O128" s="421">
        <f t="shared" si="158"/>
        <v>0</v>
      </c>
      <c r="P128" s="422">
        <f t="shared" si="158"/>
        <v>0</v>
      </c>
      <c r="Q128" s="356">
        <f t="shared" si="99"/>
        <v>0</v>
      </c>
    </row>
  </sheetData>
  <sheetProtection sheet="1" objects="1" scenarios="1" selectLockedCells="1"/>
  <customSheetViews>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paperSize="5" scale="45" fitToWidth="0" fitToHeight="0" orientation="landscape" r:id="rId4"/>
  <headerFooter>
    <oddFooter>&amp;C&amp;"Arial,Regular"&amp;16Page &amp;P of &amp;N</oddFooter>
  </headerFooter>
  <rowBreaks count="3" manualBreakCount="3">
    <brk id="24" min="1" max="15"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1:XFD1048576"/>
    </sheetView>
  </sheetViews>
  <sheetFormatPr defaultColWidth="0" defaultRowHeight="14.4" zeroHeight="1" x14ac:dyDescent="0.3"/>
  <cols>
    <col min="1" max="1" width="128" style="252" customWidth="1"/>
    <col min="2" max="2" width="9.21875" style="252" hidden="1" customWidth="1"/>
    <col min="3" max="16384" width="9.21875" style="252" hidden="1"/>
  </cols>
  <sheetData>
    <row r="1" spans="1:1" ht="15.75" customHeight="1" x14ac:dyDescent="0.3">
      <c r="A1" s="243" t="s">
        <v>773</v>
      </c>
    </row>
    <row r="2" spans="1:1" ht="15.6" x14ac:dyDescent="0.3">
      <c r="A2" s="245" t="s">
        <v>313</v>
      </c>
    </row>
    <row r="3" spans="1:1" ht="15.6" x14ac:dyDescent="0.3">
      <c r="A3" s="245" t="s">
        <v>312</v>
      </c>
    </row>
    <row r="4" spans="1:1" ht="15.6" x14ac:dyDescent="0.3">
      <c r="A4" s="245" t="s">
        <v>485</v>
      </c>
    </row>
    <row r="5" spans="1:1" ht="15.6" x14ac:dyDescent="0.3">
      <c r="A5" s="245" t="s">
        <v>486</v>
      </c>
    </row>
    <row r="6" spans="1:1" ht="15.6" x14ac:dyDescent="0.3">
      <c r="A6" s="245" t="s">
        <v>487</v>
      </c>
    </row>
    <row r="7" spans="1:1" ht="15.6" x14ac:dyDescent="0.3">
      <c r="A7" s="245" t="s">
        <v>737</v>
      </c>
    </row>
    <row r="8" spans="1:1" ht="45.6" x14ac:dyDescent="0.3">
      <c r="A8" s="245" t="s">
        <v>488</v>
      </c>
    </row>
    <row r="9" spans="1:1" ht="15.6" x14ac:dyDescent="0.3">
      <c r="A9" s="245" t="s">
        <v>429</v>
      </c>
    </row>
    <row r="10" spans="1:1" ht="120.6" x14ac:dyDescent="0.3">
      <c r="A10" s="245" t="s">
        <v>489</v>
      </c>
    </row>
    <row r="11" spans="1:1" ht="15.6" x14ac:dyDescent="0.3">
      <c r="A11" s="245" t="s">
        <v>490</v>
      </c>
    </row>
    <row r="12" spans="1:1" ht="15.6" x14ac:dyDescent="0.3">
      <c r="A12" s="245" t="s">
        <v>491</v>
      </c>
    </row>
    <row r="13" spans="1:1" ht="15.6" x14ac:dyDescent="0.3">
      <c r="A13" s="245" t="s">
        <v>758</v>
      </c>
    </row>
    <row r="14" spans="1:1" ht="15.6" x14ac:dyDescent="0.3">
      <c r="A14" s="245" t="s">
        <v>492</v>
      </c>
    </row>
    <row r="15" spans="1:1" ht="15.6" x14ac:dyDescent="0.3">
      <c r="A15" s="245" t="s">
        <v>424</v>
      </c>
    </row>
    <row r="16" spans="1:1" ht="30.6" x14ac:dyDescent="0.3">
      <c r="A16" s="245" t="s">
        <v>493</v>
      </c>
    </row>
    <row r="17" spans="1:1" ht="15.6" x14ac:dyDescent="0.3">
      <c r="A17" s="245" t="s">
        <v>326</v>
      </c>
    </row>
    <row r="18" spans="1:1" ht="15.6" x14ac:dyDescent="0.3">
      <c r="A18" s="245" t="s">
        <v>434</v>
      </c>
    </row>
    <row r="19" spans="1:1" ht="15.6" x14ac:dyDescent="0.3">
      <c r="A19" s="245" t="s">
        <v>435</v>
      </c>
    </row>
    <row r="20" spans="1:1" ht="15.6" x14ac:dyDescent="0.3">
      <c r="A20" s="245" t="s">
        <v>436</v>
      </c>
    </row>
    <row r="21" spans="1:1" ht="15.6" x14ac:dyDescent="0.3">
      <c r="A21" s="245" t="s">
        <v>494</v>
      </c>
    </row>
    <row r="22" spans="1:1" ht="45.6" x14ac:dyDescent="0.3">
      <c r="A22" s="245" t="s">
        <v>495</v>
      </c>
    </row>
    <row r="23" spans="1:1" ht="15.6" x14ac:dyDescent="0.3">
      <c r="A23" s="245" t="s">
        <v>452</v>
      </c>
    </row>
    <row r="24" spans="1:1" ht="15.6" x14ac:dyDescent="0.3">
      <c r="A24" s="245" t="s">
        <v>453</v>
      </c>
    </row>
    <row r="25" spans="1:1" ht="15.6" x14ac:dyDescent="0.3">
      <c r="A25" s="245" t="s">
        <v>454</v>
      </c>
    </row>
    <row r="26" spans="1:1" ht="15.6" x14ac:dyDescent="0.3">
      <c r="A26" s="245" t="s">
        <v>455</v>
      </c>
    </row>
    <row r="27" spans="1:1" ht="15.6" x14ac:dyDescent="0.3">
      <c r="A27" s="245" t="s">
        <v>456</v>
      </c>
    </row>
    <row r="28" spans="1:1" ht="30.6" x14ac:dyDescent="0.3">
      <c r="A28" s="245" t="s">
        <v>496</v>
      </c>
    </row>
    <row r="29" spans="1:1" ht="30.6" x14ac:dyDescent="0.3">
      <c r="A29" s="245" t="s">
        <v>497</v>
      </c>
    </row>
    <row r="30" spans="1:1" ht="30.6" x14ac:dyDescent="0.3">
      <c r="A30" s="245" t="s">
        <v>498</v>
      </c>
    </row>
    <row r="31" spans="1:1" ht="30.6" x14ac:dyDescent="0.3">
      <c r="A31" s="245" t="s">
        <v>499</v>
      </c>
    </row>
    <row r="32" spans="1:1" ht="30.6" x14ac:dyDescent="0.3">
      <c r="A32" s="245" t="s">
        <v>500</v>
      </c>
    </row>
    <row r="33" spans="1:1" ht="15.6" x14ac:dyDescent="0.3">
      <c r="A33" s="245" t="s">
        <v>501</v>
      </c>
    </row>
    <row r="34" spans="1:1" ht="30.6" x14ac:dyDescent="0.3">
      <c r="A34" s="245" t="s">
        <v>502</v>
      </c>
    </row>
    <row r="35" spans="1:1" ht="30.6" x14ac:dyDescent="0.3">
      <c r="A35" s="245" t="s">
        <v>503</v>
      </c>
    </row>
    <row r="36" spans="1:1" ht="30.6" x14ac:dyDescent="0.3">
      <c r="A36" s="245" t="s">
        <v>504</v>
      </c>
    </row>
    <row r="37" spans="1:1" ht="30.6" x14ac:dyDescent="0.3">
      <c r="A37" s="245" t="s">
        <v>505</v>
      </c>
    </row>
    <row r="38" spans="1:1" ht="30.6" x14ac:dyDescent="0.3">
      <c r="A38" s="245" t="s">
        <v>506</v>
      </c>
    </row>
    <row r="39" spans="1:1" ht="15.6" x14ac:dyDescent="0.3">
      <c r="A39" s="245" t="s">
        <v>507</v>
      </c>
    </row>
    <row r="40" spans="1:1" ht="15.6" x14ac:dyDescent="0.3">
      <c r="A40" s="245" t="s">
        <v>508</v>
      </c>
    </row>
    <row r="41" spans="1:1" ht="15.6" x14ac:dyDescent="0.3">
      <c r="A41" s="245" t="s">
        <v>509</v>
      </c>
    </row>
    <row r="42" spans="1:1" ht="15.6" x14ac:dyDescent="0.3">
      <c r="A42" s="245" t="s">
        <v>510</v>
      </c>
    </row>
    <row r="43" spans="1:1" ht="15.6" x14ac:dyDescent="0.3">
      <c r="A43" s="245" t="s">
        <v>511</v>
      </c>
    </row>
    <row r="44" spans="1:1" ht="30.6" x14ac:dyDescent="0.3">
      <c r="A44" s="245" t="s">
        <v>512</v>
      </c>
    </row>
    <row r="45" spans="1:1" ht="15.6" x14ac:dyDescent="0.3">
      <c r="A45" s="245" t="s">
        <v>513</v>
      </c>
    </row>
    <row r="46" spans="1:1" ht="15.6" x14ac:dyDescent="0.3">
      <c r="A46" s="245" t="s">
        <v>514</v>
      </c>
    </row>
    <row r="47" spans="1:1" ht="15.6" x14ac:dyDescent="0.3">
      <c r="A47" s="245" t="s">
        <v>515</v>
      </c>
    </row>
    <row r="48" spans="1:1" ht="15.6" x14ac:dyDescent="0.3">
      <c r="A48" s="245" t="s">
        <v>516</v>
      </c>
    </row>
    <row r="49" spans="1:1" ht="15.6" x14ac:dyDescent="0.3">
      <c r="A49" s="245" t="s">
        <v>517</v>
      </c>
    </row>
    <row r="50" spans="1:1" ht="15.6" x14ac:dyDescent="0.3">
      <c r="A50" s="245" t="s">
        <v>518</v>
      </c>
    </row>
    <row r="51" spans="1:1" ht="15.6" x14ac:dyDescent="0.3">
      <c r="A51" s="245" t="s">
        <v>470</v>
      </c>
    </row>
    <row r="52" spans="1:1" ht="15.6" x14ac:dyDescent="0.3">
      <c r="A52" s="245" t="s">
        <v>763</v>
      </c>
    </row>
    <row r="53" spans="1:1" ht="15.6" x14ac:dyDescent="0.3">
      <c r="A53" s="245" t="s">
        <v>764</v>
      </c>
    </row>
    <row r="54" spans="1:1" ht="15.6" x14ac:dyDescent="0.3">
      <c r="A54" s="245" t="s">
        <v>765</v>
      </c>
    </row>
    <row r="55" spans="1:1" ht="15.6" x14ac:dyDescent="0.3">
      <c r="A55" s="245" t="s">
        <v>766</v>
      </c>
    </row>
    <row r="56" spans="1:1" ht="15.6" x14ac:dyDescent="0.3">
      <c r="A56" s="245" t="s">
        <v>767</v>
      </c>
    </row>
    <row r="57" spans="1:1" ht="15.6" x14ac:dyDescent="0.3">
      <c r="A57" s="245" t="s">
        <v>519</v>
      </c>
    </row>
    <row r="58" spans="1:1" ht="45.6" x14ac:dyDescent="0.3">
      <c r="A58" s="245" t="s">
        <v>520</v>
      </c>
    </row>
    <row r="59" spans="1:1" ht="75.599999999999994" x14ac:dyDescent="0.3">
      <c r="A59" s="245" t="s">
        <v>521</v>
      </c>
    </row>
    <row r="60" spans="1:1" ht="75.599999999999994" x14ac:dyDescent="0.3">
      <c r="A60" s="245" t="s">
        <v>522</v>
      </c>
    </row>
    <row r="61" spans="1:1" ht="15.6" x14ac:dyDescent="0.3">
      <c r="A61" s="245" t="s">
        <v>523</v>
      </c>
    </row>
    <row r="62" spans="1:1" ht="45.6" x14ac:dyDescent="0.3">
      <c r="A62" s="245" t="s">
        <v>524</v>
      </c>
    </row>
    <row r="63" spans="1:1" ht="45.6" x14ac:dyDescent="0.3">
      <c r="A63" s="245" t="s">
        <v>525</v>
      </c>
    </row>
    <row r="64" spans="1:1" ht="75.599999999999994" x14ac:dyDescent="0.3">
      <c r="A64" s="245" t="s">
        <v>526</v>
      </c>
    </row>
    <row r="65" spans="1:1" ht="15.6" x14ac:dyDescent="0.3">
      <c r="A65" s="245" t="s">
        <v>527</v>
      </c>
    </row>
    <row r="66" spans="1:1" ht="30.6" x14ac:dyDescent="0.3">
      <c r="A66" s="245" t="s">
        <v>528</v>
      </c>
    </row>
    <row r="67" spans="1:1" ht="30.6" x14ac:dyDescent="0.3">
      <c r="A67" s="245" t="s">
        <v>529</v>
      </c>
    </row>
    <row r="68" spans="1:1" ht="30.6" x14ac:dyDescent="0.3">
      <c r="A68" s="245" t="s">
        <v>530</v>
      </c>
    </row>
    <row r="69" spans="1:1" ht="30.6" x14ac:dyDescent="0.3">
      <c r="A69" s="245" t="s">
        <v>531</v>
      </c>
    </row>
    <row r="70" spans="1:1" ht="30.6" x14ac:dyDescent="0.3">
      <c r="A70" s="245" t="s">
        <v>532</v>
      </c>
    </row>
    <row r="71" spans="1:1" ht="15.6" x14ac:dyDescent="0.3">
      <c r="A71" s="245" t="s">
        <v>533</v>
      </c>
    </row>
    <row r="72" spans="1:1" ht="45.6" x14ac:dyDescent="0.3">
      <c r="A72" s="245" t="s">
        <v>534</v>
      </c>
    </row>
    <row r="73" spans="1:1" ht="15.6" x14ac:dyDescent="0.3">
      <c r="A73" s="245" t="s">
        <v>535</v>
      </c>
    </row>
    <row r="74" spans="1:1" ht="15.6" x14ac:dyDescent="0.3">
      <c r="A74" s="245" t="s">
        <v>536</v>
      </c>
    </row>
    <row r="75" spans="1:1" ht="15.6" x14ac:dyDescent="0.3">
      <c r="A75" s="245" t="s">
        <v>537</v>
      </c>
    </row>
    <row r="76" spans="1:1" ht="15.6" x14ac:dyDescent="0.3">
      <c r="A76" s="245" t="s">
        <v>538</v>
      </c>
    </row>
    <row r="77" spans="1:1" ht="15.6" x14ac:dyDescent="0.3">
      <c r="A77" s="245" t="s">
        <v>539</v>
      </c>
    </row>
    <row r="78" spans="1:1" ht="15.6" x14ac:dyDescent="0.3">
      <c r="A78" s="245" t="s">
        <v>540</v>
      </c>
    </row>
    <row r="79" spans="1:1" ht="15.6" x14ac:dyDescent="0.3">
      <c r="A79" s="245" t="s">
        <v>541</v>
      </c>
    </row>
    <row r="80" spans="1:1" ht="30.6" x14ac:dyDescent="0.3">
      <c r="A80" s="245" t="s">
        <v>542</v>
      </c>
    </row>
    <row r="81" spans="1:1" ht="30.6" x14ac:dyDescent="0.3">
      <c r="A81" s="245" t="s">
        <v>543</v>
      </c>
    </row>
    <row r="82" spans="1:1" ht="30.6" x14ac:dyDescent="0.3">
      <c r="A82" s="245" t="s">
        <v>544</v>
      </c>
    </row>
    <row r="83" spans="1:1" ht="30.6" x14ac:dyDescent="0.3">
      <c r="A83" s="245" t="s">
        <v>545</v>
      </c>
    </row>
    <row r="84" spans="1:1" ht="30.6" x14ac:dyDescent="0.3">
      <c r="A84" s="245" t="s">
        <v>546</v>
      </c>
    </row>
    <row r="85" spans="1:1" ht="15.6" x14ac:dyDescent="0.3">
      <c r="A85" s="245" t="s">
        <v>547</v>
      </c>
    </row>
    <row r="86" spans="1:1" ht="45.6" x14ac:dyDescent="0.3">
      <c r="A86" s="245" t="s">
        <v>548</v>
      </c>
    </row>
    <row r="87" spans="1:1" ht="15.6" x14ac:dyDescent="0.3">
      <c r="A87" s="245" t="s">
        <v>549</v>
      </c>
    </row>
    <row r="88" spans="1:1" ht="15.6" x14ac:dyDescent="0.3">
      <c r="A88" s="245" t="s">
        <v>550</v>
      </c>
    </row>
    <row r="89" spans="1:1" ht="15.6" x14ac:dyDescent="0.3">
      <c r="A89" s="245" t="s">
        <v>551</v>
      </c>
    </row>
    <row r="90" spans="1:1" ht="15.6" x14ac:dyDescent="0.3">
      <c r="A90" s="245" t="s">
        <v>552</v>
      </c>
    </row>
    <row r="91" spans="1:1" ht="15.6" x14ac:dyDescent="0.3">
      <c r="A91" s="245" t="s">
        <v>553</v>
      </c>
    </row>
    <row r="92" spans="1:1" ht="15.6" x14ac:dyDescent="0.3">
      <c r="A92" s="245" t="s">
        <v>554</v>
      </c>
    </row>
    <row r="93" spans="1:1" ht="15.6" x14ac:dyDescent="0.3">
      <c r="A93" s="245" t="s">
        <v>555</v>
      </c>
    </row>
    <row r="94" spans="1:1" ht="30.6" x14ac:dyDescent="0.3">
      <c r="A94" s="245" t="s">
        <v>556</v>
      </c>
    </row>
    <row r="95" spans="1:1" ht="30.6" x14ac:dyDescent="0.3">
      <c r="A95" s="245" t="s">
        <v>557</v>
      </c>
    </row>
    <row r="96" spans="1:1" ht="30.6" x14ac:dyDescent="0.3">
      <c r="A96" s="245" t="s">
        <v>558</v>
      </c>
    </row>
    <row r="97" spans="1:1" ht="30.6" x14ac:dyDescent="0.3">
      <c r="A97" s="245" t="s">
        <v>559</v>
      </c>
    </row>
    <row r="98" spans="1:1" ht="30.6" x14ac:dyDescent="0.3">
      <c r="A98" s="245" t="s">
        <v>560</v>
      </c>
    </row>
    <row r="99" spans="1:1" ht="15.6" x14ac:dyDescent="0.3">
      <c r="A99" s="245" t="s">
        <v>561</v>
      </c>
    </row>
    <row r="100" spans="1:1" ht="45.6" x14ac:dyDescent="0.3">
      <c r="A100" s="245" t="s">
        <v>562</v>
      </c>
    </row>
    <row r="101" spans="1:1" ht="15.6" x14ac:dyDescent="0.3">
      <c r="A101" s="245" t="s">
        <v>563</v>
      </c>
    </row>
    <row r="102" spans="1:1" ht="15.6" x14ac:dyDescent="0.3">
      <c r="A102" s="245" t="s">
        <v>564</v>
      </c>
    </row>
    <row r="103" spans="1:1" ht="15.6" x14ac:dyDescent="0.3">
      <c r="A103" s="245" t="s">
        <v>565</v>
      </c>
    </row>
    <row r="104" spans="1:1" ht="15.6" x14ac:dyDescent="0.3">
      <c r="A104" s="245" t="s">
        <v>566</v>
      </c>
    </row>
    <row r="105" spans="1:1" ht="15.6" x14ac:dyDescent="0.3">
      <c r="A105" s="245" t="s">
        <v>567</v>
      </c>
    </row>
    <row r="106" spans="1:1" ht="15.6" x14ac:dyDescent="0.3">
      <c r="A106" s="245" t="s">
        <v>568</v>
      </c>
    </row>
    <row r="107" spans="1:1" ht="15.6" x14ac:dyDescent="0.3">
      <c r="A107" s="245" t="s">
        <v>569</v>
      </c>
    </row>
    <row r="108" spans="1:1" ht="15.6" x14ac:dyDescent="0.3">
      <c r="A108" s="245" t="s">
        <v>570</v>
      </c>
    </row>
    <row r="109" spans="1:1" ht="15.6" x14ac:dyDescent="0.3">
      <c r="A109" s="245" t="s">
        <v>571</v>
      </c>
    </row>
    <row r="110" spans="1:1" ht="15.6" x14ac:dyDescent="0.3">
      <c r="A110" s="245" t="s">
        <v>572</v>
      </c>
    </row>
    <row r="111" spans="1:1" ht="15.6" x14ac:dyDescent="0.3">
      <c r="A111" s="245" t="s">
        <v>573</v>
      </c>
    </row>
    <row r="112" spans="1:1" ht="15.6" x14ac:dyDescent="0.3">
      <c r="A112" s="245" t="s">
        <v>574</v>
      </c>
    </row>
    <row r="113" spans="1:1" ht="15.6" x14ac:dyDescent="0.3">
      <c r="A113" s="245" t="s">
        <v>575</v>
      </c>
    </row>
    <row r="114" spans="1:1" ht="15.6" hidden="1" x14ac:dyDescent="0.3">
      <c r="A114" s="245"/>
    </row>
    <row r="115" spans="1:1" ht="15.6" hidden="1" x14ac:dyDescent="0.3">
      <c r="A115" s="245"/>
    </row>
  </sheetData>
  <sheetProtection sheet="1" objects="1" scenarios="1" selectLockedCell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sheetPr>
  <dimension ref="A1:V32"/>
  <sheetViews>
    <sheetView showGridLines="0" zoomScale="80" zoomScaleNormal="80" zoomScaleSheetLayoutView="55" workbookViewId="0">
      <selection activeCell="K21" sqref="K21"/>
    </sheetView>
  </sheetViews>
  <sheetFormatPr defaultColWidth="0" defaultRowHeight="15" zeroHeight="1" x14ac:dyDescent="0.25"/>
  <cols>
    <col min="1" max="1" width="2.77734375" style="265" customWidth="1"/>
    <col min="2" max="2" width="6.77734375" style="265" customWidth="1"/>
    <col min="3" max="3" width="11.77734375" style="265" customWidth="1"/>
    <col min="4" max="4" width="42" style="265" customWidth="1"/>
    <col min="5" max="5" width="29.77734375" style="265" customWidth="1"/>
    <col min="6" max="6" width="28.77734375" style="265" bestFit="1" customWidth="1"/>
    <col min="7" max="7" width="22" style="265" customWidth="1"/>
    <col min="8" max="8" width="20.21875" style="265" customWidth="1"/>
    <col min="9" max="9" width="19.21875" style="265" customWidth="1"/>
    <col min="10" max="11" width="17.77734375" style="265" customWidth="1"/>
    <col min="12" max="12" width="17.77734375" style="265" hidden="1" customWidth="1"/>
    <col min="13" max="14" width="22.44140625" style="265" hidden="1" customWidth="1"/>
    <col min="15" max="15" width="21" style="265" hidden="1" customWidth="1"/>
    <col min="16" max="17" width="21.21875" style="265" hidden="1" customWidth="1"/>
    <col min="18" max="21" width="22.44140625" style="265" hidden="1" customWidth="1"/>
    <col min="22" max="22" width="19" style="265" hidden="1" customWidth="1"/>
    <col min="23" max="16384" width="9.21875" style="265" hidden="1"/>
  </cols>
  <sheetData>
    <row r="1" spans="1:22" x14ac:dyDescent="0.25">
      <c r="A1" s="237" t="s">
        <v>777</v>
      </c>
      <c r="B1" s="238" t="s">
        <v>277</v>
      </c>
      <c r="C1" s="26"/>
      <c r="D1" s="26"/>
      <c r="E1" s="162"/>
      <c r="F1" s="24"/>
      <c r="G1" s="24"/>
      <c r="H1" s="26"/>
      <c r="I1" s="162"/>
      <c r="J1" s="24"/>
      <c r="K1" s="240" t="s">
        <v>275</v>
      </c>
      <c r="L1" s="162"/>
      <c r="M1" s="26"/>
      <c r="N1" s="26"/>
      <c r="O1" s="24"/>
      <c r="P1" s="24"/>
      <c r="Q1" s="24"/>
      <c r="R1" s="24"/>
      <c r="S1" s="24"/>
      <c r="T1" s="24"/>
      <c r="U1" s="24"/>
      <c r="V1" s="24"/>
    </row>
    <row r="2" spans="1:22" ht="15.6" thickBot="1" x14ac:dyDescent="0.3">
      <c r="A2" s="24"/>
      <c r="B2" s="239" t="s">
        <v>276</v>
      </c>
      <c r="C2" s="173"/>
      <c r="D2" s="173"/>
      <c r="E2" s="174"/>
      <c r="F2" s="173"/>
      <c r="G2" s="173"/>
      <c r="H2" s="173"/>
      <c r="I2" s="174"/>
      <c r="J2" s="173"/>
      <c r="K2" s="174"/>
      <c r="L2" s="162"/>
      <c r="M2" s="26"/>
      <c r="N2" s="26"/>
      <c r="O2" s="24"/>
      <c r="P2" s="24"/>
      <c r="Q2" s="24"/>
      <c r="R2" s="24"/>
      <c r="S2" s="24"/>
      <c r="T2" s="24"/>
      <c r="U2" s="24"/>
      <c r="V2" s="24"/>
    </row>
    <row r="3" spans="1:22" x14ac:dyDescent="0.25">
      <c r="A3" s="26"/>
      <c r="B3" s="14"/>
      <c r="C3" s="14"/>
      <c r="D3" s="14"/>
      <c r="E3" s="26"/>
      <c r="F3" s="26"/>
      <c r="G3" s="26"/>
      <c r="H3" s="26"/>
      <c r="I3" s="26"/>
      <c r="J3" s="26"/>
      <c r="K3" s="26"/>
      <c r="L3" s="26"/>
      <c r="M3" s="26"/>
      <c r="N3" s="26"/>
      <c r="O3" s="26"/>
      <c r="P3" s="26"/>
      <c r="Q3" s="26"/>
      <c r="R3" s="26"/>
      <c r="S3" s="26"/>
      <c r="T3" s="26"/>
      <c r="U3" s="26"/>
      <c r="V3" s="26"/>
    </row>
    <row r="4" spans="1:22" s="248" customFormat="1" x14ac:dyDescent="0.25">
      <c r="A4" s="119"/>
      <c r="B4" s="241" t="s">
        <v>744</v>
      </c>
      <c r="C4" s="119"/>
      <c r="D4" s="119"/>
      <c r="E4" s="119"/>
      <c r="F4" s="119"/>
      <c r="G4" s="119"/>
      <c r="H4" s="119"/>
      <c r="I4" s="119"/>
      <c r="J4" s="119"/>
      <c r="K4" s="119"/>
      <c r="L4" s="119"/>
      <c r="M4" s="119"/>
      <c r="N4" s="119"/>
      <c r="O4" s="119"/>
      <c r="P4" s="119"/>
      <c r="Q4" s="119"/>
      <c r="R4" s="119"/>
      <c r="S4" s="119"/>
      <c r="T4" s="119"/>
      <c r="U4" s="119"/>
      <c r="V4" s="119"/>
    </row>
    <row r="5" spans="1:22" ht="17.399999999999999" x14ac:dyDescent="0.25">
      <c r="A5" s="26"/>
      <c r="B5" s="242" t="str">
        <f>'1. Information'!B5</f>
        <v>Annual Mental Health Services Act (MHSA) Revenue and Expenditure Report</v>
      </c>
      <c r="C5" s="26"/>
      <c r="D5" s="1"/>
      <c r="E5" s="1"/>
      <c r="F5" s="1"/>
      <c r="G5" s="1"/>
      <c r="H5" s="1"/>
      <c r="I5" s="1"/>
      <c r="J5" s="26"/>
      <c r="K5" s="26"/>
      <c r="L5" s="26"/>
      <c r="M5" s="26"/>
      <c r="N5" s="26"/>
      <c r="O5" s="26"/>
      <c r="P5" s="26"/>
      <c r="Q5" s="26"/>
      <c r="R5" s="26"/>
      <c r="S5" s="26"/>
      <c r="T5" s="24"/>
      <c r="U5" s="24"/>
      <c r="V5" s="24"/>
    </row>
    <row r="6" spans="1:22" ht="17.399999999999999" x14ac:dyDescent="0.25">
      <c r="A6" s="26"/>
      <c r="B6" s="242" t="str">
        <f>'1. Information'!B6</f>
        <v>Fiscal Year: 2022-23</v>
      </c>
      <c r="C6" s="26"/>
      <c r="D6" s="1"/>
      <c r="E6" s="1"/>
      <c r="F6" s="1"/>
      <c r="G6" s="1"/>
      <c r="H6" s="1"/>
      <c r="I6" s="1"/>
      <c r="J6" s="26"/>
      <c r="K6" s="26"/>
      <c r="L6" s="26"/>
      <c r="M6" s="26"/>
      <c r="N6" s="26"/>
      <c r="O6" s="26"/>
      <c r="P6" s="26"/>
      <c r="Q6" s="26"/>
      <c r="R6" s="26"/>
      <c r="S6" s="26"/>
      <c r="T6" s="24"/>
      <c r="U6" s="24"/>
      <c r="V6" s="24"/>
    </row>
    <row r="7" spans="1:22" ht="17.399999999999999" x14ac:dyDescent="0.25">
      <c r="A7" s="26"/>
      <c r="B7" s="266" t="s">
        <v>297</v>
      </c>
      <c r="C7" s="26"/>
      <c r="D7" s="9"/>
      <c r="E7" s="9"/>
      <c r="F7" s="9"/>
      <c r="G7" s="9"/>
      <c r="H7" s="9"/>
      <c r="I7" s="9"/>
      <c r="J7" s="26"/>
      <c r="K7" s="26"/>
      <c r="L7" s="26"/>
      <c r="M7" s="26"/>
      <c r="N7" s="26"/>
      <c r="O7" s="26"/>
      <c r="P7" s="26"/>
      <c r="Q7" s="26"/>
      <c r="R7" s="26"/>
      <c r="S7" s="26"/>
      <c r="T7" s="24"/>
      <c r="U7" s="24"/>
      <c r="V7" s="24"/>
    </row>
    <row r="8" spans="1:22" ht="15.6" x14ac:dyDescent="0.25">
      <c r="A8" s="26"/>
      <c r="B8" s="26"/>
      <c r="C8" s="26"/>
      <c r="D8" s="23"/>
      <c r="E8" s="23"/>
      <c r="F8" s="23"/>
      <c r="G8" s="23"/>
      <c r="H8" s="23"/>
      <c r="I8" s="26"/>
      <c r="J8" s="26"/>
      <c r="K8" s="26"/>
      <c r="L8" s="26"/>
      <c r="M8" s="26"/>
      <c r="N8" s="26"/>
      <c r="O8" s="26"/>
      <c r="P8" s="26"/>
      <c r="Q8" s="26"/>
      <c r="R8" s="26"/>
      <c r="S8" s="26"/>
      <c r="T8" s="24"/>
      <c r="U8" s="24"/>
      <c r="V8" s="24"/>
    </row>
    <row r="9" spans="1:22" ht="15.6" x14ac:dyDescent="0.3">
      <c r="A9" s="26"/>
      <c r="B9" s="26"/>
      <c r="C9" s="316" t="s">
        <v>0</v>
      </c>
      <c r="D9" s="288" t="str">
        <f>IF(ISBLANK('1. Information'!D11),"",'1. Information'!D11)</f>
        <v>San Mateo</v>
      </c>
      <c r="E9" s="24"/>
      <c r="F9" s="317" t="s">
        <v>1</v>
      </c>
      <c r="G9" s="427">
        <f>IF(ISBLANK('1. Information'!D9),"",'1. Information'!D9)</f>
        <v>45443</v>
      </c>
      <c r="H9" s="24"/>
      <c r="I9" s="26"/>
      <c r="J9" s="26"/>
      <c r="K9" s="26"/>
      <c r="L9" s="165"/>
      <c r="M9" s="165"/>
      <c r="N9" s="165"/>
      <c r="O9" s="165"/>
      <c r="P9" s="165"/>
      <c r="Q9" s="165"/>
      <c r="R9" s="165"/>
      <c r="S9" s="165"/>
      <c r="T9" s="24"/>
      <c r="U9" s="24"/>
      <c r="V9" s="24"/>
    </row>
    <row r="10" spans="1:22" ht="15.6" x14ac:dyDescent="0.3">
      <c r="A10" s="26"/>
      <c r="B10" s="26"/>
      <c r="C10" s="2"/>
      <c r="D10" s="2"/>
      <c r="E10" s="8"/>
      <c r="F10" s="2"/>
      <c r="G10" s="19"/>
      <c r="H10" s="27"/>
      <c r="I10" s="26"/>
      <c r="J10" s="26"/>
      <c r="K10" s="26"/>
      <c r="L10" s="165"/>
      <c r="M10" s="165"/>
      <c r="N10" s="165"/>
      <c r="O10" s="165"/>
      <c r="P10" s="165"/>
      <c r="Q10" s="165"/>
      <c r="R10" s="165"/>
      <c r="S10" s="165"/>
      <c r="T10" s="24"/>
      <c r="U10" s="24"/>
      <c r="V10" s="24"/>
    </row>
    <row r="11" spans="1:22" ht="18" thickBot="1" x14ac:dyDescent="0.35">
      <c r="A11" s="26"/>
      <c r="B11" s="319" t="s">
        <v>214</v>
      </c>
      <c r="C11" s="182"/>
      <c r="D11" s="182"/>
      <c r="E11" s="199"/>
      <c r="F11" s="182"/>
      <c r="G11" s="222"/>
      <c r="H11" s="201"/>
      <c r="I11" s="198"/>
      <c r="J11" s="198"/>
      <c r="K11" s="198"/>
      <c r="L11" s="165"/>
      <c r="M11" s="165"/>
      <c r="N11" s="165"/>
      <c r="O11" s="165"/>
      <c r="P11" s="165"/>
      <c r="Q11" s="165"/>
      <c r="R11" s="165"/>
      <c r="S11" s="165"/>
      <c r="T11" s="24"/>
      <c r="U11" s="24"/>
      <c r="V11" s="24"/>
    </row>
    <row r="12" spans="1:22" ht="16.2" thickTop="1" x14ac:dyDescent="0.3">
      <c r="A12" s="26"/>
      <c r="B12" s="2"/>
      <c r="C12" s="2"/>
      <c r="D12" s="2"/>
      <c r="E12" s="8"/>
      <c r="F12" s="2"/>
      <c r="G12" s="19"/>
      <c r="H12" s="27"/>
      <c r="I12" s="26"/>
      <c r="J12" s="26"/>
      <c r="K12" s="26"/>
      <c r="L12" s="165"/>
      <c r="M12" s="165"/>
      <c r="N12" s="165"/>
      <c r="O12" s="165"/>
      <c r="P12" s="165"/>
      <c r="Q12" s="165"/>
      <c r="R12" s="165"/>
      <c r="S12" s="24"/>
      <c r="T12" s="24"/>
      <c r="U12" s="24"/>
      <c r="V12" s="24"/>
    </row>
    <row r="13" spans="1:22" ht="15.6" x14ac:dyDescent="0.3">
      <c r="A13" s="26"/>
      <c r="B13" s="26"/>
      <c r="C13" s="2"/>
      <c r="D13" s="2"/>
      <c r="E13" s="223"/>
      <c r="F13" s="320" t="s">
        <v>23</v>
      </c>
      <c r="G13" s="298" t="s">
        <v>25</v>
      </c>
      <c r="H13" s="320" t="s">
        <v>27</v>
      </c>
      <c r="I13" s="398" t="s">
        <v>202</v>
      </c>
      <c r="J13" s="320" t="s">
        <v>203</v>
      </c>
      <c r="K13" s="320" t="s">
        <v>204</v>
      </c>
      <c r="L13" s="165"/>
      <c r="M13" s="165"/>
      <c r="N13" s="165"/>
      <c r="O13" s="26"/>
      <c r="P13" s="26"/>
      <c r="Q13" s="24"/>
      <c r="R13" s="24"/>
      <c r="S13" s="24"/>
      <c r="T13" s="24"/>
      <c r="U13" s="24"/>
      <c r="V13" s="24"/>
    </row>
    <row r="14" spans="1:22" ht="46.8" x14ac:dyDescent="0.3">
      <c r="A14" s="26"/>
      <c r="B14" s="26"/>
      <c r="C14" s="224"/>
      <c r="D14" s="224"/>
      <c r="E14" s="224"/>
      <c r="F14" s="322" t="s">
        <v>283</v>
      </c>
      <c r="G14" s="323" t="s">
        <v>4</v>
      </c>
      <c r="H14" s="323" t="s">
        <v>5</v>
      </c>
      <c r="I14" s="323" t="s">
        <v>26</v>
      </c>
      <c r="J14" s="323" t="s">
        <v>12</v>
      </c>
      <c r="K14" s="351" t="s">
        <v>222</v>
      </c>
      <c r="L14" s="165"/>
      <c r="M14" s="165"/>
      <c r="N14" s="26"/>
      <c r="O14" s="26"/>
      <c r="P14" s="24"/>
      <c r="Q14" s="24"/>
      <c r="R14" s="24"/>
      <c r="S14" s="24"/>
      <c r="T14" s="24"/>
      <c r="U14" s="24"/>
      <c r="V14" s="24"/>
    </row>
    <row r="15" spans="1:22" ht="15.6" x14ac:dyDescent="0.3">
      <c r="A15" s="26"/>
      <c r="B15" s="373">
        <v>1</v>
      </c>
      <c r="C15" s="316" t="s">
        <v>13</v>
      </c>
      <c r="D15" s="186"/>
      <c r="E15" s="225"/>
      <c r="F15" s="131">
        <v>0</v>
      </c>
      <c r="G15" s="434"/>
      <c r="H15" s="434"/>
      <c r="I15" s="434"/>
      <c r="J15" s="434"/>
      <c r="K15" s="326">
        <f>SUM(F15:J15)</f>
        <v>0</v>
      </c>
      <c r="L15" s="165"/>
      <c r="M15" s="165"/>
      <c r="N15" s="26"/>
      <c r="O15" s="26"/>
      <c r="P15" s="24"/>
      <c r="Q15" s="24"/>
      <c r="R15" s="24"/>
      <c r="S15" s="24"/>
      <c r="T15" s="24"/>
      <c r="U15" s="24"/>
      <c r="V15" s="24"/>
    </row>
    <row r="16" spans="1:22" ht="15.6" x14ac:dyDescent="0.3">
      <c r="A16" s="26"/>
      <c r="B16" s="373">
        <v>2</v>
      </c>
      <c r="C16" s="316" t="s">
        <v>14</v>
      </c>
      <c r="D16" s="186"/>
      <c r="E16" s="225"/>
      <c r="F16" s="131">
        <v>0</v>
      </c>
      <c r="G16" s="434"/>
      <c r="H16" s="434"/>
      <c r="I16" s="434"/>
      <c r="J16" s="434"/>
      <c r="K16" s="326">
        <f t="shared" ref="K16:K21" si="0">SUM(F16:J16)</f>
        <v>0</v>
      </c>
      <c r="L16" s="165"/>
      <c r="M16" s="165"/>
      <c r="N16" s="26"/>
      <c r="O16" s="26"/>
      <c r="P16" s="24"/>
      <c r="Q16" s="24"/>
      <c r="R16" s="24"/>
      <c r="S16" s="24"/>
      <c r="T16" s="24"/>
      <c r="U16" s="24"/>
      <c r="V16" s="24"/>
    </row>
    <row r="17" spans="1:22" ht="15.6" x14ac:dyDescent="0.3">
      <c r="A17" s="26"/>
      <c r="B17" s="373">
        <v>3</v>
      </c>
      <c r="C17" s="316" t="s">
        <v>198</v>
      </c>
      <c r="D17" s="186"/>
      <c r="E17" s="225"/>
      <c r="F17" s="131">
        <v>164813.94</v>
      </c>
      <c r="G17" s="434"/>
      <c r="H17" s="434"/>
      <c r="I17" s="434"/>
      <c r="J17" s="434"/>
      <c r="K17" s="326">
        <f t="shared" si="0"/>
        <v>164813.94</v>
      </c>
      <c r="L17" s="165"/>
      <c r="M17" s="165"/>
      <c r="N17" s="26"/>
      <c r="O17" s="26"/>
      <c r="P17" s="24"/>
      <c r="Q17" s="24"/>
      <c r="R17" s="24"/>
      <c r="S17" s="24"/>
      <c r="T17" s="24"/>
      <c r="U17" s="24"/>
      <c r="V17" s="24"/>
    </row>
    <row r="18" spans="1:22" ht="15.6" x14ac:dyDescent="0.3">
      <c r="A18" s="26"/>
      <c r="B18" s="373">
        <v>4</v>
      </c>
      <c r="C18" s="316" t="s">
        <v>189</v>
      </c>
      <c r="D18" s="186"/>
      <c r="E18" s="225"/>
      <c r="F18" s="131">
        <v>0</v>
      </c>
      <c r="G18" s="203"/>
      <c r="H18" s="203"/>
      <c r="I18" s="203"/>
      <c r="J18" s="203"/>
      <c r="K18" s="326">
        <f>F18</f>
        <v>0</v>
      </c>
      <c r="L18" s="165"/>
      <c r="M18" s="165"/>
      <c r="N18" s="26"/>
      <c r="O18" s="26"/>
      <c r="P18" s="24"/>
      <c r="Q18" s="24"/>
      <c r="R18" s="24"/>
      <c r="S18" s="24"/>
      <c r="T18" s="24"/>
      <c r="U18" s="24"/>
      <c r="V18" s="24"/>
    </row>
    <row r="19" spans="1:22" ht="15.6" x14ac:dyDescent="0.3">
      <c r="A19" s="26"/>
      <c r="B19" s="373">
        <v>5</v>
      </c>
      <c r="C19" s="316" t="s">
        <v>296</v>
      </c>
      <c r="D19" s="186"/>
      <c r="E19" s="225"/>
      <c r="F19" s="131">
        <v>350231</v>
      </c>
      <c r="G19" s="203"/>
      <c r="H19" s="203"/>
      <c r="I19" s="203"/>
      <c r="J19" s="203"/>
      <c r="K19" s="326">
        <f>F19</f>
        <v>350231</v>
      </c>
      <c r="L19" s="165"/>
      <c r="M19" s="165"/>
      <c r="N19" s="26"/>
      <c r="O19" s="26"/>
      <c r="P19" s="24"/>
      <c r="Q19" s="24"/>
      <c r="R19" s="24"/>
      <c r="S19" s="24"/>
      <c r="T19" s="24"/>
      <c r="U19" s="24"/>
      <c r="V19" s="24"/>
    </row>
    <row r="20" spans="1:22" ht="15.6" x14ac:dyDescent="0.3">
      <c r="A20" s="26"/>
      <c r="B20" s="373">
        <v>6</v>
      </c>
      <c r="C20" s="327" t="s">
        <v>153</v>
      </c>
      <c r="D20" s="189"/>
      <c r="E20" s="187"/>
      <c r="F20" s="407">
        <f>SUM(E28:E32)</f>
        <v>372857.26</v>
      </c>
      <c r="G20" s="429">
        <f t="shared" ref="G20:I20" si="1">SUM(F28:F32)</f>
        <v>0</v>
      </c>
      <c r="H20" s="407">
        <f t="shared" si="1"/>
        <v>0</v>
      </c>
      <c r="I20" s="407">
        <f t="shared" si="1"/>
        <v>0</v>
      </c>
      <c r="J20" s="407">
        <f>SUM(I28:I32)</f>
        <v>0</v>
      </c>
      <c r="K20" s="329">
        <f t="shared" si="0"/>
        <v>372857.26</v>
      </c>
      <c r="L20" s="165"/>
      <c r="M20" s="165"/>
      <c r="N20" s="26"/>
      <c r="O20" s="26"/>
      <c r="P20" s="24"/>
      <c r="Q20" s="24"/>
      <c r="R20" s="24"/>
      <c r="S20" s="24"/>
      <c r="T20" s="24"/>
      <c r="U20" s="24"/>
      <c r="V20" s="24"/>
    </row>
    <row r="21" spans="1:22" ht="31.05" customHeight="1" x14ac:dyDescent="0.3">
      <c r="A21" s="26"/>
      <c r="B21" s="373">
        <v>7</v>
      </c>
      <c r="C21" s="355" t="s">
        <v>188</v>
      </c>
      <c r="D21" s="204"/>
      <c r="E21" s="204"/>
      <c r="F21" s="356">
        <f>SUM(F15:F17,F19:F20)</f>
        <v>887902.2</v>
      </c>
      <c r="G21" s="332">
        <f>SUM(G15:G17,G20)</f>
        <v>0</v>
      </c>
      <c r="H21" s="331">
        <f>SUM(H15:H17,H20)</f>
        <v>0</v>
      </c>
      <c r="I21" s="331">
        <f>SUM(I15:I17,I20)</f>
        <v>0</v>
      </c>
      <c r="J21" s="331">
        <f>SUM(J15:J17,J20)</f>
        <v>0</v>
      </c>
      <c r="K21" s="356">
        <f t="shared" si="0"/>
        <v>887902.2</v>
      </c>
      <c r="L21" s="165"/>
      <c r="M21" s="165"/>
      <c r="N21" s="26"/>
      <c r="O21" s="26"/>
      <c r="P21" s="24"/>
      <c r="Q21" s="24"/>
      <c r="R21" s="24"/>
      <c r="S21" s="24"/>
      <c r="T21" s="24"/>
      <c r="U21" s="24"/>
      <c r="V21" s="24"/>
    </row>
    <row r="22" spans="1:22" x14ac:dyDescent="0.25">
      <c r="A22" s="26"/>
      <c r="B22" s="26"/>
      <c r="C22" s="26"/>
      <c r="D22" s="26"/>
      <c r="E22" s="26"/>
      <c r="F22" s="26"/>
      <c r="G22" s="26"/>
      <c r="H22" s="26"/>
      <c r="I22" s="26"/>
      <c r="J22" s="26"/>
      <c r="K22" s="26"/>
      <c r="L22" s="26"/>
      <c r="M22" s="26"/>
      <c r="N22" s="26"/>
      <c r="O22" s="26"/>
      <c r="P22" s="26"/>
      <c r="Q22" s="26"/>
      <c r="R22" s="26"/>
      <c r="S22" s="26"/>
      <c r="T22" s="26"/>
      <c r="U22" s="26"/>
      <c r="V22" s="26"/>
    </row>
    <row r="23" spans="1:22" ht="15.6" x14ac:dyDescent="0.3">
      <c r="A23" s="26"/>
      <c r="B23" s="26"/>
      <c r="C23" s="12"/>
      <c r="D23" s="26"/>
      <c r="E23" s="26"/>
      <c r="F23" s="26"/>
      <c r="G23" s="26"/>
      <c r="H23" s="26"/>
      <c r="I23" s="26"/>
      <c r="J23" s="26"/>
      <c r="K23" s="26"/>
      <c r="L23" s="26"/>
      <c r="M23" s="26"/>
      <c r="N23" s="26"/>
      <c r="O23" s="26"/>
      <c r="P23" s="26"/>
      <c r="Q23" s="26"/>
      <c r="R23" s="26"/>
      <c r="S23" s="26"/>
      <c r="T23" s="26"/>
      <c r="U23" s="26"/>
      <c r="V23" s="26"/>
    </row>
    <row r="24" spans="1:22" ht="18" thickBot="1" x14ac:dyDescent="0.35">
      <c r="A24" s="26"/>
      <c r="B24" s="334" t="s">
        <v>215</v>
      </c>
      <c r="C24" s="194"/>
      <c r="D24" s="198"/>
      <c r="E24" s="198"/>
      <c r="F24" s="198"/>
      <c r="G24" s="198"/>
      <c r="H24" s="198"/>
      <c r="I24" s="198"/>
      <c r="J24" s="198"/>
      <c r="K24" s="165"/>
      <c r="L24" s="165"/>
      <c r="M24" s="165"/>
      <c r="N24" s="165"/>
      <c r="O24" s="165"/>
      <c r="P24" s="165"/>
      <c r="Q24" s="165"/>
      <c r="R24" s="165"/>
      <c r="S24" s="165"/>
      <c r="T24" s="24"/>
      <c r="U24" s="24"/>
      <c r="V24" s="24"/>
    </row>
    <row r="25" spans="1:22" ht="16.2" thickTop="1" x14ac:dyDescent="0.3">
      <c r="A25" s="26"/>
      <c r="B25" s="12"/>
      <c r="C25" s="12"/>
      <c r="D25" s="26"/>
      <c r="E25" s="26"/>
      <c r="F25" s="26"/>
      <c r="G25" s="26"/>
      <c r="H25" s="26"/>
      <c r="I25" s="26"/>
      <c r="J25" s="26"/>
      <c r="K25" s="165"/>
      <c r="L25" s="165"/>
      <c r="M25" s="165"/>
      <c r="N25" s="165"/>
      <c r="O25" s="165"/>
      <c r="P25" s="165"/>
      <c r="Q25" s="165"/>
      <c r="R25" s="165"/>
      <c r="S25" s="24"/>
      <c r="T25" s="24"/>
      <c r="U25" s="24"/>
      <c r="V25" s="24"/>
    </row>
    <row r="26" spans="1:22" ht="15.6" x14ac:dyDescent="0.3">
      <c r="A26" s="26"/>
      <c r="B26" s="12"/>
      <c r="C26" s="373" t="s">
        <v>23</v>
      </c>
      <c r="D26" s="320" t="s">
        <v>25</v>
      </c>
      <c r="E26" s="320" t="s">
        <v>27</v>
      </c>
      <c r="F26" s="430" t="s">
        <v>202</v>
      </c>
      <c r="G26" s="320" t="s">
        <v>203</v>
      </c>
      <c r="H26" s="320" t="s">
        <v>204</v>
      </c>
      <c r="I26" s="320" t="s">
        <v>213</v>
      </c>
      <c r="J26" s="320" t="s">
        <v>205</v>
      </c>
      <c r="K26" s="165"/>
      <c r="L26" s="165"/>
      <c r="M26" s="165"/>
      <c r="N26" s="165"/>
      <c r="O26" s="165"/>
      <c r="P26" s="165"/>
      <c r="Q26" s="165"/>
      <c r="R26" s="165"/>
      <c r="S26" s="24"/>
      <c r="T26" s="24"/>
      <c r="U26" s="24"/>
      <c r="V26" s="24"/>
    </row>
    <row r="27" spans="1:22" ht="31.2" x14ac:dyDescent="0.3">
      <c r="A27" s="26"/>
      <c r="B27" s="365" t="s">
        <v>120</v>
      </c>
      <c r="C27" s="368" t="s">
        <v>168</v>
      </c>
      <c r="D27" s="368" t="s">
        <v>17</v>
      </c>
      <c r="E27" s="322" t="s">
        <v>283</v>
      </c>
      <c r="F27" s="431" t="s">
        <v>4</v>
      </c>
      <c r="G27" s="337" t="s">
        <v>5</v>
      </c>
      <c r="H27" s="337" t="s">
        <v>26</v>
      </c>
      <c r="I27" s="337" t="s">
        <v>12</v>
      </c>
      <c r="J27" s="370" t="s">
        <v>222</v>
      </c>
      <c r="K27" s="165"/>
      <c r="L27" s="165"/>
      <c r="M27" s="165"/>
      <c r="N27" s="165"/>
      <c r="O27" s="165"/>
      <c r="P27" s="165"/>
      <c r="Q27" s="165"/>
      <c r="R27" s="165"/>
      <c r="S27" s="24"/>
      <c r="T27" s="24"/>
      <c r="U27" s="24"/>
      <c r="V27" s="24"/>
    </row>
    <row r="28" spans="1:22" ht="15.6" x14ac:dyDescent="0.3">
      <c r="A28" s="37"/>
      <c r="B28" s="432">
        <v>8</v>
      </c>
      <c r="C28" s="374" t="str">
        <f t="shared" ref="C28:C32" si="2">IF(J28&lt;&gt;0,VLOOKUP($D$9,Info_County_Code,2,FALSE),"")</f>
        <v/>
      </c>
      <c r="D28" s="433" t="s">
        <v>98</v>
      </c>
      <c r="E28" s="435"/>
      <c r="F28" s="424"/>
      <c r="G28" s="435"/>
      <c r="H28" s="435"/>
      <c r="I28" s="436"/>
      <c r="J28" s="353">
        <f>SUM(E28:I28)</f>
        <v>0</v>
      </c>
      <c r="K28" s="165"/>
      <c r="L28" s="165"/>
      <c r="M28" s="165"/>
      <c r="N28" s="165"/>
      <c r="O28" s="165"/>
      <c r="P28" s="165"/>
      <c r="Q28" s="165"/>
      <c r="R28" s="165"/>
      <c r="S28" s="24"/>
      <c r="T28" s="24"/>
      <c r="U28" s="24"/>
      <c r="V28" s="24"/>
    </row>
    <row r="29" spans="1:22" ht="15.6" x14ac:dyDescent="0.3">
      <c r="A29" s="26"/>
      <c r="B29" s="373">
        <v>9</v>
      </c>
      <c r="C29" s="374">
        <f t="shared" si="2"/>
        <v>41</v>
      </c>
      <c r="D29" s="433" t="s">
        <v>99</v>
      </c>
      <c r="E29" s="30">
        <v>367583.99</v>
      </c>
      <c r="F29" s="424"/>
      <c r="G29" s="435"/>
      <c r="H29" s="435"/>
      <c r="I29" s="436"/>
      <c r="J29" s="353">
        <f t="shared" ref="J29:J32" si="3">SUM(E29:I29)</f>
        <v>367583.99</v>
      </c>
      <c r="K29" s="165"/>
      <c r="L29" s="165"/>
      <c r="M29" s="165"/>
      <c r="N29" s="165"/>
      <c r="O29" s="165"/>
      <c r="P29" s="165"/>
      <c r="Q29" s="165"/>
      <c r="R29" s="165"/>
      <c r="S29" s="24"/>
      <c r="T29" s="24"/>
      <c r="U29" s="24"/>
      <c r="V29" s="24"/>
    </row>
    <row r="30" spans="1:22" ht="15.6" x14ac:dyDescent="0.3">
      <c r="A30" s="26"/>
      <c r="B30" s="373">
        <v>10</v>
      </c>
      <c r="C30" s="374">
        <f t="shared" si="2"/>
        <v>41</v>
      </c>
      <c r="D30" s="299" t="s">
        <v>295</v>
      </c>
      <c r="E30" s="30">
        <v>5273.27</v>
      </c>
      <c r="F30" s="424"/>
      <c r="G30" s="435"/>
      <c r="H30" s="435"/>
      <c r="I30" s="436"/>
      <c r="J30" s="353">
        <f t="shared" si="3"/>
        <v>5273.27</v>
      </c>
      <c r="K30" s="165"/>
      <c r="L30" s="165"/>
      <c r="M30" s="165"/>
      <c r="N30" s="165"/>
      <c r="O30" s="165"/>
      <c r="P30" s="165"/>
      <c r="Q30" s="165"/>
      <c r="R30" s="165"/>
      <c r="S30" s="24"/>
      <c r="T30" s="24"/>
      <c r="U30" s="24"/>
      <c r="V30" s="24"/>
    </row>
    <row r="31" spans="1:22" ht="15.6" x14ac:dyDescent="0.3">
      <c r="A31" s="26"/>
      <c r="B31" s="432">
        <v>11</v>
      </c>
      <c r="C31" s="374" t="str">
        <f t="shared" si="2"/>
        <v/>
      </c>
      <c r="D31" s="433" t="s">
        <v>101</v>
      </c>
      <c r="E31" s="435"/>
      <c r="F31" s="424"/>
      <c r="G31" s="435"/>
      <c r="H31" s="435"/>
      <c r="I31" s="436"/>
      <c r="J31" s="353">
        <f t="shared" si="3"/>
        <v>0</v>
      </c>
      <c r="K31" s="165"/>
      <c r="L31" s="165"/>
      <c r="M31" s="165"/>
      <c r="N31" s="165"/>
      <c r="O31" s="165"/>
      <c r="P31" s="165"/>
      <c r="Q31" s="165"/>
      <c r="R31" s="165"/>
      <c r="S31" s="24"/>
      <c r="T31" s="24"/>
      <c r="U31" s="24"/>
      <c r="V31" s="24"/>
    </row>
    <row r="32" spans="1:22" ht="15.6" x14ac:dyDescent="0.3">
      <c r="A32" s="26"/>
      <c r="B32" s="373">
        <v>12</v>
      </c>
      <c r="C32" s="374" t="str">
        <f t="shared" si="2"/>
        <v/>
      </c>
      <c r="D32" s="433" t="s">
        <v>102</v>
      </c>
      <c r="E32" s="435"/>
      <c r="F32" s="424"/>
      <c r="G32" s="435"/>
      <c r="H32" s="435"/>
      <c r="I32" s="436"/>
      <c r="J32" s="353">
        <f t="shared" si="3"/>
        <v>0</v>
      </c>
      <c r="K32" s="165"/>
      <c r="L32" s="165"/>
      <c r="M32" s="165"/>
      <c r="N32" s="165"/>
      <c r="O32" s="165"/>
      <c r="P32" s="165"/>
      <c r="Q32" s="165"/>
      <c r="R32" s="165"/>
      <c r="S32" s="24"/>
      <c r="T32" s="24"/>
      <c r="U32" s="24"/>
      <c r="V32" s="24"/>
    </row>
  </sheetData>
  <sheetProtection sheet="1" objects="1" scenarios="1" selectLockedCells="1"/>
  <customSheetViews>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paperSize="5" scale="81" fitToWidth="0"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23" workbookViewId="0">
      <selection activeCell="A49" sqref="A49"/>
    </sheetView>
  </sheetViews>
  <sheetFormatPr defaultColWidth="0" defaultRowHeight="14.4" zeroHeight="1" x14ac:dyDescent="0.3"/>
  <cols>
    <col min="1" max="1" width="128" style="252" customWidth="1"/>
    <col min="2" max="2" width="9.21875" style="252" hidden="1" customWidth="1"/>
    <col min="3" max="16384" width="9.21875" style="252" hidden="1"/>
  </cols>
  <sheetData>
    <row r="1" spans="1:1" ht="12" customHeight="1" x14ac:dyDescent="0.3">
      <c r="A1" s="243" t="s">
        <v>778</v>
      </c>
    </row>
    <row r="2" spans="1:1" ht="15.6" x14ac:dyDescent="0.3">
      <c r="A2" s="245" t="s">
        <v>313</v>
      </c>
    </row>
    <row r="3" spans="1:1" ht="15.6" x14ac:dyDescent="0.3">
      <c r="A3" s="245" t="s">
        <v>312</v>
      </c>
    </row>
    <row r="4" spans="1:1" ht="15.6" x14ac:dyDescent="0.3">
      <c r="A4" s="245" t="s">
        <v>576</v>
      </c>
    </row>
    <row r="5" spans="1:1" ht="15.6" x14ac:dyDescent="0.3">
      <c r="A5" s="245" t="s">
        <v>577</v>
      </c>
    </row>
    <row r="6" spans="1:1" ht="15.6" x14ac:dyDescent="0.3">
      <c r="A6" s="245" t="s">
        <v>578</v>
      </c>
    </row>
    <row r="7" spans="1:1" ht="15.6" x14ac:dyDescent="0.3">
      <c r="A7" s="245" t="s">
        <v>736</v>
      </c>
    </row>
    <row r="8" spans="1:1" ht="45.6" x14ac:dyDescent="0.3">
      <c r="A8" s="245" t="s">
        <v>579</v>
      </c>
    </row>
    <row r="9" spans="1:1" ht="15.6" x14ac:dyDescent="0.3">
      <c r="A9" s="245" t="s">
        <v>429</v>
      </c>
    </row>
    <row r="10" spans="1:1" ht="15.6" x14ac:dyDescent="0.3">
      <c r="A10" s="245" t="s">
        <v>580</v>
      </c>
    </row>
    <row r="11" spans="1:1" ht="15.6" x14ac:dyDescent="0.3">
      <c r="A11" s="245" t="s">
        <v>581</v>
      </c>
    </row>
    <row r="12" spans="1:1" ht="15.6" x14ac:dyDescent="0.3">
      <c r="A12" s="245" t="s">
        <v>582</v>
      </c>
    </row>
    <row r="13" spans="1:1" ht="15.6" x14ac:dyDescent="0.3">
      <c r="A13" s="245" t="s">
        <v>753</v>
      </c>
    </row>
    <row r="14" spans="1:1" ht="15.6" x14ac:dyDescent="0.3">
      <c r="A14" s="245" t="s">
        <v>583</v>
      </c>
    </row>
    <row r="15" spans="1:1" ht="15.6" x14ac:dyDescent="0.3">
      <c r="A15" s="245" t="s">
        <v>424</v>
      </c>
    </row>
    <row r="16" spans="1:1" ht="135.6" x14ac:dyDescent="0.3">
      <c r="A16" s="245" t="s">
        <v>584</v>
      </c>
    </row>
    <row r="17" spans="1:1" ht="15.6" x14ac:dyDescent="0.3">
      <c r="A17" s="245" t="s">
        <v>585</v>
      </c>
    </row>
    <row r="18" spans="1:1" ht="15.6" x14ac:dyDescent="0.3">
      <c r="A18" s="245" t="s">
        <v>586</v>
      </c>
    </row>
    <row r="19" spans="1:1" ht="15.6" x14ac:dyDescent="0.3">
      <c r="A19" s="245" t="s">
        <v>754</v>
      </c>
    </row>
    <row r="20" spans="1:1" ht="15.6" x14ac:dyDescent="0.3">
      <c r="A20" s="245" t="s">
        <v>587</v>
      </c>
    </row>
    <row r="21" spans="1:1" ht="15.6" x14ac:dyDescent="0.3">
      <c r="A21" s="245" t="s">
        <v>450</v>
      </c>
    </row>
    <row r="22" spans="1:1" ht="30.6" x14ac:dyDescent="0.3">
      <c r="A22" s="245" t="s">
        <v>588</v>
      </c>
    </row>
    <row r="23" spans="1:1" ht="15.6" x14ac:dyDescent="0.3">
      <c r="A23" s="245" t="s">
        <v>452</v>
      </c>
    </row>
    <row r="24" spans="1:1" ht="15.6" x14ac:dyDescent="0.3">
      <c r="A24" s="245" t="s">
        <v>453</v>
      </c>
    </row>
    <row r="25" spans="1:1" ht="15.6" x14ac:dyDescent="0.3">
      <c r="A25" s="245" t="s">
        <v>454</v>
      </c>
    </row>
    <row r="26" spans="1:1" ht="15.6" x14ac:dyDescent="0.3">
      <c r="A26" s="245" t="s">
        <v>455</v>
      </c>
    </row>
    <row r="27" spans="1:1" ht="15.6" x14ac:dyDescent="0.3">
      <c r="A27" s="245" t="s">
        <v>456</v>
      </c>
    </row>
    <row r="28" spans="1:1" ht="30.6" x14ac:dyDescent="0.3">
      <c r="A28" s="245" t="s">
        <v>589</v>
      </c>
    </row>
    <row r="29" spans="1:1" ht="15.6" x14ac:dyDescent="0.3">
      <c r="A29" s="245" t="s">
        <v>331</v>
      </c>
    </row>
    <row r="30" spans="1:1" ht="15.6" x14ac:dyDescent="0.3">
      <c r="A30" s="245" t="s">
        <v>421</v>
      </c>
    </row>
    <row r="31" spans="1:1" ht="15.6" x14ac:dyDescent="0.3">
      <c r="A31" s="245" t="s">
        <v>420</v>
      </c>
    </row>
    <row r="32" spans="1:1" ht="15.6" x14ac:dyDescent="0.3">
      <c r="A32" s="245" t="s">
        <v>419</v>
      </c>
    </row>
    <row r="33" spans="1:1" ht="15.6" x14ac:dyDescent="0.3">
      <c r="A33" s="245" t="s">
        <v>418</v>
      </c>
    </row>
    <row r="34" spans="1:1" ht="15.6" x14ac:dyDescent="0.3">
      <c r="A34" s="245" t="s">
        <v>590</v>
      </c>
    </row>
    <row r="35" spans="1:1" ht="15.6" x14ac:dyDescent="0.3">
      <c r="A35" s="245" t="s">
        <v>591</v>
      </c>
    </row>
    <row r="36" spans="1:1" ht="15.6" x14ac:dyDescent="0.3">
      <c r="A36" s="245" t="s">
        <v>592</v>
      </c>
    </row>
    <row r="37" spans="1:1" ht="15.6" x14ac:dyDescent="0.3">
      <c r="A37" s="245" t="s">
        <v>593</v>
      </c>
    </row>
    <row r="38" spans="1:1" ht="15.6" x14ac:dyDescent="0.3">
      <c r="A38" s="245" t="s">
        <v>594</v>
      </c>
    </row>
    <row r="39" spans="1:1" ht="15.6" x14ac:dyDescent="0.3">
      <c r="A39" s="245" t="s">
        <v>595</v>
      </c>
    </row>
    <row r="40" spans="1:1" ht="15.6" x14ac:dyDescent="0.3">
      <c r="A40" s="245" t="s">
        <v>596</v>
      </c>
    </row>
    <row r="41" spans="1:1" ht="15.6" x14ac:dyDescent="0.3">
      <c r="A41" s="245" t="s">
        <v>597</v>
      </c>
    </row>
    <row r="42" spans="1:1" ht="15.6" x14ac:dyDescent="0.3">
      <c r="A42" s="245" t="s">
        <v>598</v>
      </c>
    </row>
    <row r="43" spans="1:1" ht="15.6" x14ac:dyDescent="0.3">
      <c r="A43" s="245" t="s">
        <v>599</v>
      </c>
    </row>
    <row r="44" spans="1:1" ht="15.6" x14ac:dyDescent="0.3">
      <c r="A44" s="245" t="s">
        <v>600</v>
      </c>
    </row>
    <row r="45" spans="1:1" ht="15.6" x14ac:dyDescent="0.3">
      <c r="A45" s="245" t="s">
        <v>601</v>
      </c>
    </row>
    <row r="46" spans="1:1" ht="45.6" x14ac:dyDescent="0.3">
      <c r="A46" s="245" t="s">
        <v>602</v>
      </c>
    </row>
    <row r="47" spans="1:1" ht="15.6" x14ac:dyDescent="0.3">
      <c r="A47" s="245" t="s">
        <v>603</v>
      </c>
    </row>
    <row r="48" spans="1:1" ht="30.6" x14ac:dyDescent="0.3">
      <c r="A48" s="245" t="s">
        <v>604</v>
      </c>
    </row>
    <row r="49" spans="1:1" ht="30.6" x14ac:dyDescent="0.3">
      <c r="A49" s="245" t="s">
        <v>605</v>
      </c>
    </row>
    <row r="50" spans="1:1" ht="30.6" x14ac:dyDescent="0.3">
      <c r="A50" s="245" t="s">
        <v>606</v>
      </c>
    </row>
    <row r="51" spans="1:1" ht="30.6" x14ac:dyDescent="0.3">
      <c r="A51" s="245" t="s">
        <v>607</v>
      </c>
    </row>
    <row r="52" spans="1:1" ht="30.6" x14ac:dyDescent="0.3">
      <c r="A52" s="245" t="s">
        <v>608</v>
      </c>
    </row>
    <row r="53" spans="1:1" ht="15.6" x14ac:dyDescent="0.3">
      <c r="A53" s="245" t="s">
        <v>609</v>
      </c>
    </row>
    <row r="54" spans="1:1" ht="45.6" x14ac:dyDescent="0.3">
      <c r="A54" s="245" t="s">
        <v>610</v>
      </c>
    </row>
    <row r="55" spans="1:1" ht="15.6" x14ac:dyDescent="0.3">
      <c r="A55" s="245" t="s">
        <v>611</v>
      </c>
    </row>
    <row r="56" spans="1:1" ht="30.6" x14ac:dyDescent="0.3">
      <c r="A56" s="245" t="s">
        <v>612</v>
      </c>
    </row>
    <row r="57" spans="1:1" ht="30.6" x14ac:dyDescent="0.3">
      <c r="A57" s="245" t="s">
        <v>613</v>
      </c>
    </row>
    <row r="58" spans="1:1" ht="30.6" x14ac:dyDescent="0.3">
      <c r="A58" s="245" t="s">
        <v>614</v>
      </c>
    </row>
    <row r="59" spans="1:1" ht="30.6" x14ac:dyDescent="0.3">
      <c r="A59" s="245" t="s">
        <v>615</v>
      </c>
    </row>
    <row r="60" spans="1:1" ht="30.6" x14ac:dyDescent="0.3">
      <c r="A60" s="245" t="s">
        <v>616</v>
      </c>
    </row>
    <row r="61" spans="1:1" ht="15.6" x14ac:dyDescent="0.3">
      <c r="A61" s="245" t="s">
        <v>617</v>
      </c>
    </row>
    <row r="62" spans="1:1" ht="45.6" x14ac:dyDescent="0.3">
      <c r="A62" s="245" t="s">
        <v>618</v>
      </c>
    </row>
    <row r="63" spans="1:1" ht="15.6" x14ac:dyDescent="0.3">
      <c r="A63" s="245" t="s">
        <v>619</v>
      </c>
    </row>
    <row r="64" spans="1:1" ht="30.6" x14ac:dyDescent="0.3">
      <c r="A64" s="245" t="s">
        <v>620</v>
      </c>
    </row>
    <row r="65" spans="1:1" ht="30.6" x14ac:dyDescent="0.3">
      <c r="A65" s="245" t="s">
        <v>621</v>
      </c>
    </row>
    <row r="66" spans="1:1" ht="30.6" x14ac:dyDescent="0.3">
      <c r="A66" s="245" t="s">
        <v>622</v>
      </c>
    </row>
    <row r="67" spans="1:1" ht="30.6" x14ac:dyDescent="0.3">
      <c r="A67" s="245" t="s">
        <v>623</v>
      </c>
    </row>
    <row r="68" spans="1:1" ht="30.6" x14ac:dyDescent="0.3">
      <c r="A68" s="245" t="s">
        <v>624</v>
      </c>
    </row>
    <row r="69" spans="1:1" ht="15.6" x14ac:dyDescent="0.3">
      <c r="A69" s="245" t="s">
        <v>625</v>
      </c>
    </row>
    <row r="70" spans="1:1" ht="45.6" x14ac:dyDescent="0.3">
      <c r="A70" s="245" t="s">
        <v>626</v>
      </c>
    </row>
    <row r="71" spans="1:1" ht="15.6" x14ac:dyDescent="0.3">
      <c r="A71" s="245" t="s">
        <v>627</v>
      </c>
    </row>
    <row r="72" spans="1:1" ht="30.6" x14ac:dyDescent="0.3">
      <c r="A72" s="245" t="s">
        <v>628</v>
      </c>
    </row>
    <row r="73" spans="1:1" ht="30.6" x14ac:dyDescent="0.3">
      <c r="A73" s="245" t="s">
        <v>629</v>
      </c>
    </row>
    <row r="74" spans="1:1" ht="30.6" x14ac:dyDescent="0.3">
      <c r="A74" s="245" t="s">
        <v>630</v>
      </c>
    </row>
    <row r="75" spans="1:1" ht="30.6" x14ac:dyDescent="0.3">
      <c r="A75" s="245" t="s">
        <v>631</v>
      </c>
    </row>
    <row r="76" spans="1:1" ht="30.6" x14ac:dyDescent="0.3">
      <c r="A76" s="245" t="s">
        <v>632</v>
      </c>
    </row>
    <row r="77" spans="1:1" ht="15.6" x14ac:dyDescent="0.3">
      <c r="A77" s="245" t="s">
        <v>633</v>
      </c>
    </row>
    <row r="78" spans="1:1" ht="45.6" x14ac:dyDescent="0.3">
      <c r="A78" s="245" t="s">
        <v>634</v>
      </c>
    </row>
    <row r="79" spans="1:1" ht="15.6" x14ac:dyDescent="0.3">
      <c r="A79" s="245" t="s">
        <v>635</v>
      </c>
    </row>
    <row r="80" spans="1:1" ht="30.6" x14ac:dyDescent="0.3">
      <c r="A80" s="245" t="s">
        <v>636</v>
      </c>
    </row>
    <row r="81" spans="1:1" ht="30.6" x14ac:dyDescent="0.3">
      <c r="A81" s="245" t="s">
        <v>637</v>
      </c>
    </row>
    <row r="82" spans="1:1" ht="30.6" x14ac:dyDescent="0.3">
      <c r="A82" s="245" t="s">
        <v>638</v>
      </c>
    </row>
    <row r="83" spans="1:1" ht="30.6" x14ac:dyDescent="0.3">
      <c r="A83" s="245" t="s">
        <v>639</v>
      </c>
    </row>
    <row r="84" spans="1:1" ht="30.6" x14ac:dyDescent="0.3">
      <c r="A84" s="245" t="s">
        <v>640</v>
      </c>
    </row>
    <row r="85" spans="1:1" ht="15.6" x14ac:dyDescent="0.3">
      <c r="A85" s="245" t="s">
        <v>641</v>
      </c>
    </row>
  </sheetData>
  <sheetProtection sheet="1" objects="1" scenarios="1" selectLockedCell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zoomScale="80" zoomScaleNormal="80" zoomScaleSheetLayoutView="40" workbookViewId="0">
      <selection activeCell="B32" sqref="B32:L46"/>
    </sheetView>
  </sheetViews>
  <sheetFormatPr defaultColWidth="0" defaultRowHeight="15.6" zeroHeight="1" x14ac:dyDescent="0.3"/>
  <cols>
    <col min="1" max="1" width="2.77734375" style="260" customWidth="1"/>
    <col min="2" max="2" width="6.77734375" style="260" customWidth="1"/>
    <col min="3" max="3" width="10.21875" style="260" bestFit="1" customWidth="1"/>
    <col min="4" max="5" width="50.77734375" style="260" customWidth="1"/>
    <col min="6" max="6" width="37.21875" style="260" bestFit="1" customWidth="1"/>
    <col min="7" max="7" width="20.21875" style="260" customWidth="1"/>
    <col min="8" max="8" width="21.5546875" style="260" customWidth="1"/>
    <col min="9" max="9" width="20.21875" style="260" customWidth="1"/>
    <col min="10" max="12" width="17.77734375" style="260" customWidth="1"/>
    <col min="13" max="13" width="17.5546875" style="260" hidden="1" customWidth="1"/>
    <col min="14" max="14" width="18.21875" style="315" hidden="1" customWidth="1"/>
    <col min="15" max="15" width="18.77734375" style="315" hidden="1" customWidth="1"/>
    <col min="16" max="17" width="19" style="315" hidden="1" customWidth="1"/>
    <col min="18" max="19" width="18.44140625" style="315" hidden="1" customWidth="1"/>
    <col min="20" max="22" width="18.21875" style="315" hidden="1" customWidth="1"/>
    <col min="23" max="23" width="18.44140625" style="315" hidden="1" customWidth="1"/>
    <col min="24" max="24" width="16.5546875" style="260" hidden="1" customWidth="1"/>
    <col min="25" max="26" width="22.21875" style="260" hidden="1" customWidth="1"/>
    <col min="27" max="16384" width="9.21875" style="260" hidden="1"/>
  </cols>
  <sheetData>
    <row r="1" spans="1:26" s="265" customFormat="1" ht="15" x14ac:dyDescent="0.25">
      <c r="A1" s="237" t="s">
        <v>779</v>
      </c>
      <c r="B1" s="238" t="s">
        <v>277</v>
      </c>
      <c r="C1" s="26"/>
      <c r="D1" s="26"/>
      <c r="E1" s="162"/>
      <c r="F1" s="24"/>
      <c r="G1" s="24"/>
      <c r="H1" s="26"/>
      <c r="I1" s="162"/>
      <c r="J1" s="24"/>
      <c r="K1" s="162"/>
      <c r="L1" s="240" t="s">
        <v>275</v>
      </c>
      <c r="M1" s="26"/>
      <c r="N1" s="26"/>
      <c r="O1" s="24"/>
      <c r="P1" s="24"/>
      <c r="Q1" s="24"/>
      <c r="R1" s="24"/>
      <c r="S1" s="24"/>
      <c r="T1" s="24"/>
      <c r="U1" s="24"/>
      <c r="V1" s="24"/>
      <c r="W1" s="24"/>
      <c r="X1" s="24"/>
      <c r="Y1" s="24"/>
      <c r="Z1" s="24"/>
    </row>
    <row r="2" spans="1:26" s="265" customFormat="1" thickBot="1" x14ac:dyDescent="0.3">
      <c r="A2" s="24"/>
      <c r="B2" s="239" t="s">
        <v>276</v>
      </c>
      <c r="C2" s="173"/>
      <c r="D2" s="173"/>
      <c r="E2" s="174"/>
      <c r="F2" s="173"/>
      <c r="G2" s="173"/>
      <c r="H2" s="173"/>
      <c r="I2" s="174"/>
      <c r="J2" s="173"/>
      <c r="K2" s="174"/>
      <c r="L2" s="174"/>
      <c r="M2" s="26"/>
      <c r="N2" s="26"/>
      <c r="O2" s="24"/>
      <c r="P2" s="24"/>
      <c r="Q2" s="24"/>
      <c r="R2" s="24"/>
      <c r="S2" s="24"/>
      <c r="T2" s="24"/>
      <c r="U2" s="24"/>
      <c r="V2" s="24"/>
      <c r="W2" s="24"/>
      <c r="X2" s="24"/>
      <c r="Y2" s="24"/>
      <c r="Z2" s="24"/>
    </row>
    <row r="3" spans="1:26" x14ac:dyDescent="0.3">
      <c r="A3" s="26"/>
      <c r="B3" s="14"/>
      <c r="C3" s="14"/>
      <c r="D3" s="14"/>
      <c r="E3" s="26"/>
      <c r="F3" s="26"/>
      <c r="G3" s="26"/>
      <c r="H3" s="26"/>
      <c r="I3" s="26"/>
      <c r="J3" s="26"/>
      <c r="K3" s="26"/>
      <c r="L3" s="26"/>
      <c r="M3" s="26"/>
      <c r="N3" s="165"/>
      <c r="O3" s="165"/>
      <c r="P3" s="165"/>
      <c r="Q3" s="165"/>
      <c r="R3" s="165"/>
      <c r="S3" s="165"/>
      <c r="T3" s="165"/>
      <c r="U3" s="165"/>
      <c r="V3" s="165"/>
      <c r="W3" s="165"/>
      <c r="X3" s="26"/>
      <c r="Y3" s="26"/>
      <c r="Z3" s="26"/>
    </row>
    <row r="4" spans="1:26" s="248" customFormat="1" ht="15" x14ac:dyDescent="0.25">
      <c r="A4" s="119"/>
      <c r="B4" s="241" t="s">
        <v>745</v>
      </c>
      <c r="C4" s="119"/>
      <c r="D4" s="119"/>
      <c r="E4" s="119"/>
      <c r="F4" s="119"/>
      <c r="G4" s="119"/>
      <c r="H4" s="119"/>
      <c r="I4" s="119"/>
      <c r="J4" s="119"/>
      <c r="K4" s="119"/>
      <c r="L4" s="119"/>
      <c r="M4" s="119"/>
      <c r="N4" s="119"/>
      <c r="O4" s="119"/>
      <c r="P4" s="119"/>
      <c r="Q4" s="119"/>
      <c r="R4" s="119"/>
      <c r="S4" s="119"/>
      <c r="T4" s="119"/>
      <c r="U4" s="119"/>
      <c r="V4" s="119"/>
      <c r="W4" s="119"/>
      <c r="X4" s="119"/>
      <c r="Y4" s="119"/>
      <c r="Z4" s="119"/>
    </row>
    <row r="5" spans="1:26" ht="17.399999999999999" x14ac:dyDescent="0.3">
      <c r="A5" s="26"/>
      <c r="B5" s="242" t="str">
        <f>'1. Information'!B5</f>
        <v>Annual Mental Health Services Act (MHSA) Revenue and Expenditure Report</v>
      </c>
      <c r="C5" s="1"/>
      <c r="D5" s="1"/>
      <c r="E5" s="1"/>
      <c r="F5" s="1"/>
      <c r="G5" s="1"/>
      <c r="H5" s="1"/>
      <c r="I5" s="26"/>
      <c r="J5" s="26"/>
      <c r="K5" s="26"/>
      <c r="L5" s="26"/>
      <c r="M5" s="26"/>
      <c r="N5" s="165"/>
      <c r="O5" s="165"/>
      <c r="P5" s="165"/>
      <c r="Q5" s="165"/>
      <c r="R5" s="165"/>
      <c r="S5" s="165"/>
      <c r="T5" s="165"/>
      <c r="U5" s="165"/>
      <c r="V5" s="165"/>
      <c r="W5" s="165"/>
      <c r="X5" s="26"/>
      <c r="Y5" s="26"/>
      <c r="Z5" s="26"/>
    </row>
    <row r="6" spans="1:26" ht="17.399999999999999" x14ac:dyDescent="0.3">
      <c r="A6" s="26"/>
      <c r="B6" s="242" t="str">
        <f>'1. Information'!B6</f>
        <v>Fiscal Year: 2022-23</v>
      </c>
      <c r="C6" s="1"/>
      <c r="D6" s="1"/>
      <c r="E6" s="1"/>
      <c r="F6" s="1"/>
      <c r="G6" s="1"/>
      <c r="H6" s="1"/>
      <c r="I6" s="26"/>
      <c r="J6" s="26"/>
      <c r="K6" s="26"/>
      <c r="L6" s="26"/>
      <c r="M6" s="26"/>
      <c r="N6" s="165"/>
      <c r="O6" s="165"/>
      <c r="P6" s="165"/>
      <c r="Q6" s="165"/>
      <c r="R6" s="165"/>
      <c r="S6" s="165"/>
      <c r="T6" s="165"/>
      <c r="U6" s="165"/>
      <c r="V6" s="165"/>
      <c r="W6" s="165"/>
      <c r="X6" s="26"/>
      <c r="Y6" s="26"/>
      <c r="Z6" s="26"/>
    </row>
    <row r="7" spans="1:26" ht="17.399999999999999" x14ac:dyDescent="0.3">
      <c r="A7" s="26"/>
      <c r="B7" s="242" t="s">
        <v>298</v>
      </c>
      <c r="C7" s="1"/>
      <c r="D7" s="1"/>
      <c r="E7" s="1"/>
      <c r="F7" s="1"/>
      <c r="G7" s="1"/>
      <c r="H7" s="1"/>
      <c r="I7" s="26"/>
      <c r="J7" s="26"/>
      <c r="K7" s="26"/>
      <c r="L7" s="26"/>
      <c r="M7" s="26"/>
      <c r="N7" s="165"/>
      <c r="O7" s="165"/>
      <c r="P7" s="165"/>
      <c r="Q7" s="165"/>
      <c r="R7" s="165"/>
      <c r="S7" s="165"/>
      <c r="T7" s="165"/>
      <c r="U7" s="165"/>
      <c r="V7" s="165"/>
      <c r="W7" s="165"/>
      <c r="X7" s="26"/>
      <c r="Y7" s="26"/>
      <c r="Z7" s="26"/>
    </row>
    <row r="8" spans="1:26" x14ac:dyDescent="0.3">
      <c r="A8" s="26"/>
      <c r="B8" s="26"/>
      <c r="C8" s="26"/>
      <c r="D8" s="16"/>
      <c r="E8" s="16"/>
      <c r="F8" s="16"/>
      <c r="G8" s="16"/>
      <c r="H8" s="16"/>
      <c r="I8" s="26"/>
      <c r="J8" s="26"/>
      <c r="K8" s="26"/>
      <c r="L8" s="26"/>
      <c r="M8" s="26"/>
      <c r="N8" s="165"/>
      <c r="O8" s="165"/>
      <c r="P8" s="165"/>
      <c r="Q8" s="165"/>
      <c r="R8" s="165"/>
      <c r="S8" s="165"/>
      <c r="T8" s="165"/>
      <c r="U8" s="165"/>
      <c r="V8" s="165"/>
      <c r="W8" s="165"/>
      <c r="X8" s="26"/>
      <c r="Y8" s="26"/>
      <c r="Z8" s="26"/>
    </row>
    <row r="9" spans="1:26" x14ac:dyDescent="0.3">
      <c r="A9" s="26"/>
      <c r="B9" s="310" t="s">
        <v>0</v>
      </c>
      <c r="C9" s="226"/>
      <c r="D9" s="437" t="str">
        <f>IF(ISBLANK('1. Information'!D11),"",'1. Information'!D11)</f>
        <v>San Mateo</v>
      </c>
      <c r="E9" s="8"/>
      <c r="F9" s="310" t="s">
        <v>1</v>
      </c>
      <c r="G9" s="344">
        <f>IF(ISBLANK('1. Information'!D9),"",'1. Information'!D9)</f>
        <v>45443</v>
      </c>
      <c r="H9" s="26"/>
      <c r="I9" s="26"/>
      <c r="J9" s="26"/>
      <c r="K9" s="26"/>
      <c r="L9" s="26"/>
      <c r="M9" s="26"/>
      <c r="N9" s="165"/>
      <c r="O9" s="165"/>
      <c r="P9" s="165"/>
      <c r="Q9" s="165"/>
      <c r="R9" s="165"/>
      <c r="S9" s="165"/>
      <c r="T9" s="165"/>
      <c r="U9" s="165"/>
      <c r="V9" s="165"/>
      <c r="W9" s="165"/>
      <c r="X9" s="26"/>
      <c r="Y9" s="26"/>
      <c r="Z9" s="26"/>
    </row>
    <row r="10" spans="1:26" x14ac:dyDescent="0.3">
      <c r="A10" s="26"/>
      <c r="B10" s="26"/>
      <c r="C10" s="2"/>
      <c r="D10" s="26"/>
      <c r="E10" s="2"/>
      <c r="F10" s="8"/>
      <c r="G10" s="2"/>
      <c r="H10" s="28"/>
      <c r="I10" s="26"/>
      <c r="J10" s="26"/>
      <c r="K10" s="26"/>
      <c r="L10" s="26"/>
      <c r="M10" s="165"/>
      <c r="N10" s="165"/>
      <c r="O10" s="165"/>
      <c r="P10" s="165"/>
      <c r="Q10" s="165"/>
      <c r="R10" s="165"/>
      <c r="S10" s="165"/>
      <c r="T10" s="165"/>
      <c r="U10" s="165"/>
      <c r="V10" s="165"/>
      <c r="W10" s="165"/>
      <c r="X10" s="26"/>
      <c r="Y10" s="26"/>
      <c r="Z10" s="26"/>
    </row>
    <row r="11" spans="1:26" ht="18" thickBot="1" x14ac:dyDescent="0.35">
      <c r="A11" s="26"/>
      <c r="B11" s="319" t="s">
        <v>214</v>
      </c>
      <c r="C11" s="182"/>
      <c r="D11" s="198"/>
      <c r="E11" s="182"/>
      <c r="F11" s="199"/>
      <c r="G11" s="182"/>
      <c r="H11" s="200"/>
      <c r="I11" s="198"/>
      <c r="J11" s="198"/>
      <c r="K11" s="198"/>
      <c r="L11" s="165"/>
      <c r="M11" s="165"/>
      <c r="N11" s="165"/>
      <c r="O11" s="165"/>
      <c r="P11" s="165"/>
      <c r="Q11" s="165"/>
      <c r="R11" s="165"/>
      <c r="S11" s="165"/>
      <c r="T11" s="165"/>
      <c r="U11" s="165"/>
      <c r="V11" s="165"/>
      <c r="W11" s="26"/>
      <c r="X11" s="26"/>
      <c r="Y11" s="26"/>
      <c r="Z11" s="26"/>
    </row>
    <row r="12" spans="1:26" ht="16.2" thickTop="1" x14ac:dyDescent="0.3">
      <c r="A12" s="26"/>
      <c r="B12" s="2"/>
      <c r="C12" s="2"/>
      <c r="D12" s="26"/>
      <c r="E12" s="2"/>
      <c r="F12" s="8"/>
      <c r="G12" s="2"/>
      <c r="H12" s="28"/>
      <c r="I12" s="26"/>
      <c r="J12" s="26"/>
      <c r="K12" s="26"/>
      <c r="L12" s="165"/>
      <c r="M12" s="165"/>
      <c r="N12" s="165"/>
      <c r="O12" s="165"/>
      <c r="P12" s="165"/>
      <c r="Q12" s="165"/>
      <c r="R12" s="165"/>
      <c r="S12" s="165"/>
      <c r="T12" s="165"/>
      <c r="U12" s="165"/>
      <c r="V12" s="26"/>
      <c r="W12" s="26"/>
      <c r="X12" s="26"/>
      <c r="Y12" s="26"/>
      <c r="Z12" s="26"/>
    </row>
    <row r="13" spans="1:26" x14ac:dyDescent="0.3">
      <c r="A13" s="26"/>
      <c r="B13" s="26"/>
      <c r="C13" s="2"/>
      <c r="D13" s="26"/>
      <c r="E13" s="2"/>
      <c r="F13" s="320" t="s">
        <v>23</v>
      </c>
      <c r="G13" s="291" t="s">
        <v>25</v>
      </c>
      <c r="H13" s="349" t="s">
        <v>27</v>
      </c>
      <c r="I13" s="320" t="s">
        <v>202</v>
      </c>
      <c r="J13" s="320" t="s">
        <v>203</v>
      </c>
      <c r="K13" s="320" t="s">
        <v>204</v>
      </c>
      <c r="L13" s="165"/>
      <c r="M13" s="165"/>
      <c r="N13" s="165"/>
      <c r="O13" s="165"/>
      <c r="P13" s="165"/>
      <c r="Q13" s="165"/>
      <c r="R13" s="165"/>
      <c r="S13" s="165"/>
      <c r="T13" s="165"/>
      <c r="U13" s="26"/>
      <c r="V13" s="26"/>
      <c r="W13" s="26"/>
      <c r="X13" s="26"/>
      <c r="Y13" s="26"/>
      <c r="Z13" s="26"/>
    </row>
    <row r="14" spans="1:26" ht="31.2" x14ac:dyDescent="0.3">
      <c r="A14" s="26"/>
      <c r="B14" s="26"/>
      <c r="C14" s="26"/>
      <c r="D14" s="2"/>
      <c r="E14" s="8"/>
      <c r="F14" s="322" t="s">
        <v>283</v>
      </c>
      <c r="G14" s="323" t="s">
        <v>4</v>
      </c>
      <c r="H14" s="323" t="s">
        <v>5</v>
      </c>
      <c r="I14" s="323" t="s">
        <v>26</v>
      </c>
      <c r="J14" s="323" t="s">
        <v>12</v>
      </c>
      <c r="K14" s="370" t="s">
        <v>222</v>
      </c>
      <c r="L14" s="165"/>
      <c r="M14" s="165"/>
      <c r="N14" s="165"/>
      <c r="O14" s="165"/>
      <c r="P14" s="165"/>
      <c r="Q14" s="165"/>
      <c r="R14" s="165"/>
      <c r="S14" s="165"/>
      <c r="T14" s="165"/>
      <c r="U14" s="26"/>
      <c r="V14" s="26"/>
      <c r="W14" s="26"/>
      <c r="X14" s="26"/>
      <c r="Y14" s="26"/>
      <c r="Z14" s="26"/>
    </row>
    <row r="15" spans="1:26" x14ac:dyDescent="0.3">
      <c r="A15" s="26"/>
      <c r="B15" s="373">
        <v>1</v>
      </c>
      <c r="C15" s="310" t="s">
        <v>308</v>
      </c>
      <c r="D15" s="179"/>
      <c r="E15" s="227"/>
      <c r="F15" s="131">
        <v>0</v>
      </c>
      <c r="G15" s="434"/>
      <c r="H15" s="434"/>
      <c r="I15" s="434"/>
      <c r="J15" s="434"/>
      <c r="K15" s="403">
        <f>SUM(F15:J15)</f>
        <v>0</v>
      </c>
      <c r="L15" s="165"/>
      <c r="M15" s="165"/>
      <c r="N15" s="165"/>
      <c r="O15" s="165"/>
      <c r="P15" s="165"/>
      <c r="Q15" s="165"/>
      <c r="R15" s="165"/>
      <c r="S15" s="165"/>
      <c r="T15" s="165"/>
      <c r="U15" s="26"/>
      <c r="V15" s="26"/>
      <c r="W15" s="26"/>
      <c r="X15" s="26"/>
      <c r="Y15" s="26"/>
      <c r="Z15" s="26"/>
    </row>
    <row r="16" spans="1:26" x14ac:dyDescent="0.3">
      <c r="A16" s="26"/>
      <c r="B16" s="373">
        <v>2</v>
      </c>
      <c r="C16" s="310" t="s">
        <v>309</v>
      </c>
      <c r="D16" s="179"/>
      <c r="E16" s="227"/>
      <c r="F16" s="131">
        <v>0</v>
      </c>
      <c r="G16" s="434"/>
      <c r="H16" s="434"/>
      <c r="I16" s="434"/>
      <c r="J16" s="434"/>
      <c r="K16" s="403">
        <f t="shared" ref="K16:K20" si="0">SUM(F16:J16)</f>
        <v>0</v>
      </c>
      <c r="L16" s="165"/>
      <c r="M16" s="165"/>
      <c r="N16" s="165"/>
      <c r="O16" s="165"/>
      <c r="P16" s="165"/>
      <c r="Q16" s="165"/>
      <c r="R16" s="165"/>
      <c r="S16" s="165"/>
      <c r="T16" s="165"/>
      <c r="U16" s="26"/>
      <c r="V16" s="26"/>
      <c r="W16" s="26"/>
      <c r="X16" s="26"/>
      <c r="Y16" s="26"/>
      <c r="Z16" s="26"/>
    </row>
    <row r="17" spans="1:26" x14ac:dyDescent="0.3">
      <c r="A17" s="26"/>
      <c r="B17" s="373">
        <v>3</v>
      </c>
      <c r="C17" s="310" t="s">
        <v>311</v>
      </c>
      <c r="D17" s="179"/>
      <c r="E17" s="227"/>
      <c r="F17" s="131">
        <v>0</v>
      </c>
      <c r="G17" s="434"/>
      <c r="H17" s="434"/>
      <c r="I17" s="434"/>
      <c r="J17" s="434"/>
      <c r="K17" s="403">
        <f t="shared" si="0"/>
        <v>0</v>
      </c>
      <c r="L17" s="165"/>
      <c r="M17" s="165"/>
      <c r="N17" s="165"/>
      <c r="O17" s="165"/>
      <c r="P17" s="165"/>
      <c r="Q17" s="165"/>
      <c r="R17" s="165"/>
      <c r="S17" s="165"/>
      <c r="T17" s="165"/>
      <c r="U17" s="26"/>
      <c r="V17" s="26"/>
      <c r="W17" s="26"/>
      <c r="X17" s="26"/>
      <c r="Y17" s="26"/>
      <c r="Z17" s="26"/>
    </row>
    <row r="18" spans="1:26" s="265" customFormat="1" x14ac:dyDescent="0.3">
      <c r="A18" s="26"/>
      <c r="B18" s="373">
        <v>4</v>
      </c>
      <c r="C18" s="316" t="s">
        <v>642</v>
      </c>
      <c r="D18" s="186"/>
      <c r="E18" s="225"/>
      <c r="F18" s="131">
        <v>0</v>
      </c>
      <c r="G18" s="203"/>
      <c r="H18" s="203"/>
      <c r="I18" s="203"/>
      <c r="J18" s="203"/>
      <c r="K18" s="326">
        <f>F18</f>
        <v>0</v>
      </c>
      <c r="L18" s="165"/>
      <c r="M18" s="165"/>
      <c r="N18" s="26"/>
      <c r="O18" s="26"/>
      <c r="P18" s="24"/>
      <c r="Q18" s="24"/>
      <c r="R18" s="24"/>
      <c r="S18" s="24"/>
      <c r="T18" s="24"/>
      <c r="U18" s="24"/>
      <c r="V18" s="24"/>
      <c r="W18" s="24"/>
      <c r="X18" s="24"/>
      <c r="Y18" s="24"/>
      <c r="Z18" s="24"/>
    </row>
    <row r="19" spans="1:26" s="265" customFormat="1" x14ac:dyDescent="0.3">
      <c r="A19" s="26"/>
      <c r="B19" s="373">
        <v>5</v>
      </c>
      <c r="C19" s="316" t="s">
        <v>643</v>
      </c>
      <c r="D19" s="186"/>
      <c r="E19" s="225"/>
      <c r="F19" s="131">
        <v>0</v>
      </c>
      <c r="G19" s="203"/>
      <c r="H19" s="203"/>
      <c r="I19" s="203"/>
      <c r="J19" s="203"/>
      <c r="K19" s="326">
        <f>F19</f>
        <v>0</v>
      </c>
      <c r="L19" s="165"/>
      <c r="M19" s="165"/>
      <c r="N19" s="26"/>
      <c r="O19" s="26"/>
      <c r="P19" s="24"/>
      <c r="Q19" s="24"/>
      <c r="R19" s="24"/>
      <c r="S19" s="24"/>
      <c r="T19" s="24"/>
      <c r="U19" s="24"/>
      <c r="V19" s="24"/>
      <c r="W19" s="24"/>
      <c r="X19" s="24"/>
      <c r="Y19" s="24"/>
      <c r="Z19" s="24"/>
    </row>
    <row r="20" spans="1:26" x14ac:dyDescent="0.3">
      <c r="A20" s="26"/>
      <c r="B20" s="373">
        <v>6</v>
      </c>
      <c r="C20" s="310" t="s">
        <v>310</v>
      </c>
      <c r="D20" s="179"/>
      <c r="E20" s="185"/>
      <c r="F20" s="429">
        <f>SUM(G27:G46)</f>
        <v>6885154.75</v>
      </c>
      <c r="G20" s="429">
        <f>SUM(H27:H46)</f>
        <v>0</v>
      </c>
      <c r="H20" s="407">
        <f t="shared" ref="H20" si="1">SUM(I27:I46)</f>
        <v>0</v>
      </c>
      <c r="I20" s="407">
        <f>SUM(J27:J46)</f>
        <v>0</v>
      </c>
      <c r="J20" s="353">
        <f>SUM(K27:K46)</f>
        <v>0</v>
      </c>
      <c r="K20" s="403">
        <f t="shared" si="0"/>
        <v>6885154.75</v>
      </c>
      <c r="L20" s="165"/>
      <c r="M20" s="165"/>
      <c r="N20" s="165"/>
      <c r="O20" s="165"/>
      <c r="P20" s="165"/>
      <c r="Q20" s="165"/>
      <c r="R20" s="165"/>
      <c r="S20" s="165"/>
      <c r="T20" s="165"/>
      <c r="U20" s="26"/>
      <c r="V20" s="26"/>
      <c r="W20" s="26"/>
      <c r="X20" s="26"/>
      <c r="Y20" s="26"/>
      <c r="Z20" s="26"/>
    </row>
    <row r="21" spans="1:26" ht="31.05" customHeight="1" x14ac:dyDescent="0.3">
      <c r="A21" s="26"/>
      <c r="B21" s="373">
        <v>7</v>
      </c>
      <c r="C21" s="438" t="s">
        <v>768</v>
      </c>
      <c r="D21" s="228"/>
      <c r="E21" s="229"/>
      <c r="F21" s="356">
        <f>SUM(F15:F17,F19:F20)</f>
        <v>6885154.75</v>
      </c>
      <c r="G21" s="332">
        <f>SUM(G15:G17,G20)</f>
        <v>0</v>
      </c>
      <c r="H21" s="332">
        <f t="shared" ref="H21:J21" si="2">SUM(H15:H17,H20)</f>
        <v>0</v>
      </c>
      <c r="I21" s="332">
        <f t="shared" si="2"/>
        <v>0</v>
      </c>
      <c r="J21" s="332">
        <f t="shared" si="2"/>
        <v>0</v>
      </c>
      <c r="K21" s="331">
        <f>SUM(F21:J21)</f>
        <v>6885154.75</v>
      </c>
      <c r="L21" s="165"/>
      <c r="M21" s="165"/>
      <c r="N21" s="165"/>
      <c r="O21" s="165"/>
      <c r="P21" s="165"/>
      <c r="Q21" s="165"/>
      <c r="R21" s="165"/>
      <c r="S21" s="165"/>
      <c r="T21" s="165"/>
      <c r="U21" s="26"/>
      <c r="V21" s="26"/>
      <c r="W21" s="26"/>
      <c r="X21" s="26"/>
      <c r="Y21" s="26"/>
      <c r="Z21" s="26"/>
    </row>
    <row r="22" spans="1:26" s="265" customFormat="1" x14ac:dyDescent="0.3">
      <c r="A22" s="24"/>
      <c r="B22" s="24"/>
      <c r="C22" s="24"/>
      <c r="D22" s="24"/>
      <c r="E22" s="24"/>
      <c r="F22" s="24"/>
      <c r="G22" s="24"/>
      <c r="H22" s="24"/>
      <c r="I22" s="24"/>
      <c r="J22" s="24"/>
      <c r="K22" s="24"/>
      <c r="L22" s="24"/>
      <c r="M22" s="24"/>
      <c r="N22" s="165"/>
      <c r="O22" s="165"/>
      <c r="P22" s="165"/>
      <c r="Q22" s="165"/>
      <c r="R22" s="165"/>
      <c r="S22" s="165"/>
      <c r="T22" s="165"/>
      <c r="U22" s="165"/>
      <c r="V22" s="165"/>
      <c r="W22" s="165"/>
      <c r="X22" s="24"/>
      <c r="Y22" s="24"/>
      <c r="Z22" s="24"/>
    </row>
    <row r="23" spans="1:26" ht="18" thickBot="1" x14ac:dyDescent="0.35">
      <c r="A23" s="26"/>
      <c r="B23" s="439" t="s">
        <v>215</v>
      </c>
      <c r="C23" s="198"/>
      <c r="D23" s="230"/>
      <c r="E23" s="230"/>
      <c r="F23" s="230"/>
      <c r="G23" s="230"/>
      <c r="H23" s="201"/>
      <c r="I23" s="198"/>
      <c r="J23" s="198"/>
      <c r="K23" s="198"/>
      <c r="L23" s="198"/>
      <c r="M23" s="165"/>
      <c r="N23" s="165"/>
      <c r="O23" s="165"/>
      <c r="P23" s="165"/>
      <c r="Q23" s="165"/>
      <c r="R23" s="165"/>
      <c r="S23" s="165"/>
      <c r="T23" s="165"/>
      <c r="U23" s="165"/>
      <c r="V23" s="165"/>
      <c r="W23" s="26"/>
      <c r="X23" s="26"/>
      <c r="Y23" s="26"/>
      <c r="Z23" s="26"/>
    </row>
    <row r="24" spans="1:26" ht="16.2" thickTop="1" x14ac:dyDescent="0.3">
      <c r="A24" s="26"/>
      <c r="B24" s="26"/>
      <c r="C24" s="224"/>
      <c r="D24" s="224"/>
      <c r="E24" s="224"/>
      <c r="F24" s="224"/>
      <c r="G24" s="27"/>
      <c r="H24" s="26"/>
      <c r="I24" s="26"/>
      <c r="J24" s="26"/>
      <c r="K24" s="26"/>
      <c r="L24" s="26"/>
      <c r="M24" s="165"/>
      <c r="N24" s="165"/>
      <c r="O24" s="165"/>
      <c r="P24" s="165"/>
      <c r="Q24" s="165"/>
      <c r="R24" s="165"/>
      <c r="S24" s="165"/>
      <c r="T24" s="165"/>
      <c r="U24" s="165"/>
      <c r="V24" s="165"/>
      <c r="W24" s="26"/>
      <c r="X24" s="26"/>
      <c r="Y24" s="26"/>
      <c r="Z24" s="26"/>
    </row>
    <row r="25" spans="1:26" x14ac:dyDescent="0.3">
      <c r="A25" s="26"/>
      <c r="B25" s="26"/>
      <c r="C25" s="291" t="s">
        <v>23</v>
      </c>
      <c r="D25" s="291" t="s">
        <v>25</v>
      </c>
      <c r="E25" s="291" t="s">
        <v>27</v>
      </c>
      <c r="F25" s="291" t="s">
        <v>202</v>
      </c>
      <c r="G25" s="320" t="s">
        <v>203</v>
      </c>
      <c r="H25" s="373" t="s">
        <v>204</v>
      </c>
      <c r="I25" s="373" t="s">
        <v>213</v>
      </c>
      <c r="J25" s="373" t="s">
        <v>205</v>
      </c>
      <c r="K25" s="373" t="s">
        <v>206</v>
      </c>
      <c r="L25" s="320" t="s">
        <v>207</v>
      </c>
      <c r="M25" s="165"/>
      <c r="N25" s="165"/>
      <c r="O25" s="165"/>
      <c r="P25" s="165"/>
      <c r="Q25" s="165"/>
      <c r="R25" s="165"/>
      <c r="S25" s="165"/>
      <c r="T25" s="165"/>
      <c r="U25" s="26"/>
      <c r="V25" s="26"/>
      <c r="W25" s="26"/>
      <c r="X25" s="26"/>
      <c r="Y25" s="26"/>
      <c r="Z25" s="26"/>
    </row>
    <row r="26" spans="1:26" ht="69" customHeight="1" x14ac:dyDescent="0.3">
      <c r="A26" s="26"/>
      <c r="B26" s="368" t="s">
        <v>120</v>
      </c>
      <c r="C26" s="368" t="s">
        <v>168</v>
      </c>
      <c r="D26" s="367" t="s">
        <v>10</v>
      </c>
      <c r="E26" s="367" t="s">
        <v>15</v>
      </c>
      <c r="F26" s="367" t="s">
        <v>16</v>
      </c>
      <c r="G26" s="322" t="s">
        <v>283</v>
      </c>
      <c r="H26" s="431" t="s">
        <v>4</v>
      </c>
      <c r="I26" s="337" t="s">
        <v>5</v>
      </c>
      <c r="J26" s="337" t="s">
        <v>26</v>
      </c>
      <c r="K26" s="337" t="s">
        <v>12</v>
      </c>
      <c r="L26" s="370" t="s">
        <v>222</v>
      </c>
      <c r="M26" s="165"/>
      <c r="N26" s="165"/>
      <c r="O26" s="165"/>
      <c r="P26" s="165"/>
      <c r="Q26" s="165"/>
      <c r="R26" s="165"/>
      <c r="S26" s="165"/>
      <c r="T26" s="165"/>
      <c r="U26" s="26"/>
      <c r="V26" s="26"/>
      <c r="W26" s="26"/>
      <c r="X26" s="26"/>
      <c r="Y26" s="26"/>
      <c r="Z26" s="26"/>
    </row>
    <row r="27" spans="1:26" x14ac:dyDescent="0.3">
      <c r="A27" s="26"/>
      <c r="B27" s="373">
        <v>8</v>
      </c>
      <c r="C27" s="374">
        <f t="shared" ref="C27:C46" si="3">IF(L27&lt;&gt;0,VLOOKUP($D$9,Info_County_Code,2,FALSE),"")</f>
        <v>41</v>
      </c>
      <c r="D27" s="138" t="s">
        <v>832</v>
      </c>
      <c r="E27" s="255"/>
      <c r="F27" s="124" t="s">
        <v>154</v>
      </c>
      <c r="G27" s="123">
        <v>2789055</v>
      </c>
      <c r="H27" s="257"/>
      <c r="I27" s="257"/>
      <c r="J27" s="258"/>
      <c r="K27" s="257"/>
      <c r="L27" s="441">
        <f>SUM(G27:K27)</f>
        <v>2789055</v>
      </c>
      <c r="M27" s="165"/>
      <c r="N27" s="165"/>
      <c r="O27" s="165"/>
      <c r="P27" s="165"/>
      <c r="Q27" s="165"/>
      <c r="R27" s="165"/>
      <c r="S27" s="165"/>
      <c r="T27" s="165"/>
      <c r="U27" s="26"/>
      <c r="V27" s="26"/>
      <c r="W27" s="26"/>
      <c r="X27" s="26"/>
      <c r="Y27" s="26"/>
      <c r="Z27" s="26"/>
    </row>
    <row r="28" spans="1:26" x14ac:dyDescent="0.3">
      <c r="A28" s="26"/>
      <c r="B28" s="373">
        <v>9</v>
      </c>
      <c r="C28" s="374">
        <f t="shared" si="3"/>
        <v>41</v>
      </c>
      <c r="D28" s="138" t="s">
        <v>833</v>
      </c>
      <c r="E28" s="255"/>
      <c r="F28" s="124" t="s">
        <v>154</v>
      </c>
      <c r="G28" s="123">
        <v>3755500</v>
      </c>
      <c r="H28" s="257"/>
      <c r="I28" s="257"/>
      <c r="J28" s="258"/>
      <c r="K28" s="257"/>
      <c r="L28" s="441">
        <f t="shared" ref="L28:L46" si="4">SUM(G28:K28)</f>
        <v>3755500</v>
      </c>
      <c r="M28" s="165"/>
      <c r="N28" s="165"/>
      <c r="O28" s="165"/>
      <c r="P28" s="165"/>
      <c r="Q28" s="165"/>
      <c r="R28" s="165"/>
      <c r="S28" s="165"/>
      <c r="T28" s="165"/>
      <c r="U28" s="26"/>
      <c r="V28" s="26"/>
      <c r="W28" s="26"/>
      <c r="X28" s="26"/>
      <c r="Y28" s="26"/>
      <c r="Z28" s="26"/>
    </row>
    <row r="29" spans="1:26" x14ac:dyDescent="0.3">
      <c r="A29" s="26"/>
      <c r="B29" s="373">
        <v>10</v>
      </c>
      <c r="C29" s="374">
        <f t="shared" si="3"/>
        <v>41</v>
      </c>
      <c r="D29" s="138" t="s">
        <v>817</v>
      </c>
      <c r="E29" s="255"/>
      <c r="F29" s="124" t="s">
        <v>155</v>
      </c>
      <c r="G29" s="123">
        <v>301303.71000000002</v>
      </c>
      <c r="H29" s="257"/>
      <c r="I29" s="257"/>
      <c r="J29" s="258"/>
      <c r="K29" s="257"/>
      <c r="L29" s="441">
        <f t="shared" si="4"/>
        <v>301303.71000000002</v>
      </c>
      <c r="M29" s="165"/>
      <c r="N29" s="165"/>
      <c r="O29" s="165"/>
      <c r="P29" s="165"/>
      <c r="Q29" s="165"/>
      <c r="R29" s="165"/>
      <c r="S29" s="165"/>
      <c r="T29" s="165"/>
      <c r="U29" s="26"/>
      <c r="V29" s="26"/>
      <c r="W29" s="26"/>
      <c r="X29" s="26"/>
      <c r="Y29" s="26"/>
      <c r="Z29" s="26"/>
    </row>
    <row r="30" spans="1:26" x14ac:dyDescent="0.3">
      <c r="A30" s="26"/>
      <c r="B30" s="373">
        <v>11</v>
      </c>
      <c r="C30" s="374">
        <f t="shared" si="3"/>
        <v>41</v>
      </c>
      <c r="D30" s="138" t="s">
        <v>834</v>
      </c>
      <c r="E30" s="26"/>
      <c r="F30" s="124" t="s">
        <v>155</v>
      </c>
      <c r="G30" s="123">
        <v>20008.36</v>
      </c>
      <c r="H30" s="257"/>
      <c r="I30" s="257"/>
      <c r="J30" s="258"/>
      <c r="K30" s="257"/>
      <c r="L30" s="441">
        <f t="shared" si="4"/>
        <v>20008.36</v>
      </c>
      <c r="M30" s="165"/>
      <c r="N30" s="165"/>
      <c r="O30" s="165"/>
      <c r="P30" s="165"/>
      <c r="Q30" s="165"/>
      <c r="R30" s="165"/>
      <c r="S30" s="165"/>
      <c r="T30" s="165"/>
      <c r="U30" s="26"/>
      <c r="V30" s="26"/>
      <c r="W30" s="26"/>
      <c r="X30" s="26"/>
      <c r="Y30" s="26"/>
      <c r="Z30" s="26"/>
    </row>
    <row r="31" spans="1:26" x14ac:dyDescent="0.3">
      <c r="A31" s="26"/>
      <c r="B31" s="373">
        <v>12</v>
      </c>
      <c r="C31" s="374">
        <f t="shared" si="3"/>
        <v>41</v>
      </c>
      <c r="D31" s="138" t="s">
        <v>843</v>
      </c>
      <c r="E31" s="255"/>
      <c r="F31" s="124" t="s">
        <v>155</v>
      </c>
      <c r="G31" s="123">
        <v>19287.68</v>
      </c>
      <c r="H31" s="257"/>
      <c r="I31" s="257"/>
      <c r="J31" s="258"/>
      <c r="K31" s="257"/>
      <c r="L31" s="441">
        <f t="shared" si="4"/>
        <v>19287.68</v>
      </c>
      <c r="M31" s="165"/>
      <c r="N31" s="165"/>
      <c r="O31" s="165"/>
      <c r="P31" s="165"/>
      <c r="Q31" s="165"/>
      <c r="R31" s="165"/>
      <c r="S31" s="165"/>
      <c r="T31" s="165"/>
      <c r="U31" s="26"/>
      <c r="V31" s="26"/>
      <c r="W31" s="26"/>
      <c r="X31" s="26"/>
      <c r="Y31" s="26"/>
      <c r="Z31" s="26"/>
    </row>
    <row r="32" spans="1:26" hidden="1" x14ac:dyDescent="0.3">
      <c r="A32" s="26"/>
      <c r="B32" s="373">
        <v>13</v>
      </c>
      <c r="C32" s="374" t="str">
        <f t="shared" si="3"/>
        <v/>
      </c>
      <c r="D32" s="255"/>
      <c r="E32" s="255"/>
      <c r="F32" s="256"/>
      <c r="G32" s="257"/>
      <c r="H32" s="257"/>
      <c r="I32" s="257"/>
      <c r="J32" s="258"/>
      <c r="K32" s="257"/>
      <c r="L32" s="441">
        <f t="shared" si="4"/>
        <v>0</v>
      </c>
      <c r="M32" s="165"/>
      <c r="N32" s="165"/>
      <c r="O32" s="165"/>
      <c r="P32" s="165"/>
      <c r="Q32" s="165"/>
      <c r="R32" s="165"/>
      <c r="S32" s="165"/>
      <c r="T32" s="165"/>
      <c r="U32" s="26"/>
      <c r="V32" s="26"/>
      <c r="W32" s="26"/>
      <c r="X32" s="26"/>
      <c r="Y32" s="26"/>
      <c r="Z32" s="26"/>
    </row>
    <row r="33" spans="1:26" hidden="1" x14ac:dyDescent="0.3">
      <c r="A33" s="26"/>
      <c r="B33" s="373">
        <v>14</v>
      </c>
      <c r="C33" s="374" t="str">
        <f t="shared" si="3"/>
        <v/>
      </c>
      <c r="D33" s="255"/>
      <c r="E33" s="255"/>
      <c r="F33" s="256"/>
      <c r="G33" s="257"/>
      <c r="H33" s="257"/>
      <c r="I33" s="257"/>
      <c r="J33" s="258"/>
      <c r="K33" s="257"/>
      <c r="L33" s="441">
        <f t="shared" si="4"/>
        <v>0</v>
      </c>
      <c r="M33" s="165"/>
      <c r="N33" s="165"/>
      <c r="O33" s="165"/>
      <c r="P33" s="165"/>
      <c r="Q33" s="165"/>
      <c r="R33" s="165"/>
      <c r="S33" s="165"/>
      <c r="T33" s="165"/>
      <c r="U33" s="26"/>
      <c r="V33" s="26"/>
      <c r="W33" s="26"/>
      <c r="X33" s="26"/>
      <c r="Y33" s="26"/>
      <c r="Z33" s="26"/>
    </row>
    <row r="34" spans="1:26" hidden="1" x14ac:dyDescent="0.3">
      <c r="A34" s="26"/>
      <c r="B34" s="373">
        <v>15</v>
      </c>
      <c r="C34" s="374" t="str">
        <f t="shared" si="3"/>
        <v/>
      </c>
      <c r="D34" s="255"/>
      <c r="E34" s="255"/>
      <c r="F34" s="256"/>
      <c r="G34" s="257"/>
      <c r="H34" s="257"/>
      <c r="I34" s="257"/>
      <c r="J34" s="258"/>
      <c r="K34" s="257"/>
      <c r="L34" s="441">
        <f t="shared" si="4"/>
        <v>0</v>
      </c>
      <c r="M34" s="165"/>
      <c r="N34" s="165"/>
      <c r="O34" s="165"/>
      <c r="P34" s="165"/>
      <c r="Q34" s="165"/>
      <c r="R34" s="165"/>
      <c r="S34" s="165"/>
      <c r="T34" s="165"/>
      <c r="U34" s="26"/>
      <c r="V34" s="26"/>
      <c r="W34" s="26"/>
      <c r="X34" s="26"/>
      <c r="Y34" s="26"/>
      <c r="Z34" s="26"/>
    </row>
    <row r="35" spans="1:26" hidden="1" x14ac:dyDescent="0.3">
      <c r="A35" s="26"/>
      <c r="B35" s="373">
        <v>16</v>
      </c>
      <c r="C35" s="374" t="str">
        <f t="shared" si="3"/>
        <v/>
      </c>
      <c r="D35" s="255"/>
      <c r="E35" s="255"/>
      <c r="F35" s="256"/>
      <c r="G35" s="257"/>
      <c r="H35" s="257"/>
      <c r="I35" s="257"/>
      <c r="J35" s="258"/>
      <c r="K35" s="257"/>
      <c r="L35" s="441">
        <f t="shared" si="4"/>
        <v>0</v>
      </c>
      <c r="M35" s="165"/>
      <c r="N35" s="165"/>
      <c r="O35" s="165"/>
      <c r="P35" s="165"/>
      <c r="Q35" s="165"/>
      <c r="R35" s="165"/>
      <c r="S35" s="165"/>
      <c r="T35" s="165"/>
      <c r="U35" s="26"/>
      <c r="V35" s="26"/>
      <c r="W35" s="26"/>
      <c r="X35" s="26"/>
      <c r="Y35" s="26"/>
      <c r="Z35" s="26"/>
    </row>
    <row r="36" spans="1:26" hidden="1" x14ac:dyDescent="0.3">
      <c r="A36" s="26"/>
      <c r="B36" s="373">
        <v>17</v>
      </c>
      <c r="C36" s="374" t="str">
        <f t="shared" si="3"/>
        <v/>
      </c>
      <c r="D36" s="255"/>
      <c r="E36" s="255"/>
      <c r="F36" s="256"/>
      <c r="G36" s="257"/>
      <c r="H36" s="257"/>
      <c r="I36" s="257"/>
      <c r="J36" s="258"/>
      <c r="K36" s="257"/>
      <c r="L36" s="441">
        <f t="shared" si="4"/>
        <v>0</v>
      </c>
      <c r="M36" s="165"/>
      <c r="N36" s="165"/>
      <c r="O36" s="165"/>
      <c r="P36" s="165"/>
      <c r="Q36" s="165"/>
      <c r="R36" s="165"/>
      <c r="S36" s="165"/>
      <c r="T36" s="165"/>
      <c r="U36" s="26"/>
      <c r="V36" s="26"/>
      <c r="W36" s="26"/>
      <c r="X36" s="26"/>
      <c r="Y36" s="26"/>
      <c r="Z36" s="26"/>
    </row>
    <row r="37" spans="1:26" hidden="1" x14ac:dyDescent="0.3">
      <c r="A37" s="26"/>
      <c r="B37" s="373">
        <v>18</v>
      </c>
      <c r="C37" s="374" t="str">
        <f t="shared" si="3"/>
        <v/>
      </c>
      <c r="D37" s="255"/>
      <c r="E37" s="255"/>
      <c r="F37" s="256"/>
      <c r="G37" s="257"/>
      <c r="H37" s="257"/>
      <c r="I37" s="257"/>
      <c r="J37" s="258"/>
      <c r="K37" s="257"/>
      <c r="L37" s="441">
        <f t="shared" si="4"/>
        <v>0</v>
      </c>
      <c r="M37" s="165"/>
      <c r="N37" s="165"/>
      <c r="O37" s="165"/>
      <c r="P37" s="165"/>
      <c r="Q37" s="165"/>
      <c r="R37" s="165"/>
      <c r="S37" s="165"/>
      <c r="T37" s="165"/>
      <c r="U37" s="26"/>
      <c r="V37" s="26"/>
      <c r="W37" s="26"/>
      <c r="X37" s="26"/>
      <c r="Y37" s="26"/>
      <c r="Z37" s="26"/>
    </row>
    <row r="38" spans="1:26" hidden="1" x14ac:dyDescent="0.3">
      <c r="A38" s="26"/>
      <c r="B38" s="373">
        <v>19</v>
      </c>
      <c r="C38" s="374" t="str">
        <f t="shared" si="3"/>
        <v/>
      </c>
      <c r="D38" s="255"/>
      <c r="E38" s="255"/>
      <c r="F38" s="256"/>
      <c r="G38" s="257"/>
      <c r="H38" s="257"/>
      <c r="I38" s="257"/>
      <c r="J38" s="258"/>
      <c r="K38" s="257"/>
      <c r="L38" s="441">
        <f t="shared" si="4"/>
        <v>0</v>
      </c>
      <c r="M38" s="165"/>
      <c r="N38" s="165"/>
      <c r="O38" s="165"/>
      <c r="P38" s="165"/>
      <c r="Q38" s="165"/>
      <c r="R38" s="165"/>
      <c r="S38" s="165"/>
      <c r="T38" s="165"/>
      <c r="U38" s="26"/>
      <c r="V38" s="26"/>
      <c r="W38" s="26"/>
      <c r="X38" s="26"/>
      <c r="Y38" s="26"/>
      <c r="Z38" s="26"/>
    </row>
    <row r="39" spans="1:26" hidden="1" x14ac:dyDescent="0.3">
      <c r="A39" s="26"/>
      <c r="B39" s="373">
        <v>20</v>
      </c>
      <c r="C39" s="374" t="str">
        <f t="shared" si="3"/>
        <v/>
      </c>
      <c r="D39" s="255"/>
      <c r="E39" s="255"/>
      <c r="F39" s="256"/>
      <c r="G39" s="257"/>
      <c r="H39" s="257"/>
      <c r="I39" s="257"/>
      <c r="J39" s="258"/>
      <c r="K39" s="257"/>
      <c r="L39" s="441">
        <f t="shared" si="4"/>
        <v>0</v>
      </c>
      <c r="M39" s="165"/>
      <c r="N39" s="165"/>
      <c r="O39" s="165"/>
      <c r="P39" s="165"/>
      <c r="Q39" s="165"/>
      <c r="R39" s="165"/>
      <c r="S39" s="165"/>
      <c r="T39" s="165"/>
      <c r="U39" s="26"/>
      <c r="V39" s="26"/>
      <c r="W39" s="26"/>
      <c r="X39" s="26"/>
      <c r="Y39" s="26"/>
      <c r="Z39" s="26"/>
    </row>
    <row r="40" spans="1:26" hidden="1" x14ac:dyDescent="0.3">
      <c r="A40" s="26"/>
      <c r="B40" s="373">
        <v>21</v>
      </c>
      <c r="C40" s="374" t="str">
        <f t="shared" si="3"/>
        <v/>
      </c>
      <c r="D40" s="255"/>
      <c r="E40" s="255"/>
      <c r="F40" s="256"/>
      <c r="G40" s="257"/>
      <c r="H40" s="257"/>
      <c r="I40" s="257"/>
      <c r="J40" s="258"/>
      <c r="K40" s="257"/>
      <c r="L40" s="441">
        <f t="shared" si="4"/>
        <v>0</v>
      </c>
      <c r="M40" s="165"/>
      <c r="N40" s="165"/>
      <c r="O40" s="165"/>
      <c r="P40" s="165"/>
      <c r="Q40" s="165"/>
      <c r="R40" s="165"/>
      <c r="S40" s="165"/>
      <c r="T40" s="165"/>
      <c r="U40" s="26"/>
      <c r="V40" s="26"/>
      <c r="W40" s="26"/>
      <c r="X40" s="26"/>
      <c r="Y40" s="26"/>
      <c r="Z40" s="26"/>
    </row>
    <row r="41" spans="1:26" hidden="1" x14ac:dyDescent="0.3">
      <c r="A41" s="26"/>
      <c r="B41" s="373">
        <v>22</v>
      </c>
      <c r="C41" s="374" t="str">
        <f t="shared" si="3"/>
        <v/>
      </c>
      <c r="D41" s="255"/>
      <c r="E41" s="255"/>
      <c r="F41" s="256"/>
      <c r="G41" s="257"/>
      <c r="H41" s="257"/>
      <c r="I41" s="257"/>
      <c r="J41" s="258"/>
      <c r="K41" s="257"/>
      <c r="L41" s="441">
        <f t="shared" si="4"/>
        <v>0</v>
      </c>
      <c r="M41" s="165"/>
      <c r="N41" s="165"/>
      <c r="O41" s="165"/>
      <c r="P41" s="165"/>
      <c r="Q41" s="165"/>
      <c r="R41" s="165"/>
      <c r="S41" s="165"/>
      <c r="T41" s="165"/>
      <c r="U41" s="26"/>
      <c r="V41" s="26"/>
      <c r="W41" s="26"/>
      <c r="X41" s="26"/>
      <c r="Y41" s="26"/>
      <c r="Z41" s="26"/>
    </row>
    <row r="42" spans="1:26" hidden="1" x14ac:dyDescent="0.3">
      <c r="A42" s="26"/>
      <c r="B42" s="373">
        <v>23</v>
      </c>
      <c r="C42" s="374" t="str">
        <f t="shared" si="3"/>
        <v/>
      </c>
      <c r="D42" s="255"/>
      <c r="E42" s="255"/>
      <c r="F42" s="256"/>
      <c r="G42" s="257"/>
      <c r="H42" s="257"/>
      <c r="I42" s="257"/>
      <c r="J42" s="258"/>
      <c r="K42" s="257"/>
      <c r="L42" s="441">
        <f t="shared" si="4"/>
        <v>0</v>
      </c>
      <c r="M42" s="165"/>
      <c r="N42" s="165"/>
      <c r="O42" s="165"/>
      <c r="P42" s="165"/>
      <c r="Q42" s="165"/>
      <c r="R42" s="165"/>
      <c r="S42" s="165"/>
      <c r="T42" s="165"/>
      <c r="U42" s="26"/>
      <c r="V42" s="26"/>
      <c r="W42" s="26"/>
      <c r="X42" s="26"/>
      <c r="Y42" s="26"/>
      <c r="Z42" s="26"/>
    </row>
    <row r="43" spans="1:26" hidden="1" x14ac:dyDescent="0.3">
      <c r="A43" s="26"/>
      <c r="B43" s="373">
        <v>24</v>
      </c>
      <c r="C43" s="374" t="str">
        <f t="shared" si="3"/>
        <v/>
      </c>
      <c r="D43" s="255"/>
      <c r="E43" s="255"/>
      <c r="F43" s="256"/>
      <c r="G43" s="257"/>
      <c r="H43" s="257"/>
      <c r="I43" s="257"/>
      <c r="J43" s="258"/>
      <c r="K43" s="257"/>
      <c r="L43" s="441">
        <f t="shared" si="4"/>
        <v>0</v>
      </c>
      <c r="M43" s="165"/>
      <c r="N43" s="165"/>
      <c r="O43" s="165"/>
      <c r="P43" s="165"/>
      <c r="Q43" s="165"/>
      <c r="R43" s="165"/>
      <c r="S43" s="165"/>
      <c r="T43" s="165"/>
      <c r="U43" s="26"/>
      <c r="V43" s="26"/>
      <c r="W43" s="26"/>
      <c r="X43" s="26"/>
      <c r="Y43" s="26"/>
      <c r="Z43" s="26"/>
    </row>
    <row r="44" spans="1:26" hidden="1" x14ac:dyDescent="0.3">
      <c r="A44" s="26"/>
      <c r="B44" s="373">
        <v>25</v>
      </c>
      <c r="C44" s="374" t="str">
        <f t="shared" si="3"/>
        <v/>
      </c>
      <c r="D44" s="255"/>
      <c r="E44" s="255"/>
      <c r="F44" s="256"/>
      <c r="G44" s="257"/>
      <c r="H44" s="257"/>
      <c r="I44" s="257"/>
      <c r="J44" s="258"/>
      <c r="K44" s="257"/>
      <c r="L44" s="441">
        <f t="shared" si="4"/>
        <v>0</v>
      </c>
      <c r="M44" s="165"/>
      <c r="N44" s="165"/>
      <c r="O44" s="165"/>
      <c r="P44" s="165"/>
      <c r="Q44" s="165"/>
      <c r="R44" s="165"/>
      <c r="S44" s="165"/>
      <c r="T44" s="165"/>
      <c r="U44" s="26"/>
      <c r="V44" s="26"/>
      <c r="W44" s="26"/>
      <c r="X44" s="26"/>
      <c r="Y44" s="26"/>
      <c r="Z44" s="26"/>
    </row>
    <row r="45" spans="1:26" hidden="1" x14ac:dyDescent="0.3">
      <c r="A45" s="26"/>
      <c r="B45" s="373">
        <v>26</v>
      </c>
      <c r="C45" s="374" t="str">
        <f t="shared" si="3"/>
        <v/>
      </c>
      <c r="D45" s="255"/>
      <c r="E45" s="255"/>
      <c r="F45" s="256"/>
      <c r="G45" s="257"/>
      <c r="H45" s="257"/>
      <c r="I45" s="257"/>
      <c r="J45" s="258"/>
      <c r="K45" s="257"/>
      <c r="L45" s="441">
        <f t="shared" si="4"/>
        <v>0</v>
      </c>
      <c r="M45" s="165"/>
      <c r="N45" s="165"/>
      <c r="O45" s="165"/>
      <c r="P45" s="165"/>
      <c r="Q45" s="165"/>
      <c r="R45" s="165"/>
      <c r="S45" s="165"/>
      <c r="T45" s="165"/>
      <c r="U45" s="26"/>
      <c r="V45" s="26"/>
      <c r="W45" s="26"/>
      <c r="X45" s="26"/>
      <c r="Y45" s="26"/>
      <c r="Z45" s="26"/>
    </row>
    <row r="46" spans="1:26" hidden="1" x14ac:dyDescent="0.3">
      <c r="A46" s="26"/>
      <c r="B46" s="373">
        <v>27</v>
      </c>
      <c r="C46" s="374" t="str">
        <f t="shared" si="3"/>
        <v/>
      </c>
      <c r="D46" s="255"/>
      <c r="E46" s="255"/>
      <c r="F46" s="256"/>
      <c r="G46" s="257"/>
      <c r="H46" s="257"/>
      <c r="I46" s="257"/>
      <c r="J46" s="258"/>
      <c r="K46" s="257"/>
      <c r="L46" s="441">
        <f t="shared" si="4"/>
        <v>0</v>
      </c>
      <c r="M46" s="165"/>
      <c r="N46" s="165"/>
      <c r="O46" s="165"/>
      <c r="P46" s="165"/>
      <c r="Q46" s="165"/>
      <c r="R46" s="165"/>
      <c r="S46" s="165"/>
      <c r="T46" s="165"/>
      <c r="U46" s="26"/>
      <c r="V46" s="26"/>
      <c r="W46" s="26"/>
      <c r="X46" s="26"/>
      <c r="Y46" s="26"/>
      <c r="Z46" s="26"/>
    </row>
  </sheetData>
  <sheetProtection sheet="1" objects="1" scenarios="1" selectLockedCells="1"/>
  <customSheetViews>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 allowBlank="1" showInputMessage="1" showErrorMessage="1" prompt="Type in Prior Program Name. " sqref="E27:E29 E31:E46 D30" xr:uid="{00000000-0002-0000-0D00-000016000000}"/>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XFD1048576"/>
    </sheetView>
  </sheetViews>
  <sheetFormatPr defaultColWidth="0" defaultRowHeight="14.4" zeroHeight="1" x14ac:dyDescent="0.3"/>
  <cols>
    <col min="1" max="1" width="128.21875" style="252" customWidth="1"/>
    <col min="2" max="2" width="9.21875" style="252" hidden="1" customWidth="1"/>
    <col min="3" max="16384" width="9.21875" style="252" hidden="1"/>
  </cols>
  <sheetData>
    <row r="1" spans="1:1" ht="19.5" customHeight="1" x14ac:dyDescent="0.3">
      <c r="A1" s="243" t="s">
        <v>773</v>
      </c>
    </row>
    <row r="2" spans="1:1" ht="15.6" x14ac:dyDescent="0.3">
      <c r="A2" s="245" t="s">
        <v>313</v>
      </c>
    </row>
    <row r="3" spans="1:1" ht="15.6" x14ac:dyDescent="0.3">
      <c r="A3" s="245" t="s">
        <v>312</v>
      </c>
    </row>
    <row r="4" spans="1:1" ht="15.6" x14ac:dyDescent="0.3">
      <c r="A4" s="245" t="s">
        <v>644</v>
      </c>
    </row>
    <row r="5" spans="1:1" ht="15.6" x14ac:dyDescent="0.3">
      <c r="A5" s="245" t="s">
        <v>645</v>
      </c>
    </row>
    <row r="6" spans="1:1" ht="15.6" x14ac:dyDescent="0.3">
      <c r="A6" s="245" t="s">
        <v>646</v>
      </c>
    </row>
    <row r="7" spans="1:1" ht="15.6" x14ac:dyDescent="0.3">
      <c r="A7" s="245" t="s">
        <v>738</v>
      </c>
    </row>
    <row r="8" spans="1:1" ht="45.6" x14ac:dyDescent="0.3">
      <c r="A8" s="245" t="s">
        <v>647</v>
      </c>
    </row>
    <row r="9" spans="1:1" ht="15.6" x14ac:dyDescent="0.3">
      <c r="A9" s="245" t="s">
        <v>429</v>
      </c>
    </row>
    <row r="10" spans="1:1" ht="15.6" x14ac:dyDescent="0.3">
      <c r="A10" s="245" t="s">
        <v>648</v>
      </c>
    </row>
    <row r="11" spans="1:1" ht="15.6" x14ac:dyDescent="0.3">
      <c r="A11" s="245" t="s">
        <v>649</v>
      </c>
    </row>
    <row r="12" spans="1:1" ht="15.6" x14ac:dyDescent="0.3">
      <c r="A12" s="245" t="s">
        <v>650</v>
      </c>
    </row>
    <row r="13" spans="1:1" ht="15.6" x14ac:dyDescent="0.3">
      <c r="A13" s="245" t="s">
        <v>755</v>
      </c>
    </row>
    <row r="14" spans="1:1" ht="15.6" x14ac:dyDescent="0.3">
      <c r="A14" s="245" t="s">
        <v>651</v>
      </c>
    </row>
    <row r="15" spans="1:1" ht="15.6" x14ac:dyDescent="0.3">
      <c r="A15" s="245" t="s">
        <v>424</v>
      </c>
    </row>
    <row r="16" spans="1:1" ht="135.6" x14ac:dyDescent="0.3">
      <c r="A16" s="245" t="s">
        <v>652</v>
      </c>
    </row>
    <row r="17" spans="1:1" ht="15.6" x14ac:dyDescent="0.3">
      <c r="A17" s="245" t="s">
        <v>653</v>
      </c>
    </row>
    <row r="18" spans="1:1" ht="15.6" x14ac:dyDescent="0.3">
      <c r="A18" s="245" t="s">
        <v>654</v>
      </c>
    </row>
    <row r="19" spans="1:1" ht="15.6" x14ac:dyDescent="0.3">
      <c r="A19" s="245" t="s">
        <v>756</v>
      </c>
    </row>
    <row r="20" spans="1:1" ht="15.6" x14ac:dyDescent="0.3">
      <c r="A20" s="245" t="s">
        <v>655</v>
      </c>
    </row>
    <row r="21" spans="1:1" ht="15.6" x14ac:dyDescent="0.3">
      <c r="A21" s="245" t="s">
        <v>450</v>
      </c>
    </row>
    <row r="22" spans="1:1" ht="30.6" x14ac:dyDescent="0.3">
      <c r="A22" s="245" t="s">
        <v>656</v>
      </c>
    </row>
    <row r="23" spans="1:1" ht="15.6" x14ac:dyDescent="0.3">
      <c r="A23" s="245" t="s">
        <v>452</v>
      </c>
    </row>
    <row r="24" spans="1:1" ht="15.6" x14ac:dyDescent="0.3">
      <c r="A24" s="245" t="s">
        <v>453</v>
      </c>
    </row>
    <row r="25" spans="1:1" ht="15.6" x14ac:dyDescent="0.3">
      <c r="A25" s="245" t="s">
        <v>454</v>
      </c>
    </row>
    <row r="26" spans="1:1" ht="15.6" x14ac:dyDescent="0.3">
      <c r="A26" s="245" t="s">
        <v>455</v>
      </c>
    </row>
    <row r="27" spans="1:1" ht="15.6" x14ac:dyDescent="0.3">
      <c r="A27" s="245" t="s">
        <v>456</v>
      </c>
    </row>
    <row r="28" spans="1:1" ht="30.6" x14ac:dyDescent="0.3">
      <c r="A28" s="245" t="s">
        <v>657</v>
      </c>
    </row>
    <row r="29" spans="1:1" ht="15.6" x14ac:dyDescent="0.3">
      <c r="A29" s="245" t="s">
        <v>331</v>
      </c>
    </row>
    <row r="30" spans="1:1" ht="15.6" x14ac:dyDescent="0.3">
      <c r="A30" s="245" t="s">
        <v>421</v>
      </c>
    </row>
    <row r="31" spans="1:1" ht="15.6" x14ac:dyDescent="0.3">
      <c r="A31" s="245" t="s">
        <v>420</v>
      </c>
    </row>
    <row r="32" spans="1:1" ht="15.6" x14ac:dyDescent="0.3">
      <c r="A32" s="245" t="s">
        <v>419</v>
      </c>
    </row>
    <row r="33" spans="1:1" ht="15.6" x14ac:dyDescent="0.3">
      <c r="A33" s="245" t="s">
        <v>418</v>
      </c>
    </row>
    <row r="34" spans="1:1" ht="15.6" x14ac:dyDescent="0.3">
      <c r="A34" s="245" t="s">
        <v>658</v>
      </c>
    </row>
    <row r="35" spans="1:1" ht="15.6" x14ac:dyDescent="0.3">
      <c r="A35" s="245" t="s">
        <v>659</v>
      </c>
    </row>
    <row r="36" spans="1:1" ht="15.6" x14ac:dyDescent="0.3">
      <c r="A36" s="245" t="s">
        <v>660</v>
      </c>
    </row>
    <row r="37" spans="1:1" ht="15.6" x14ac:dyDescent="0.3">
      <c r="A37" s="245" t="s">
        <v>661</v>
      </c>
    </row>
    <row r="38" spans="1:1" ht="15.6" x14ac:dyDescent="0.3">
      <c r="A38" s="245" t="s">
        <v>662</v>
      </c>
    </row>
    <row r="39" spans="1:1" ht="15.6" x14ac:dyDescent="0.3">
      <c r="A39" s="245" t="s">
        <v>595</v>
      </c>
    </row>
    <row r="40" spans="1:1" ht="15.6" x14ac:dyDescent="0.3">
      <c r="A40" s="245" t="s">
        <v>596</v>
      </c>
    </row>
    <row r="41" spans="1:1" ht="15.6" x14ac:dyDescent="0.3">
      <c r="A41" s="245" t="s">
        <v>597</v>
      </c>
    </row>
    <row r="42" spans="1:1" ht="15.6" x14ac:dyDescent="0.3">
      <c r="A42" s="245" t="s">
        <v>598</v>
      </c>
    </row>
    <row r="43" spans="1:1" ht="15.6" x14ac:dyDescent="0.3">
      <c r="A43" s="245" t="s">
        <v>599</v>
      </c>
    </row>
    <row r="44" spans="1:1" ht="15.6" x14ac:dyDescent="0.3">
      <c r="A44" s="245" t="s">
        <v>600</v>
      </c>
    </row>
    <row r="45" spans="1:1" ht="15.6" x14ac:dyDescent="0.3">
      <c r="A45" s="245" t="s">
        <v>601</v>
      </c>
    </row>
    <row r="46" spans="1:1" ht="45.6" x14ac:dyDescent="0.3">
      <c r="A46" s="245" t="s">
        <v>663</v>
      </c>
    </row>
    <row r="47" spans="1:1" ht="61.5" customHeight="1" x14ac:dyDescent="0.3">
      <c r="A47" s="245" t="s">
        <v>664</v>
      </c>
    </row>
    <row r="48" spans="1:1" ht="78" customHeight="1" x14ac:dyDescent="0.3">
      <c r="A48" s="245" t="s">
        <v>665</v>
      </c>
    </row>
    <row r="49" spans="1:1" ht="15" x14ac:dyDescent="0.3">
      <c r="A49" s="259" t="s">
        <v>666</v>
      </c>
    </row>
    <row r="50" spans="1:1" ht="30.6" x14ac:dyDescent="0.3">
      <c r="A50" s="245" t="s">
        <v>667</v>
      </c>
    </row>
    <row r="51" spans="1:1" ht="30.6" x14ac:dyDescent="0.3">
      <c r="A51" s="245" t="s">
        <v>668</v>
      </c>
    </row>
    <row r="52" spans="1:1" ht="30.6" x14ac:dyDescent="0.3">
      <c r="A52" s="245" t="s">
        <v>669</v>
      </c>
    </row>
    <row r="53" spans="1:1" ht="30.6" x14ac:dyDescent="0.3">
      <c r="A53" s="245" t="s">
        <v>670</v>
      </c>
    </row>
    <row r="54" spans="1:1" ht="30.6" x14ac:dyDescent="0.3">
      <c r="A54" s="245" t="s">
        <v>671</v>
      </c>
    </row>
    <row r="55" spans="1:1" ht="15.6" x14ac:dyDescent="0.3">
      <c r="A55" s="245" t="s">
        <v>672</v>
      </c>
    </row>
    <row r="56" spans="1:1" ht="15.6" hidden="1" x14ac:dyDescent="0.3">
      <c r="A56" s="245"/>
    </row>
    <row r="57" spans="1:1" ht="15.6" hidden="1" x14ac:dyDescent="0.3">
      <c r="A57" s="245"/>
    </row>
    <row r="58" spans="1:1" ht="15.6" hidden="1" x14ac:dyDescent="0.3">
      <c r="A58" s="245"/>
    </row>
    <row r="59" spans="1:1" ht="15.6" hidden="1" x14ac:dyDescent="0.3">
      <c r="A59" s="245"/>
    </row>
  </sheetData>
  <sheetProtection sheet="1" objects="1" scenarios="1" selectLockedCell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91"/>
  <sheetViews>
    <sheetView showGridLines="0" zoomScale="85" zoomScaleNormal="85" workbookViewId="0">
      <selection activeCell="H20" sqref="H20"/>
    </sheetView>
  </sheetViews>
  <sheetFormatPr defaultColWidth="0" defaultRowHeight="15" zeroHeight="1" x14ac:dyDescent="0.25"/>
  <cols>
    <col min="1" max="1" width="2.77734375" style="260" customWidth="1"/>
    <col min="2" max="2" width="6.77734375" style="260" customWidth="1"/>
    <col min="3" max="3" width="9.21875" style="260" bestFit="1" customWidth="1"/>
    <col min="4" max="4" width="28.21875" style="260" customWidth="1"/>
    <col min="5" max="5" width="26.21875" style="260" customWidth="1"/>
    <col min="6" max="6" width="20.21875" style="260" customWidth="1"/>
    <col min="7" max="7" width="30" style="260" customWidth="1"/>
    <col min="8" max="8" width="54.21875" style="260" customWidth="1"/>
    <col min="9" max="13" width="11.77734375" style="260" hidden="1" customWidth="1"/>
    <col min="14" max="16384" width="9.21875" style="260" hidden="1"/>
  </cols>
  <sheetData>
    <row r="1" spans="1:13" s="265" customFormat="1" x14ac:dyDescent="0.25">
      <c r="A1" s="237" t="s">
        <v>780</v>
      </c>
      <c r="B1" s="238" t="s">
        <v>277</v>
      </c>
      <c r="C1" s="26"/>
      <c r="D1" s="26"/>
      <c r="E1" s="26"/>
      <c r="F1" s="162"/>
      <c r="G1" s="24"/>
      <c r="H1" s="240" t="s">
        <v>275</v>
      </c>
      <c r="I1" s="24"/>
      <c r="J1" s="26"/>
      <c r="K1" s="26"/>
      <c r="L1" s="24"/>
      <c r="M1" s="24"/>
    </row>
    <row r="2" spans="1:13" s="265" customFormat="1" ht="15.6" thickBot="1" x14ac:dyDescent="0.3">
      <c r="A2" s="24"/>
      <c r="B2" s="239" t="s">
        <v>276</v>
      </c>
      <c r="C2" s="173"/>
      <c r="D2" s="173"/>
      <c r="E2" s="173"/>
      <c r="F2" s="174"/>
      <c r="G2" s="173"/>
      <c r="H2" s="174"/>
      <c r="I2" s="24"/>
      <c r="J2" s="26"/>
      <c r="K2" s="26"/>
      <c r="L2" s="24"/>
      <c r="M2" s="24"/>
    </row>
    <row r="3" spans="1:13" x14ac:dyDescent="0.25">
      <c r="A3" s="26"/>
      <c r="B3" s="14"/>
      <c r="C3" s="14"/>
      <c r="D3" s="26"/>
      <c r="E3" s="26"/>
      <c r="F3" s="26"/>
      <c r="G3" s="26"/>
      <c r="H3" s="26"/>
      <c r="I3" s="26"/>
      <c r="J3" s="26"/>
      <c r="K3" s="26"/>
      <c r="L3" s="26"/>
      <c r="M3" s="26"/>
    </row>
    <row r="4" spans="1:13" s="248" customFormat="1" x14ac:dyDescent="0.25">
      <c r="A4" s="119"/>
      <c r="B4" s="241" t="s">
        <v>746</v>
      </c>
      <c r="C4" s="119"/>
      <c r="D4" s="119"/>
      <c r="E4" s="119"/>
      <c r="F4" s="119"/>
      <c r="G4" s="119"/>
      <c r="H4" s="119"/>
      <c r="I4" s="119"/>
      <c r="J4" s="119"/>
      <c r="K4" s="119"/>
      <c r="L4" s="119"/>
      <c r="M4" s="119"/>
    </row>
    <row r="5" spans="1:13" ht="17.399999999999999" x14ac:dyDescent="0.25">
      <c r="A5" s="26"/>
      <c r="B5" s="242" t="str">
        <f>'1. Information'!B5</f>
        <v>Annual Mental Health Services Act (MHSA) Revenue and Expenditure Report</v>
      </c>
      <c r="C5" s="1"/>
      <c r="D5" s="1"/>
      <c r="E5" s="1"/>
      <c r="F5" s="1"/>
      <c r="G5" s="1"/>
      <c r="H5" s="26"/>
      <c r="I5" s="26"/>
      <c r="J5" s="26"/>
      <c r="K5" s="26"/>
      <c r="L5" s="26"/>
      <c r="M5" s="26"/>
    </row>
    <row r="6" spans="1:13" ht="17.399999999999999" x14ac:dyDescent="0.25">
      <c r="A6" s="26"/>
      <c r="B6" s="242" t="str">
        <f>'1. Information'!B6</f>
        <v>Fiscal Year: 2022-23</v>
      </c>
      <c r="C6" s="1"/>
      <c r="D6" s="1"/>
      <c r="E6" s="1"/>
      <c r="F6" s="1"/>
      <c r="G6" s="1"/>
      <c r="H6" s="26"/>
      <c r="I6" s="26"/>
      <c r="J6" s="26"/>
      <c r="K6" s="26"/>
      <c r="L6" s="26"/>
      <c r="M6" s="26"/>
    </row>
    <row r="7" spans="1:13" ht="17.399999999999999" x14ac:dyDescent="0.25">
      <c r="A7" s="26"/>
      <c r="B7" s="266" t="s">
        <v>299</v>
      </c>
      <c r="C7" s="9"/>
      <c r="D7" s="9"/>
      <c r="E7" s="9"/>
      <c r="F7" s="9"/>
      <c r="G7" s="9"/>
      <c r="H7" s="26"/>
      <c r="I7" s="26"/>
      <c r="J7" s="26"/>
      <c r="K7" s="26"/>
      <c r="L7" s="26"/>
      <c r="M7" s="26"/>
    </row>
    <row r="8" spans="1:13" ht="15.6" x14ac:dyDescent="0.25">
      <c r="A8" s="26"/>
      <c r="B8" s="26"/>
      <c r="C8" s="23"/>
      <c r="D8" s="23"/>
      <c r="E8" s="23"/>
      <c r="F8" s="23"/>
      <c r="G8" s="23"/>
      <c r="H8" s="26"/>
      <c r="I8" s="26"/>
      <c r="J8" s="26"/>
      <c r="K8" s="26"/>
      <c r="L8" s="26"/>
      <c r="M8" s="26"/>
    </row>
    <row r="9" spans="1:13" ht="15.6" x14ac:dyDescent="0.3">
      <c r="A9" s="26"/>
      <c r="B9" s="316" t="s">
        <v>0</v>
      </c>
      <c r="C9" s="155"/>
      <c r="D9" s="288" t="str">
        <f>IF(ISBLANK('1. Information'!D11),"",'1. Information'!D11)</f>
        <v>San Mateo</v>
      </c>
      <c r="E9" s="2"/>
      <c r="F9" s="442" t="s">
        <v>156</v>
      </c>
      <c r="G9" s="344">
        <f>IF(ISBLANK('1. Information'!D9),"",'1. Information'!D9)</f>
        <v>45443</v>
      </c>
      <c r="H9" s="26"/>
      <c r="I9" s="26"/>
      <c r="J9" s="26"/>
      <c r="K9" s="26"/>
      <c r="L9" s="26"/>
      <c r="M9" s="26"/>
    </row>
    <row r="10" spans="1:13" ht="15.6" x14ac:dyDescent="0.3">
      <c r="A10" s="26"/>
      <c r="B10" s="3"/>
      <c r="C10" s="3"/>
      <c r="D10" s="3"/>
      <c r="E10" s="3"/>
      <c r="F10" s="2"/>
      <c r="G10" s="20"/>
      <c r="H10" s="28"/>
      <c r="I10" s="26"/>
      <c r="J10" s="26"/>
      <c r="K10" s="26"/>
      <c r="L10" s="26"/>
      <c r="M10" s="26"/>
    </row>
    <row r="11" spans="1:13" ht="18" thickBot="1" x14ac:dyDescent="0.35">
      <c r="A11" s="26"/>
      <c r="B11" s="319" t="s">
        <v>214</v>
      </c>
      <c r="C11" s="180"/>
      <c r="D11" s="180"/>
      <c r="E11" s="180"/>
      <c r="F11" s="182"/>
      <c r="G11" s="231"/>
      <c r="H11" s="200"/>
      <c r="I11" s="26"/>
      <c r="J11" s="26"/>
      <c r="K11" s="26"/>
      <c r="L11" s="26"/>
      <c r="M11" s="26"/>
    </row>
    <row r="12" spans="1:13" ht="16.2" thickTop="1" x14ac:dyDescent="0.3">
      <c r="A12" s="26"/>
      <c r="B12" s="3"/>
      <c r="C12" s="3"/>
      <c r="D12" s="3"/>
      <c r="E12" s="3"/>
      <c r="F12" s="2"/>
      <c r="G12" s="20"/>
      <c r="H12" s="28"/>
      <c r="I12" s="26"/>
      <c r="J12" s="26"/>
      <c r="K12" s="26"/>
      <c r="L12" s="26"/>
      <c r="M12" s="26"/>
    </row>
    <row r="13" spans="1:13" x14ac:dyDescent="0.25">
      <c r="A13" s="26"/>
      <c r="B13" s="26"/>
      <c r="C13" s="443" t="s">
        <v>23</v>
      </c>
      <c r="D13" s="443" t="s">
        <v>25</v>
      </c>
      <c r="E13" s="443" t="s">
        <v>27</v>
      </c>
      <c r="F13" s="443" t="s">
        <v>202</v>
      </c>
      <c r="G13" s="443" t="s">
        <v>203</v>
      </c>
      <c r="H13" s="444" t="s">
        <v>204</v>
      </c>
      <c r="I13" s="26"/>
      <c r="J13" s="26"/>
      <c r="K13" s="26"/>
      <c r="L13" s="26"/>
      <c r="M13" s="26"/>
    </row>
    <row r="14" spans="1:13" ht="31.2" x14ac:dyDescent="0.25">
      <c r="A14" s="26"/>
      <c r="B14" s="365" t="s">
        <v>120</v>
      </c>
      <c r="C14" s="368" t="s">
        <v>168</v>
      </c>
      <c r="D14" s="367" t="s">
        <v>673</v>
      </c>
      <c r="E14" s="367" t="s">
        <v>674</v>
      </c>
      <c r="F14" s="367" t="s">
        <v>300</v>
      </c>
      <c r="G14" s="367" t="s">
        <v>104</v>
      </c>
      <c r="H14" s="367" t="s">
        <v>105</v>
      </c>
      <c r="I14" s="26"/>
      <c r="J14" s="26"/>
      <c r="K14" s="26"/>
      <c r="L14" s="26"/>
      <c r="M14" s="26"/>
    </row>
    <row r="15" spans="1:13" ht="30" x14ac:dyDescent="0.25">
      <c r="A15" s="26"/>
      <c r="B15" s="373">
        <v>1</v>
      </c>
      <c r="C15" s="374">
        <f t="shared" ref="C15:C45" si="0">IF(G15&lt;&gt;0,VLOOKUP($D$9,Info_County_Code,2,FALSE),"")</f>
        <v>41</v>
      </c>
      <c r="D15" s="38" t="s">
        <v>29</v>
      </c>
      <c r="E15" s="38" t="s">
        <v>818</v>
      </c>
      <c r="F15" s="143" t="s">
        <v>837</v>
      </c>
      <c r="G15" s="127">
        <v>30000</v>
      </c>
      <c r="H15" s="129" t="s">
        <v>838</v>
      </c>
      <c r="I15" s="26"/>
      <c r="J15" s="26"/>
      <c r="K15" s="26"/>
      <c r="L15" s="26"/>
      <c r="M15" s="26"/>
    </row>
    <row r="16" spans="1:13" ht="30" x14ac:dyDescent="0.25">
      <c r="A16" s="26"/>
      <c r="B16" s="373">
        <v>2</v>
      </c>
      <c r="C16" s="374">
        <f t="shared" si="0"/>
        <v>41</v>
      </c>
      <c r="D16" s="38" t="s">
        <v>29</v>
      </c>
      <c r="E16" s="38" t="s">
        <v>818</v>
      </c>
      <c r="F16" s="143" t="s">
        <v>837</v>
      </c>
      <c r="G16" s="127">
        <v>10299.959999999999</v>
      </c>
      <c r="H16" s="129" t="s">
        <v>839</v>
      </c>
      <c r="I16" s="26"/>
      <c r="J16" s="26"/>
      <c r="K16" s="26"/>
      <c r="L16" s="26"/>
      <c r="M16" s="26"/>
    </row>
    <row r="17" spans="1:13" ht="30" x14ac:dyDescent="0.25">
      <c r="A17" s="26"/>
      <c r="B17" s="373">
        <v>3</v>
      </c>
      <c r="C17" s="374">
        <f t="shared" si="0"/>
        <v>41</v>
      </c>
      <c r="D17" s="38" t="s">
        <v>28</v>
      </c>
      <c r="E17" s="38" t="s">
        <v>826</v>
      </c>
      <c r="F17" s="143" t="s">
        <v>827</v>
      </c>
      <c r="G17" s="127">
        <v>48.800000000000004</v>
      </c>
      <c r="H17" s="129" t="s">
        <v>862</v>
      </c>
      <c r="I17" s="26"/>
      <c r="J17" s="26"/>
      <c r="K17" s="26"/>
      <c r="L17" s="26"/>
      <c r="M17" s="26"/>
    </row>
    <row r="18" spans="1:13" ht="30" x14ac:dyDescent="0.25">
      <c r="A18" s="26"/>
      <c r="B18" s="373">
        <v>4</v>
      </c>
      <c r="C18" s="374">
        <f t="shared" si="0"/>
        <v>41</v>
      </c>
      <c r="D18" s="134" t="s">
        <v>29</v>
      </c>
      <c r="E18" s="38" t="s">
        <v>826</v>
      </c>
      <c r="F18" s="143" t="s">
        <v>827</v>
      </c>
      <c r="G18" s="127">
        <v>1731.2</v>
      </c>
      <c r="H18" s="129" t="s">
        <v>862</v>
      </c>
      <c r="I18" s="26"/>
      <c r="J18" s="26"/>
      <c r="K18" s="26"/>
      <c r="L18" s="26"/>
      <c r="M18" s="26"/>
    </row>
    <row r="19" spans="1:13" ht="30" x14ac:dyDescent="0.25">
      <c r="A19" s="26"/>
      <c r="B19" s="373">
        <v>5</v>
      </c>
      <c r="C19" s="374">
        <f t="shared" si="0"/>
        <v>41</v>
      </c>
      <c r="D19" s="38" t="s">
        <v>30</v>
      </c>
      <c r="E19" s="38" t="s">
        <v>826</v>
      </c>
      <c r="F19" s="143" t="s">
        <v>827</v>
      </c>
      <c r="G19" s="127">
        <v>27116</v>
      </c>
      <c r="H19" s="129" t="s">
        <v>862</v>
      </c>
      <c r="I19" s="26"/>
      <c r="J19" s="26"/>
      <c r="K19" s="26"/>
      <c r="L19" s="26"/>
      <c r="M19" s="26"/>
    </row>
    <row r="20" spans="1:13" ht="60" x14ac:dyDescent="0.25">
      <c r="A20" s="26"/>
      <c r="B20" s="373">
        <v>6</v>
      </c>
      <c r="C20" s="374">
        <f t="shared" si="0"/>
        <v>41</v>
      </c>
      <c r="D20" s="134" t="s">
        <v>28</v>
      </c>
      <c r="E20" s="38" t="s">
        <v>818</v>
      </c>
      <c r="F20" s="143" t="s">
        <v>827</v>
      </c>
      <c r="G20" s="127">
        <v>-2561.38</v>
      </c>
      <c r="H20" s="129" t="s">
        <v>860</v>
      </c>
      <c r="I20" s="26"/>
      <c r="J20" s="26"/>
      <c r="K20" s="26"/>
      <c r="L20" s="26"/>
      <c r="M20" s="26"/>
    </row>
    <row r="21" spans="1:13" ht="75" x14ac:dyDescent="0.25">
      <c r="A21" s="26"/>
      <c r="B21" s="373">
        <v>7</v>
      </c>
      <c r="C21" s="374">
        <f t="shared" si="0"/>
        <v>41</v>
      </c>
      <c r="D21" s="134" t="s">
        <v>29</v>
      </c>
      <c r="E21" s="134" t="s">
        <v>818</v>
      </c>
      <c r="F21" s="143" t="s">
        <v>827</v>
      </c>
      <c r="G21" s="127">
        <v>-109955.88</v>
      </c>
      <c r="H21" s="129" t="s">
        <v>859</v>
      </c>
      <c r="I21" s="26"/>
      <c r="J21" s="26"/>
      <c r="K21" s="26"/>
      <c r="L21" s="26"/>
      <c r="M21" s="26"/>
    </row>
    <row r="22" spans="1:13" ht="75" x14ac:dyDescent="0.25">
      <c r="A22" s="26"/>
      <c r="B22" s="373">
        <v>8</v>
      </c>
      <c r="C22" s="374">
        <f t="shared" si="0"/>
        <v>41</v>
      </c>
      <c r="D22" s="134" t="s">
        <v>30</v>
      </c>
      <c r="E22" s="134" t="s">
        <v>818</v>
      </c>
      <c r="F22" s="143" t="s">
        <v>827</v>
      </c>
      <c r="G22" s="127">
        <v>422977</v>
      </c>
      <c r="H22" s="129" t="s">
        <v>858</v>
      </c>
      <c r="I22" s="26"/>
      <c r="J22" s="26"/>
      <c r="K22" s="26"/>
      <c r="L22" s="26"/>
      <c r="M22" s="26"/>
    </row>
    <row r="23" spans="1:13" ht="60" x14ac:dyDescent="0.25">
      <c r="A23" s="26"/>
      <c r="B23" s="373">
        <v>9</v>
      </c>
      <c r="C23" s="374">
        <f t="shared" si="0"/>
        <v>41</v>
      </c>
      <c r="D23" s="38" t="s">
        <v>28</v>
      </c>
      <c r="E23" s="134" t="s">
        <v>826</v>
      </c>
      <c r="F23" s="143" t="s">
        <v>819</v>
      </c>
      <c r="G23" s="127">
        <v>-113.62</v>
      </c>
      <c r="H23" s="129" t="s">
        <v>863</v>
      </c>
      <c r="I23" s="26"/>
      <c r="J23" s="26"/>
      <c r="K23" s="26"/>
      <c r="L23" s="26"/>
      <c r="M23" s="26"/>
    </row>
    <row r="24" spans="1:13" ht="45" x14ac:dyDescent="0.25">
      <c r="A24" s="26"/>
      <c r="B24" s="373">
        <v>10</v>
      </c>
      <c r="C24" s="374">
        <v>41</v>
      </c>
      <c r="D24" s="134" t="s">
        <v>28</v>
      </c>
      <c r="E24" s="134" t="s">
        <v>826</v>
      </c>
      <c r="F24" s="143" t="s">
        <v>819</v>
      </c>
      <c r="G24" s="127">
        <v>-471.02</v>
      </c>
      <c r="H24" s="129" t="s">
        <v>864</v>
      </c>
      <c r="I24" s="26"/>
      <c r="J24" s="26"/>
      <c r="K24" s="26"/>
      <c r="L24" s="26"/>
      <c r="M24" s="26"/>
    </row>
    <row r="25" spans="1:13" ht="60" x14ac:dyDescent="0.25">
      <c r="A25" s="26"/>
      <c r="B25" s="373">
        <v>11</v>
      </c>
      <c r="C25" s="374">
        <f t="shared" si="0"/>
        <v>41</v>
      </c>
      <c r="D25" s="38" t="s">
        <v>29</v>
      </c>
      <c r="E25" s="134" t="s">
        <v>826</v>
      </c>
      <c r="F25" s="143" t="s">
        <v>819</v>
      </c>
      <c r="G25" s="127">
        <v>-53.790000000000006</v>
      </c>
      <c r="H25" s="129" t="s">
        <v>850</v>
      </c>
      <c r="I25" s="26"/>
      <c r="J25" s="26"/>
      <c r="K25" s="26"/>
      <c r="L25" s="26"/>
      <c r="M25" s="26"/>
    </row>
    <row r="26" spans="1:13" ht="45" x14ac:dyDescent="0.25">
      <c r="A26" s="26"/>
      <c r="B26" s="373">
        <v>12</v>
      </c>
      <c r="C26" s="374">
        <f t="shared" si="0"/>
        <v>41</v>
      </c>
      <c r="D26" s="134" t="s">
        <v>29</v>
      </c>
      <c r="E26" s="134" t="s">
        <v>826</v>
      </c>
      <c r="F26" s="143" t="s">
        <v>819</v>
      </c>
      <c r="G26" s="127">
        <v>-126.39</v>
      </c>
      <c r="H26" s="129" t="s">
        <v>865</v>
      </c>
      <c r="I26" s="26"/>
      <c r="J26" s="26"/>
      <c r="K26" s="26"/>
      <c r="L26" s="26"/>
      <c r="M26" s="26"/>
    </row>
    <row r="27" spans="1:13" ht="60" x14ac:dyDescent="0.25">
      <c r="A27" s="26"/>
      <c r="B27" s="373">
        <v>13</v>
      </c>
      <c r="C27" s="374">
        <f t="shared" si="0"/>
        <v>41</v>
      </c>
      <c r="D27" s="38" t="s">
        <v>30</v>
      </c>
      <c r="E27" s="134" t="s">
        <v>826</v>
      </c>
      <c r="F27" s="143" t="s">
        <v>819</v>
      </c>
      <c r="G27" s="127">
        <v>-4250.58</v>
      </c>
      <c r="H27" s="129" t="s">
        <v>851</v>
      </c>
      <c r="I27" s="26"/>
      <c r="J27" s="26"/>
      <c r="K27" s="26"/>
      <c r="L27" s="26"/>
      <c r="M27" s="26"/>
    </row>
    <row r="28" spans="1:13" ht="60" x14ac:dyDescent="0.25">
      <c r="A28" s="26"/>
      <c r="B28" s="373">
        <v>14</v>
      </c>
      <c r="C28" s="374">
        <f t="shared" si="0"/>
        <v>41</v>
      </c>
      <c r="D28" s="134" t="s">
        <v>28</v>
      </c>
      <c r="E28" s="134" t="s">
        <v>818</v>
      </c>
      <c r="F28" s="143" t="s">
        <v>819</v>
      </c>
      <c r="G28" s="127">
        <v>-157684.51999999999</v>
      </c>
      <c r="H28" s="129" t="s">
        <v>852</v>
      </c>
      <c r="I28" s="26"/>
      <c r="J28" s="26"/>
      <c r="K28" s="26"/>
      <c r="L28" s="26"/>
      <c r="M28" s="26"/>
    </row>
    <row r="29" spans="1:13" ht="60" x14ac:dyDescent="0.25">
      <c r="A29" s="26"/>
      <c r="B29" s="373">
        <v>15</v>
      </c>
      <c r="C29" s="374">
        <f t="shared" si="0"/>
        <v>41</v>
      </c>
      <c r="D29" s="38" t="s">
        <v>29</v>
      </c>
      <c r="E29" s="38" t="s">
        <v>818</v>
      </c>
      <c r="F29" s="143" t="s">
        <v>819</v>
      </c>
      <c r="G29" s="127">
        <v>-16469.32</v>
      </c>
      <c r="H29" s="129" t="s">
        <v>853</v>
      </c>
      <c r="I29" s="26"/>
      <c r="J29" s="26"/>
      <c r="K29" s="26"/>
      <c r="L29" s="26"/>
      <c r="M29" s="26"/>
    </row>
    <row r="30" spans="1:13" ht="60" x14ac:dyDescent="0.25">
      <c r="A30" s="26"/>
      <c r="B30" s="373">
        <v>16</v>
      </c>
      <c r="C30" s="374">
        <f t="shared" si="0"/>
        <v>41</v>
      </c>
      <c r="D30" s="38" t="s">
        <v>30</v>
      </c>
      <c r="E30" s="134" t="s">
        <v>818</v>
      </c>
      <c r="F30" s="143" t="s">
        <v>819</v>
      </c>
      <c r="G30" s="127">
        <v>61912</v>
      </c>
      <c r="H30" s="129" t="s">
        <v>861</v>
      </c>
      <c r="I30" s="26"/>
      <c r="J30" s="26"/>
      <c r="K30" s="26"/>
      <c r="L30" s="26"/>
      <c r="M30" s="26"/>
    </row>
    <row r="31" spans="1:13" ht="60" x14ac:dyDescent="0.25">
      <c r="A31" s="26"/>
      <c r="B31" s="373">
        <v>17</v>
      </c>
      <c r="C31" s="374">
        <f t="shared" si="0"/>
        <v>41</v>
      </c>
      <c r="D31" s="134" t="s">
        <v>28</v>
      </c>
      <c r="E31" s="134" t="s">
        <v>818</v>
      </c>
      <c r="F31" s="143" t="s">
        <v>837</v>
      </c>
      <c r="G31" s="127">
        <v>134009.97999999998</v>
      </c>
      <c r="H31" s="129" t="s">
        <v>854</v>
      </c>
      <c r="I31" s="26"/>
      <c r="J31" s="26"/>
      <c r="K31" s="26"/>
      <c r="L31" s="26"/>
      <c r="M31" s="26"/>
    </row>
    <row r="32" spans="1:13" ht="60" x14ac:dyDescent="0.25">
      <c r="A32" s="26"/>
      <c r="B32" s="373">
        <v>18</v>
      </c>
      <c r="C32" s="374">
        <f t="shared" si="0"/>
        <v>41</v>
      </c>
      <c r="D32" s="134" t="s">
        <v>29</v>
      </c>
      <c r="E32" s="134" t="s">
        <v>818</v>
      </c>
      <c r="F32" s="143" t="s">
        <v>837</v>
      </c>
      <c r="G32" s="127">
        <v>-17706.14</v>
      </c>
      <c r="H32" s="129" t="s">
        <v>855</v>
      </c>
      <c r="I32" s="26"/>
      <c r="J32" s="26"/>
      <c r="K32" s="26"/>
      <c r="L32" s="26"/>
      <c r="M32" s="26"/>
    </row>
    <row r="33" spans="1:13" ht="60" x14ac:dyDescent="0.25">
      <c r="A33" s="26"/>
      <c r="B33" s="373">
        <v>19</v>
      </c>
      <c r="C33" s="374">
        <f t="shared" si="0"/>
        <v>41</v>
      </c>
      <c r="D33" s="134" t="s">
        <v>30</v>
      </c>
      <c r="E33" s="134" t="s">
        <v>818</v>
      </c>
      <c r="F33" s="143" t="s">
        <v>837</v>
      </c>
      <c r="G33" s="127">
        <v>-186294</v>
      </c>
      <c r="H33" s="129" t="s">
        <v>856</v>
      </c>
      <c r="I33" s="26"/>
      <c r="J33" s="26"/>
      <c r="K33" s="26"/>
      <c r="L33" s="26"/>
      <c r="M33" s="26"/>
    </row>
    <row r="34" spans="1:13" ht="60" x14ac:dyDescent="0.25">
      <c r="A34" s="26"/>
      <c r="B34" s="373">
        <v>20</v>
      </c>
      <c r="C34" s="374">
        <f t="shared" si="0"/>
        <v>41</v>
      </c>
      <c r="D34" s="134" t="s">
        <v>31</v>
      </c>
      <c r="E34" s="134" t="s">
        <v>818</v>
      </c>
      <c r="F34" s="143" t="s">
        <v>837</v>
      </c>
      <c r="G34" s="127">
        <v>-277.30999999999767</v>
      </c>
      <c r="H34" s="129" t="s">
        <v>857</v>
      </c>
      <c r="I34" s="26"/>
      <c r="J34" s="26"/>
      <c r="K34" s="26"/>
      <c r="L34" s="26"/>
      <c r="M34" s="26"/>
    </row>
    <row r="35" spans="1:13" x14ac:dyDescent="0.25">
      <c r="A35" s="26"/>
      <c r="B35" s="373">
        <v>21</v>
      </c>
      <c r="C35" s="374">
        <f t="shared" si="0"/>
        <v>41</v>
      </c>
      <c r="D35" s="134" t="s">
        <v>28</v>
      </c>
      <c r="E35" s="134" t="s">
        <v>818</v>
      </c>
      <c r="F35" s="143" t="s">
        <v>842</v>
      </c>
      <c r="G35" s="127">
        <v>-506983</v>
      </c>
      <c r="H35" s="129" t="s">
        <v>840</v>
      </c>
      <c r="I35" s="26"/>
      <c r="J35" s="26"/>
      <c r="K35" s="26"/>
      <c r="L35" s="26"/>
      <c r="M35" s="26"/>
    </row>
    <row r="36" spans="1:13" x14ac:dyDescent="0.25">
      <c r="A36" s="26"/>
      <c r="B36" s="373">
        <v>22</v>
      </c>
      <c r="C36" s="374">
        <f t="shared" si="0"/>
        <v>41</v>
      </c>
      <c r="D36" s="134" t="s">
        <v>28</v>
      </c>
      <c r="E36" s="134" t="s">
        <v>818</v>
      </c>
      <c r="F36" s="143" t="s">
        <v>842</v>
      </c>
      <c r="G36" s="127">
        <v>-954559</v>
      </c>
      <c r="H36" s="129" t="s">
        <v>840</v>
      </c>
      <c r="I36" s="26"/>
      <c r="J36" s="26"/>
      <c r="K36" s="26"/>
      <c r="L36" s="26"/>
      <c r="M36" s="26"/>
    </row>
    <row r="37" spans="1:13" x14ac:dyDescent="0.25">
      <c r="A37" s="26"/>
      <c r="B37" s="373">
        <v>23</v>
      </c>
      <c r="C37" s="374">
        <f t="shared" si="0"/>
        <v>41</v>
      </c>
      <c r="D37" s="134" t="s">
        <v>28</v>
      </c>
      <c r="E37" s="134" t="s">
        <v>818</v>
      </c>
      <c r="F37" s="143" t="s">
        <v>842</v>
      </c>
      <c r="G37" s="127">
        <v>-526808</v>
      </c>
      <c r="H37" s="129" t="s">
        <v>840</v>
      </c>
      <c r="I37" s="26"/>
      <c r="J37" s="26"/>
      <c r="K37" s="26"/>
      <c r="L37" s="26"/>
      <c r="M37" s="26"/>
    </row>
    <row r="38" spans="1:13" x14ac:dyDescent="0.25">
      <c r="A38" s="26"/>
      <c r="B38" s="373">
        <v>24</v>
      </c>
      <c r="C38" s="374">
        <f t="shared" si="0"/>
        <v>41</v>
      </c>
      <c r="D38" s="134" t="s">
        <v>28</v>
      </c>
      <c r="E38" s="134" t="s">
        <v>818</v>
      </c>
      <c r="F38" s="143" t="s">
        <v>842</v>
      </c>
      <c r="G38" s="127">
        <v>2557408.35</v>
      </c>
      <c r="H38" s="129" t="s">
        <v>840</v>
      </c>
      <c r="I38" s="26"/>
      <c r="J38" s="26"/>
      <c r="K38" s="26"/>
      <c r="L38" s="26"/>
      <c r="M38" s="26"/>
    </row>
    <row r="39" spans="1:13" x14ac:dyDescent="0.25">
      <c r="A39" s="26"/>
      <c r="B39" s="373">
        <v>25</v>
      </c>
      <c r="C39" s="374">
        <f t="shared" si="0"/>
        <v>41</v>
      </c>
      <c r="D39" s="134" t="s">
        <v>841</v>
      </c>
      <c r="E39" s="134" t="s">
        <v>818</v>
      </c>
      <c r="F39" s="143" t="s">
        <v>842</v>
      </c>
      <c r="G39" s="127">
        <v>-449113.29</v>
      </c>
      <c r="H39" s="129" t="s">
        <v>840</v>
      </c>
      <c r="I39" s="26"/>
      <c r="J39" s="26"/>
      <c r="K39" s="26"/>
      <c r="L39" s="26"/>
      <c r="M39" s="26"/>
    </row>
    <row r="40" spans="1:13" x14ac:dyDescent="0.25">
      <c r="A40" s="26"/>
      <c r="B40" s="373">
        <v>26</v>
      </c>
      <c r="C40" s="374">
        <f t="shared" si="0"/>
        <v>41</v>
      </c>
      <c r="D40" s="38" t="s">
        <v>29</v>
      </c>
      <c r="E40" s="38" t="s">
        <v>818</v>
      </c>
      <c r="F40" s="143" t="s">
        <v>842</v>
      </c>
      <c r="G40" s="127">
        <v>130493.13000000003</v>
      </c>
      <c r="H40" s="129" t="s">
        <v>840</v>
      </c>
      <c r="I40" s="26"/>
      <c r="J40" s="26"/>
      <c r="K40" s="26"/>
      <c r="L40" s="26"/>
      <c r="M40" s="26"/>
    </row>
    <row r="41" spans="1:13" x14ac:dyDescent="0.25">
      <c r="A41" s="26"/>
      <c r="B41" s="373">
        <v>27</v>
      </c>
      <c r="C41" s="374">
        <f t="shared" si="0"/>
        <v>41</v>
      </c>
      <c r="D41" s="38" t="s">
        <v>29</v>
      </c>
      <c r="E41" s="38" t="s">
        <v>818</v>
      </c>
      <c r="F41" s="143" t="s">
        <v>842</v>
      </c>
      <c r="G41" s="127">
        <v>-860855.39</v>
      </c>
      <c r="H41" s="129" t="s">
        <v>840</v>
      </c>
      <c r="I41" s="26"/>
      <c r="J41" s="26"/>
      <c r="K41" s="26"/>
      <c r="L41" s="26"/>
      <c r="M41" s="26"/>
    </row>
    <row r="42" spans="1:13" x14ac:dyDescent="0.25">
      <c r="A42" s="26"/>
      <c r="B42" s="373">
        <v>28</v>
      </c>
      <c r="C42" s="374">
        <f t="shared" si="0"/>
        <v>41</v>
      </c>
      <c r="D42" s="38" t="s">
        <v>29</v>
      </c>
      <c r="E42" s="38" t="s">
        <v>818</v>
      </c>
      <c r="F42" s="143" t="s">
        <v>842</v>
      </c>
      <c r="G42" s="127">
        <v>-270696.09999999998</v>
      </c>
      <c r="H42" s="129" t="s">
        <v>840</v>
      </c>
      <c r="I42" s="26"/>
      <c r="J42" s="26"/>
      <c r="K42" s="26"/>
      <c r="L42" s="26"/>
      <c r="M42" s="26"/>
    </row>
    <row r="43" spans="1:13" x14ac:dyDescent="0.25">
      <c r="A43" s="26"/>
      <c r="B43" s="373">
        <v>29</v>
      </c>
      <c r="C43" s="374">
        <f t="shared" si="0"/>
        <v>41</v>
      </c>
      <c r="D43" s="38" t="s">
        <v>29</v>
      </c>
      <c r="E43" s="38" t="s">
        <v>818</v>
      </c>
      <c r="F43" s="143" t="s">
        <v>842</v>
      </c>
      <c r="G43" s="127">
        <v>559256.71000000008</v>
      </c>
      <c r="H43" s="129" t="s">
        <v>840</v>
      </c>
      <c r="I43" s="26"/>
      <c r="J43" s="26"/>
      <c r="K43" s="26"/>
      <c r="L43" s="26"/>
      <c r="M43" s="26"/>
    </row>
    <row r="44" spans="1:13" x14ac:dyDescent="0.25">
      <c r="A44" s="26"/>
      <c r="B44" s="373">
        <v>30</v>
      </c>
      <c r="C44" s="374">
        <f t="shared" si="0"/>
        <v>41</v>
      </c>
      <c r="D44" s="38" t="s">
        <v>29</v>
      </c>
      <c r="E44" s="38" t="s">
        <v>818</v>
      </c>
      <c r="F44" s="143" t="s">
        <v>842</v>
      </c>
      <c r="G44" s="127">
        <v>396228.14000000007</v>
      </c>
      <c r="H44" s="129" t="s">
        <v>840</v>
      </c>
      <c r="I44" s="26"/>
      <c r="J44" s="26"/>
      <c r="K44" s="26"/>
      <c r="L44" s="26"/>
      <c r="M44" s="26"/>
    </row>
    <row r="45" spans="1:13" x14ac:dyDescent="0.25">
      <c r="A45" s="26"/>
      <c r="B45" s="373">
        <v>31</v>
      </c>
      <c r="C45" s="374">
        <f t="shared" si="0"/>
        <v>41</v>
      </c>
      <c r="D45" s="38" t="s">
        <v>31</v>
      </c>
      <c r="E45" s="38" t="s">
        <v>818</v>
      </c>
      <c r="F45" s="143" t="s">
        <v>842</v>
      </c>
      <c r="G45" s="127">
        <v>56913</v>
      </c>
      <c r="H45" s="129" t="s">
        <v>840</v>
      </c>
      <c r="I45" s="26"/>
      <c r="J45" s="26"/>
      <c r="K45" s="26"/>
      <c r="L45" s="26"/>
      <c r="M45" s="26"/>
    </row>
    <row r="46" spans="1:13" x14ac:dyDescent="0.25">
      <c r="A46" s="26"/>
      <c r="B46" s="373">
        <v>32</v>
      </c>
      <c r="C46" s="374">
        <f>IF(G46&lt;&gt;0,VLOOKUP($D$9,Info_County_Code,2,FALSE),"")</f>
        <v>41</v>
      </c>
      <c r="D46" s="38" t="s">
        <v>31</v>
      </c>
      <c r="E46" s="38" t="s">
        <v>818</v>
      </c>
      <c r="F46" s="143" t="s">
        <v>842</v>
      </c>
      <c r="G46" s="127">
        <v>-131284.54999999999</v>
      </c>
      <c r="H46" s="129" t="s">
        <v>840</v>
      </c>
      <c r="I46" s="26"/>
      <c r="J46" s="26"/>
      <c r="K46" s="26"/>
      <c r="L46" s="26"/>
      <c r="M46" s="26"/>
    </row>
    <row r="47" spans="1:13" ht="30" x14ac:dyDescent="0.25">
      <c r="A47" s="26"/>
      <c r="B47" s="373">
        <v>33</v>
      </c>
      <c r="C47" s="374">
        <f>IF(G47&lt;&gt;0,VLOOKUP($D$9,Info_County_Code,2,FALSE),"")</f>
        <v>41</v>
      </c>
      <c r="D47" s="38" t="s">
        <v>28</v>
      </c>
      <c r="E47" s="38" t="s">
        <v>818</v>
      </c>
      <c r="F47" s="143" t="s">
        <v>842</v>
      </c>
      <c r="G47" s="127">
        <v>-1250772</v>
      </c>
      <c r="H47" s="129" t="s">
        <v>849</v>
      </c>
      <c r="I47" s="26"/>
      <c r="J47" s="26"/>
      <c r="K47" s="26"/>
      <c r="L47" s="26"/>
      <c r="M47" s="26"/>
    </row>
    <row r="48" spans="1:13" x14ac:dyDescent="0.25">
      <c r="A48" s="26"/>
      <c r="B48" s="26"/>
      <c r="C48" s="26"/>
      <c r="D48" s="26"/>
      <c r="E48" s="26"/>
      <c r="F48" s="26"/>
      <c r="G48" s="26"/>
      <c r="H48" s="26"/>
      <c r="I48" s="26"/>
      <c r="J48" s="26"/>
      <c r="K48" s="26"/>
      <c r="L48" s="26"/>
      <c r="M48" s="26"/>
    </row>
    <row r="49" spans="1:13" x14ac:dyDescent="0.25">
      <c r="A49" s="26"/>
      <c r="B49" s="26"/>
      <c r="C49" s="445" t="str">
        <f>IF(NOT(COUNTA(E49:H49)),"",VLOOKUP(E23,Info_County_Code,2,FALSE))</f>
        <v/>
      </c>
      <c r="D49" s="24"/>
      <c r="E49" s="24"/>
      <c r="F49" s="24"/>
      <c r="G49" s="40"/>
      <c r="H49" s="26"/>
      <c r="I49" s="26"/>
      <c r="J49" s="26"/>
      <c r="K49" s="26"/>
      <c r="L49" s="26"/>
      <c r="M49" s="26"/>
    </row>
    <row r="50" spans="1:13" x14ac:dyDescent="0.25">
      <c r="A50" s="26"/>
      <c r="B50" s="26"/>
      <c r="C50" s="26"/>
      <c r="D50" s="39"/>
      <c r="E50" s="39"/>
      <c r="F50" s="27"/>
      <c r="G50" s="26"/>
      <c r="H50" s="26"/>
      <c r="I50" s="26"/>
      <c r="J50" s="26"/>
      <c r="K50" s="26"/>
      <c r="L50" s="26"/>
      <c r="M50" s="26"/>
    </row>
    <row r="51" spans="1:13" ht="18" thickBot="1" x14ac:dyDescent="0.35">
      <c r="A51" s="26"/>
      <c r="B51" s="334" t="s">
        <v>215</v>
      </c>
      <c r="C51" s="198"/>
      <c r="D51" s="232"/>
      <c r="E51" s="232"/>
      <c r="F51" s="201"/>
      <c r="G51" s="198"/>
      <c r="H51" s="26"/>
      <c r="I51" s="26"/>
      <c r="J51" s="26"/>
      <c r="K51" s="26"/>
      <c r="L51" s="26"/>
      <c r="M51" s="26"/>
    </row>
    <row r="52" spans="1:13" ht="15.6" thickTop="1" x14ac:dyDescent="0.25">
      <c r="A52" s="26"/>
      <c r="B52" s="26"/>
      <c r="C52" s="26"/>
      <c r="D52" s="39"/>
      <c r="E52" s="39"/>
      <c r="F52" s="27"/>
      <c r="G52" s="26"/>
      <c r="H52" s="26"/>
      <c r="I52" s="26"/>
      <c r="J52" s="26"/>
      <c r="K52" s="26"/>
      <c r="L52" s="26"/>
      <c r="M52" s="26"/>
    </row>
    <row r="53" spans="1:13" x14ac:dyDescent="0.25">
      <c r="A53" s="26"/>
      <c r="B53" s="26"/>
      <c r="C53" s="446" t="s">
        <v>23</v>
      </c>
      <c r="D53" s="447" t="s">
        <v>25</v>
      </c>
      <c r="E53" s="443" t="s">
        <v>27</v>
      </c>
      <c r="F53" s="348" t="s">
        <v>202</v>
      </c>
      <c r="G53" s="320" t="s">
        <v>203</v>
      </c>
      <c r="H53" s="26"/>
      <c r="I53" s="26"/>
      <c r="J53" s="26"/>
      <c r="K53" s="26"/>
      <c r="L53" s="26"/>
      <c r="M53" s="26"/>
    </row>
    <row r="54" spans="1:13" ht="31.2" x14ac:dyDescent="0.25">
      <c r="A54" s="26"/>
      <c r="B54" s="365" t="s">
        <v>120</v>
      </c>
      <c r="C54" s="368" t="s">
        <v>168</v>
      </c>
      <c r="D54" s="368" t="s">
        <v>673</v>
      </c>
      <c r="E54" s="367" t="s">
        <v>300</v>
      </c>
      <c r="F54" s="367" t="s">
        <v>104</v>
      </c>
      <c r="G54" s="367" t="s">
        <v>105</v>
      </c>
      <c r="H54" s="26"/>
      <c r="I54" s="26"/>
      <c r="J54" s="26"/>
      <c r="K54" s="26"/>
      <c r="L54" s="26"/>
      <c r="M54" s="26"/>
    </row>
    <row r="55" spans="1:13" x14ac:dyDescent="0.25">
      <c r="A55" s="26"/>
      <c r="B55" s="212">
        <v>34</v>
      </c>
      <c r="C55" s="213" t="str">
        <f t="shared" ref="C55:C84" si="1">IF(F55&lt;&gt;0,VLOOKUP($D$9,Info_County_Code,2,FALSE),"")</f>
        <v/>
      </c>
      <c r="D55" s="233" t="s">
        <v>166</v>
      </c>
      <c r="E55" s="448"/>
      <c r="F55" s="449"/>
      <c r="G55" s="450"/>
      <c r="H55" s="26"/>
      <c r="I55" s="26"/>
      <c r="J55" s="26"/>
      <c r="K55" s="26"/>
      <c r="L55" s="26"/>
      <c r="M55" s="26"/>
    </row>
    <row r="56" spans="1:13" x14ac:dyDescent="0.25">
      <c r="A56" s="26"/>
      <c r="B56" s="212">
        <v>35</v>
      </c>
      <c r="C56" s="213" t="str">
        <f t="shared" si="1"/>
        <v/>
      </c>
      <c r="D56" s="233" t="s">
        <v>166</v>
      </c>
      <c r="E56" s="448"/>
      <c r="F56" s="449"/>
      <c r="G56" s="450"/>
      <c r="H56" s="26"/>
      <c r="I56" s="26"/>
      <c r="J56" s="26"/>
      <c r="K56" s="26"/>
      <c r="L56" s="26"/>
      <c r="M56" s="26"/>
    </row>
    <row r="57" spans="1:13" x14ac:dyDescent="0.25">
      <c r="A57" s="26"/>
      <c r="B57" s="212">
        <v>36</v>
      </c>
      <c r="C57" s="213" t="str">
        <f t="shared" si="1"/>
        <v/>
      </c>
      <c r="D57" s="233" t="s">
        <v>166</v>
      </c>
      <c r="E57" s="448"/>
      <c r="F57" s="449"/>
      <c r="G57" s="450"/>
      <c r="H57" s="26"/>
      <c r="I57" s="26"/>
      <c r="J57" s="26"/>
      <c r="K57" s="26"/>
      <c r="L57" s="26"/>
      <c r="M57" s="26"/>
    </row>
    <row r="58" spans="1:13" x14ac:dyDescent="0.25">
      <c r="A58" s="26"/>
      <c r="B58" s="212">
        <v>37</v>
      </c>
      <c r="C58" s="213" t="str">
        <f t="shared" si="1"/>
        <v/>
      </c>
      <c r="D58" s="233" t="s">
        <v>166</v>
      </c>
      <c r="E58" s="448"/>
      <c r="F58" s="449"/>
      <c r="G58" s="450"/>
      <c r="H58" s="26"/>
      <c r="I58" s="26"/>
      <c r="J58" s="26"/>
      <c r="K58" s="26"/>
      <c r="L58" s="26"/>
      <c r="M58" s="26"/>
    </row>
    <row r="59" spans="1:13" x14ac:dyDescent="0.25">
      <c r="A59" s="26"/>
      <c r="B59" s="212">
        <v>38</v>
      </c>
      <c r="C59" s="213" t="str">
        <f t="shared" si="1"/>
        <v/>
      </c>
      <c r="D59" s="233" t="s">
        <v>166</v>
      </c>
      <c r="E59" s="448"/>
      <c r="F59" s="449"/>
      <c r="G59" s="450"/>
      <c r="H59" s="26"/>
      <c r="I59" s="26"/>
      <c r="J59" s="26"/>
      <c r="K59" s="26"/>
      <c r="L59" s="26"/>
      <c r="M59" s="26"/>
    </row>
    <row r="60" spans="1:13" x14ac:dyDescent="0.25">
      <c r="A60" s="26"/>
      <c r="B60" s="212">
        <v>39</v>
      </c>
      <c r="C60" s="213" t="str">
        <f t="shared" si="1"/>
        <v/>
      </c>
      <c r="D60" s="233" t="s">
        <v>166</v>
      </c>
      <c r="E60" s="448"/>
      <c r="F60" s="449"/>
      <c r="G60" s="450"/>
      <c r="H60" s="26"/>
      <c r="I60" s="26"/>
      <c r="J60" s="26"/>
      <c r="K60" s="26"/>
      <c r="L60" s="26"/>
      <c r="M60" s="26"/>
    </row>
    <row r="61" spans="1:13" x14ac:dyDescent="0.25">
      <c r="A61" s="26"/>
      <c r="B61" s="212">
        <v>40</v>
      </c>
      <c r="C61" s="213" t="str">
        <f t="shared" si="1"/>
        <v/>
      </c>
      <c r="D61" s="233" t="s">
        <v>166</v>
      </c>
      <c r="E61" s="448"/>
      <c r="F61" s="449"/>
      <c r="G61" s="450"/>
      <c r="H61" s="26"/>
      <c r="I61" s="26"/>
      <c r="J61" s="26"/>
      <c r="K61" s="26"/>
      <c r="L61" s="26"/>
      <c r="M61" s="26"/>
    </row>
    <row r="62" spans="1:13" x14ac:dyDescent="0.25">
      <c r="A62" s="26"/>
      <c r="B62" s="212">
        <v>41</v>
      </c>
      <c r="C62" s="213" t="str">
        <f t="shared" si="1"/>
        <v/>
      </c>
      <c r="D62" s="233" t="s">
        <v>166</v>
      </c>
      <c r="E62" s="448"/>
      <c r="F62" s="449"/>
      <c r="G62" s="450"/>
      <c r="H62" s="26"/>
      <c r="I62" s="26"/>
      <c r="J62" s="26"/>
      <c r="K62" s="26"/>
      <c r="L62" s="26"/>
      <c r="M62" s="26"/>
    </row>
    <row r="63" spans="1:13" x14ac:dyDescent="0.25">
      <c r="A63" s="26"/>
      <c r="B63" s="212">
        <v>42</v>
      </c>
      <c r="C63" s="213" t="str">
        <f t="shared" si="1"/>
        <v/>
      </c>
      <c r="D63" s="233" t="s">
        <v>166</v>
      </c>
      <c r="E63" s="448"/>
      <c r="F63" s="449"/>
      <c r="G63" s="450"/>
      <c r="H63" s="26"/>
      <c r="I63" s="26"/>
      <c r="J63" s="26"/>
      <c r="K63" s="26"/>
      <c r="L63" s="26"/>
      <c r="M63" s="26"/>
    </row>
    <row r="64" spans="1:13" x14ac:dyDescent="0.25">
      <c r="A64" s="26"/>
      <c r="B64" s="212">
        <v>43</v>
      </c>
      <c r="C64" s="213" t="str">
        <f t="shared" si="1"/>
        <v/>
      </c>
      <c r="D64" s="233" t="s">
        <v>166</v>
      </c>
      <c r="E64" s="448"/>
      <c r="F64" s="449"/>
      <c r="G64" s="450"/>
      <c r="H64" s="26"/>
      <c r="I64" s="26"/>
      <c r="J64" s="26"/>
      <c r="K64" s="26"/>
      <c r="L64" s="26"/>
      <c r="M64" s="26"/>
    </row>
    <row r="65" spans="1:13" x14ac:dyDescent="0.25">
      <c r="A65" s="26"/>
      <c r="B65" s="212">
        <v>44</v>
      </c>
      <c r="C65" s="213" t="str">
        <f t="shared" si="1"/>
        <v/>
      </c>
      <c r="D65" s="233" t="s">
        <v>166</v>
      </c>
      <c r="E65" s="448"/>
      <c r="F65" s="449"/>
      <c r="G65" s="450"/>
      <c r="H65" s="26"/>
      <c r="I65" s="26"/>
      <c r="J65" s="26"/>
      <c r="K65" s="26"/>
      <c r="L65" s="26"/>
      <c r="M65" s="26"/>
    </row>
    <row r="66" spans="1:13" x14ac:dyDescent="0.25">
      <c r="A66" s="26"/>
      <c r="B66" s="212">
        <v>45</v>
      </c>
      <c r="C66" s="213" t="str">
        <f t="shared" si="1"/>
        <v/>
      </c>
      <c r="D66" s="233" t="s">
        <v>166</v>
      </c>
      <c r="E66" s="448"/>
      <c r="F66" s="449"/>
      <c r="G66" s="450"/>
      <c r="H66" s="26"/>
      <c r="I66" s="26"/>
      <c r="J66" s="26"/>
      <c r="K66" s="26"/>
      <c r="L66" s="26"/>
      <c r="M66" s="26"/>
    </row>
    <row r="67" spans="1:13" x14ac:dyDescent="0.25">
      <c r="A67" s="26"/>
      <c r="B67" s="212">
        <v>46</v>
      </c>
      <c r="C67" s="213" t="str">
        <f t="shared" si="1"/>
        <v/>
      </c>
      <c r="D67" s="233" t="s">
        <v>166</v>
      </c>
      <c r="E67" s="448"/>
      <c r="F67" s="449"/>
      <c r="G67" s="450"/>
      <c r="H67" s="26"/>
      <c r="I67" s="26"/>
      <c r="J67" s="26"/>
      <c r="K67" s="26"/>
      <c r="L67" s="26"/>
      <c r="M67" s="26"/>
    </row>
    <row r="68" spans="1:13" x14ac:dyDescent="0.25">
      <c r="A68" s="26"/>
      <c r="B68" s="212">
        <v>47</v>
      </c>
      <c r="C68" s="213" t="str">
        <f t="shared" si="1"/>
        <v/>
      </c>
      <c r="D68" s="233" t="s">
        <v>166</v>
      </c>
      <c r="E68" s="448"/>
      <c r="F68" s="449"/>
      <c r="G68" s="450"/>
      <c r="H68" s="26"/>
      <c r="I68" s="26"/>
      <c r="J68" s="26"/>
      <c r="K68" s="26"/>
      <c r="L68" s="26"/>
      <c r="M68" s="26"/>
    </row>
    <row r="69" spans="1:13" x14ac:dyDescent="0.25">
      <c r="A69" s="26"/>
      <c r="B69" s="212">
        <v>48</v>
      </c>
      <c r="C69" s="213" t="str">
        <f t="shared" si="1"/>
        <v/>
      </c>
      <c r="D69" s="233" t="s">
        <v>166</v>
      </c>
      <c r="E69" s="448"/>
      <c r="F69" s="449"/>
      <c r="G69" s="450"/>
      <c r="H69" s="26"/>
      <c r="I69" s="26"/>
      <c r="J69" s="26"/>
      <c r="K69" s="26"/>
      <c r="L69" s="26"/>
      <c r="M69" s="26"/>
    </row>
    <row r="70" spans="1:13" x14ac:dyDescent="0.25">
      <c r="A70" s="26"/>
      <c r="B70" s="212">
        <v>49</v>
      </c>
      <c r="C70" s="213" t="str">
        <f t="shared" si="1"/>
        <v/>
      </c>
      <c r="D70" s="233" t="s">
        <v>166</v>
      </c>
      <c r="E70" s="448"/>
      <c r="F70" s="449"/>
      <c r="G70" s="450"/>
      <c r="H70" s="26"/>
      <c r="I70" s="26"/>
      <c r="J70" s="26"/>
      <c r="K70" s="26"/>
      <c r="L70" s="26"/>
      <c r="M70" s="26"/>
    </row>
    <row r="71" spans="1:13" x14ac:dyDescent="0.25">
      <c r="A71" s="26"/>
      <c r="B71" s="212">
        <v>50</v>
      </c>
      <c r="C71" s="213" t="str">
        <f t="shared" si="1"/>
        <v/>
      </c>
      <c r="D71" s="233" t="s">
        <v>166</v>
      </c>
      <c r="E71" s="448"/>
      <c r="F71" s="449"/>
      <c r="G71" s="450"/>
      <c r="H71" s="26"/>
      <c r="I71" s="26"/>
      <c r="J71" s="26"/>
      <c r="K71" s="26"/>
      <c r="L71" s="26"/>
      <c r="M71" s="26"/>
    </row>
    <row r="72" spans="1:13" x14ac:dyDescent="0.25">
      <c r="A72" s="26"/>
      <c r="B72" s="212">
        <v>51</v>
      </c>
      <c r="C72" s="213" t="str">
        <f t="shared" si="1"/>
        <v/>
      </c>
      <c r="D72" s="233" t="s">
        <v>166</v>
      </c>
      <c r="E72" s="448"/>
      <c r="F72" s="449"/>
      <c r="G72" s="450"/>
      <c r="H72" s="26"/>
      <c r="I72" s="26"/>
      <c r="J72" s="26"/>
      <c r="K72" s="26"/>
      <c r="L72" s="26"/>
      <c r="M72" s="26"/>
    </row>
    <row r="73" spans="1:13" x14ac:dyDescent="0.25">
      <c r="A73" s="26"/>
      <c r="B73" s="212">
        <v>52</v>
      </c>
      <c r="C73" s="213" t="str">
        <f t="shared" si="1"/>
        <v/>
      </c>
      <c r="D73" s="233" t="s">
        <v>166</v>
      </c>
      <c r="E73" s="448"/>
      <c r="F73" s="449"/>
      <c r="G73" s="450"/>
      <c r="H73" s="26"/>
      <c r="I73" s="26"/>
      <c r="J73" s="26"/>
      <c r="K73" s="26"/>
      <c r="L73" s="26"/>
      <c r="M73" s="26"/>
    </row>
    <row r="74" spans="1:13" x14ac:dyDescent="0.25">
      <c r="A74" s="26"/>
      <c r="B74" s="212">
        <v>53</v>
      </c>
      <c r="C74" s="213" t="str">
        <f t="shared" si="1"/>
        <v/>
      </c>
      <c r="D74" s="233" t="s">
        <v>166</v>
      </c>
      <c r="E74" s="448"/>
      <c r="F74" s="449"/>
      <c r="G74" s="450"/>
      <c r="H74" s="26"/>
      <c r="I74" s="26"/>
      <c r="J74" s="26"/>
      <c r="K74" s="26"/>
      <c r="L74" s="26"/>
      <c r="M74" s="26"/>
    </row>
    <row r="75" spans="1:13" x14ac:dyDescent="0.25">
      <c r="A75" s="26"/>
      <c r="B75" s="212">
        <v>54</v>
      </c>
      <c r="C75" s="213" t="str">
        <f t="shared" si="1"/>
        <v/>
      </c>
      <c r="D75" s="233" t="s">
        <v>166</v>
      </c>
      <c r="E75" s="448"/>
      <c r="F75" s="449"/>
      <c r="G75" s="450"/>
      <c r="H75" s="26"/>
      <c r="I75" s="26"/>
      <c r="J75" s="26"/>
      <c r="K75" s="26"/>
      <c r="L75" s="26"/>
      <c r="M75" s="26"/>
    </row>
    <row r="76" spans="1:13" x14ac:dyDescent="0.25">
      <c r="A76" s="26"/>
      <c r="B76" s="212">
        <v>55</v>
      </c>
      <c r="C76" s="213" t="str">
        <f t="shared" si="1"/>
        <v/>
      </c>
      <c r="D76" s="233" t="s">
        <v>166</v>
      </c>
      <c r="E76" s="448"/>
      <c r="F76" s="449"/>
      <c r="G76" s="450"/>
      <c r="H76" s="26"/>
      <c r="I76" s="26"/>
      <c r="J76" s="26"/>
      <c r="K76" s="26"/>
      <c r="L76" s="26"/>
      <c r="M76" s="26"/>
    </row>
    <row r="77" spans="1:13" x14ac:dyDescent="0.25">
      <c r="A77" s="26"/>
      <c r="B77" s="212">
        <v>56</v>
      </c>
      <c r="C77" s="213" t="str">
        <f t="shared" si="1"/>
        <v/>
      </c>
      <c r="D77" s="233" t="s">
        <v>166</v>
      </c>
      <c r="E77" s="448"/>
      <c r="F77" s="449"/>
      <c r="G77" s="450"/>
      <c r="H77" s="26"/>
      <c r="I77" s="26"/>
      <c r="J77" s="26"/>
      <c r="K77" s="26"/>
      <c r="L77" s="26"/>
      <c r="M77" s="26"/>
    </row>
    <row r="78" spans="1:13" x14ac:dyDescent="0.25">
      <c r="A78" s="26"/>
      <c r="B78" s="212">
        <v>57</v>
      </c>
      <c r="C78" s="213" t="str">
        <f t="shared" si="1"/>
        <v/>
      </c>
      <c r="D78" s="233" t="s">
        <v>166</v>
      </c>
      <c r="E78" s="448"/>
      <c r="F78" s="449"/>
      <c r="G78" s="450"/>
      <c r="H78" s="26"/>
      <c r="I78" s="26"/>
      <c r="J78" s="26"/>
      <c r="K78" s="26"/>
      <c r="L78" s="26"/>
      <c r="M78" s="26"/>
    </row>
    <row r="79" spans="1:13" x14ac:dyDescent="0.25">
      <c r="A79" s="26"/>
      <c r="B79" s="212">
        <v>58</v>
      </c>
      <c r="C79" s="213" t="str">
        <f t="shared" si="1"/>
        <v/>
      </c>
      <c r="D79" s="233" t="s">
        <v>166</v>
      </c>
      <c r="E79" s="448"/>
      <c r="F79" s="449"/>
      <c r="G79" s="450"/>
      <c r="H79" s="26"/>
      <c r="I79" s="26"/>
      <c r="J79" s="26"/>
      <c r="K79" s="26"/>
      <c r="L79" s="26"/>
      <c r="M79" s="26"/>
    </row>
    <row r="80" spans="1:13" x14ac:dyDescent="0.25">
      <c r="A80" s="26"/>
      <c r="B80" s="212">
        <v>59</v>
      </c>
      <c r="C80" s="213" t="str">
        <f t="shared" si="1"/>
        <v/>
      </c>
      <c r="D80" s="233" t="s">
        <v>166</v>
      </c>
      <c r="E80" s="448"/>
      <c r="F80" s="449"/>
      <c r="G80" s="450"/>
      <c r="H80" s="26"/>
      <c r="I80" s="26"/>
      <c r="J80" s="26"/>
      <c r="K80" s="26"/>
      <c r="L80" s="26"/>
      <c r="M80" s="26"/>
    </row>
    <row r="81" spans="1:13" x14ac:dyDescent="0.25">
      <c r="A81" s="26"/>
      <c r="B81" s="212">
        <v>60</v>
      </c>
      <c r="C81" s="213" t="str">
        <f t="shared" si="1"/>
        <v/>
      </c>
      <c r="D81" s="233" t="s">
        <v>166</v>
      </c>
      <c r="E81" s="448"/>
      <c r="F81" s="449"/>
      <c r="G81" s="450"/>
      <c r="H81" s="26"/>
      <c r="I81" s="26"/>
      <c r="J81" s="26"/>
      <c r="K81" s="26"/>
      <c r="L81" s="26"/>
      <c r="M81" s="26"/>
    </row>
    <row r="82" spans="1:13" x14ac:dyDescent="0.25">
      <c r="A82" s="26"/>
      <c r="B82" s="212">
        <v>61</v>
      </c>
      <c r="C82" s="213" t="str">
        <f t="shared" si="1"/>
        <v/>
      </c>
      <c r="D82" s="233" t="s">
        <v>166</v>
      </c>
      <c r="E82" s="448"/>
      <c r="F82" s="449"/>
      <c r="G82" s="450"/>
      <c r="H82" s="26"/>
      <c r="I82" s="26"/>
      <c r="J82" s="26"/>
      <c r="K82" s="26"/>
      <c r="L82" s="26"/>
      <c r="M82" s="26"/>
    </row>
    <row r="83" spans="1:13" x14ac:dyDescent="0.25">
      <c r="A83" s="26"/>
      <c r="B83" s="212">
        <v>62</v>
      </c>
      <c r="C83" s="213" t="str">
        <f t="shared" si="1"/>
        <v/>
      </c>
      <c r="D83" s="233" t="s">
        <v>166</v>
      </c>
      <c r="E83" s="448"/>
      <c r="F83" s="449"/>
      <c r="G83" s="450"/>
      <c r="H83" s="26"/>
      <c r="I83" s="26"/>
      <c r="J83" s="26"/>
      <c r="K83" s="26"/>
      <c r="L83" s="26"/>
      <c r="M83" s="26"/>
    </row>
    <row r="84" spans="1:13" x14ac:dyDescent="0.25">
      <c r="A84" s="26"/>
      <c r="B84" s="212">
        <v>63</v>
      </c>
      <c r="C84" s="213" t="str">
        <f t="shared" si="1"/>
        <v/>
      </c>
      <c r="D84" s="233" t="s">
        <v>166</v>
      </c>
      <c r="E84" s="448"/>
      <c r="F84" s="449"/>
      <c r="G84" s="450"/>
      <c r="H84" s="26"/>
      <c r="I84" s="26"/>
      <c r="J84" s="26"/>
      <c r="K84" s="26"/>
      <c r="L84" s="26"/>
      <c r="M84" s="26"/>
    </row>
    <row r="85" spans="1:13" x14ac:dyDescent="0.25">
      <c r="A85" s="26"/>
      <c r="B85" s="26"/>
      <c r="C85" s="26"/>
      <c r="D85" s="26"/>
      <c r="E85" s="26"/>
      <c r="F85" s="26"/>
      <c r="G85" s="26"/>
      <c r="H85" s="26"/>
      <c r="I85" s="26"/>
      <c r="J85" s="26"/>
      <c r="K85" s="26"/>
      <c r="L85" s="26"/>
      <c r="M85" s="26"/>
    </row>
    <row r="86" spans="1:13" x14ac:dyDescent="0.25">
      <c r="A86" s="26"/>
      <c r="B86" s="26"/>
      <c r="C86" s="26"/>
      <c r="D86" s="26"/>
      <c r="E86" s="26"/>
      <c r="F86" s="26"/>
      <c r="G86" s="26"/>
      <c r="H86" s="26"/>
      <c r="I86" s="26"/>
      <c r="J86" s="26"/>
      <c r="K86" s="26"/>
      <c r="L86" s="26"/>
      <c r="M86" s="26"/>
    </row>
    <row r="87" spans="1:13" x14ac:dyDescent="0.25">
      <c r="A87" s="26"/>
      <c r="B87" s="26"/>
      <c r="C87" s="26"/>
      <c r="D87" s="26"/>
      <c r="E87" s="26"/>
      <c r="F87" s="26"/>
      <c r="G87" s="26"/>
      <c r="H87" s="26"/>
      <c r="I87" s="26"/>
      <c r="J87" s="26"/>
      <c r="K87" s="26"/>
      <c r="L87" s="26"/>
      <c r="M87" s="26"/>
    </row>
    <row r="88" spans="1:13" x14ac:dyDescent="0.25">
      <c r="A88" s="26"/>
      <c r="B88" s="26"/>
      <c r="C88" s="26"/>
      <c r="D88" s="26"/>
      <c r="E88" s="26"/>
      <c r="F88" s="26"/>
      <c r="G88" s="26"/>
      <c r="H88" s="26"/>
      <c r="I88" s="26"/>
      <c r="J88" s="26"/>
      <c r="K88" s="26"/>
      <c r="L88" s="26"/>
      <c r="M88" s="26"/>
    </row>
    <row r="89" spans="1:13" x14ac:dyDescent="0.25">
      <c r="A89" s="26"/>
      <c r="B89" s="26"/>
      <c r="C89" s="26"/>
      <c r="D89" s="26"/>
      <c r="E89" s="26"/>
      <c r="F89" s="26"/>
      <c r="G89" s="26"/>
      <c r="H89" s="26"/>
      <c r="I89" s="26"/>
      <c r="J89" s="26"/>
      <c r="K89" s="26"/>
      <c r="L89" s="26"/>
      <c r="M89" s="26"/>
    </row>
    <row r="90" spans="1:13" x14ac:dyDescent="0.25">
      <c r="A90" s="26"/>
      <c r="B90" s="26"/>
      <c r="C90" s="26"/>
      <c r="D90" s="26"/>
      <c r="E90" s="26"/>
      <c r="F90" s="26"/>
      <c r="G90" s="26"/>
      <c r="H90" s="26"/>
      <c r="I90" s="26"/>
      <c r="J90" s="26"/>
      <c r="K90" s="26"/>
      <c r="L90" s="26"/>
      <c r="M90" s="26"/>
    </row>
    <row r="91" spans="1:13" x14ac:dyDescent="0.25">
      <c r="A91" s="26"/>
      <c r="B91" s="26"/>
      <c r="C91" s="26"/>
      <c r="D91" s="26"/>
      <c r="E91" s="26"/>
      <c r="F91" s="26"/>
      <c r="G91" s="26"/>
      <c r="H91" s="26"/>
      <c r="I91" s="26"/>
      <c r="J91" s="26"/>
      <c r="K91" s="26"/>
      <c r="L91" s="26"/>
      <c r="M91" s="26"/>
    </row>
  </sheetData>
  <sheetProtection sheet="1" objects="1" scenarios="1" selectLockedCells="1"/>
  <customSheetViews>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E55:E84 F15:F47" xr:uid="{00000000-0002-0000-0F00-000002000000}"/>
    <dataValidation allowBlank="1" showInputMessage="1" showErrorMessage="1" prompt="Type in the amount of adjustment. " sqref="F55:F84 G15:G47" xr:uid="{00000000-0002-0000-0F00-000003000000}"/>
    <dataValidation allowBlank="1" showInputMessage="1" showErrorMessage="1" prompt="Type in the reason for the adjustment. " sqref="G55:G84 H15:H47" xr:uid="{00000000-0002-0000-0F00-000004000000}"/>
    <dataValidation type="list" allowBlank="1" showInputMessage="1" showErrorMessage="1" prompt="Select Account from drop down list. " sqref="D15:D47" xr:uid="{00000000-0002-0000-0F00-000000000000}">
      <formula1>"CSS, PEI, INN, WET, CFTN"</formula1>
    </dataValidation>
    <dataValidation type="list" allowBlank="1" showInputMessage="1" showErrorMessage="1" prompt="Select Adjustment Type from drop down list. " sqref="E15:E47" xr:uid="{00000000-0002-0000-0F00-000001000000}">
      <formula1>"Expenditure, Interest Revenue"</formula1>
    </dataValidation>
  </dataValidations>
  <pageMargins left="0.25" right="0.25" top="0.75" bottom="0.75" header="0.3" footer="0.3"/>
  <pageSetup paperSize="5" scale="74" orientation="landscape" r:id="rId4"/>
  <headerFooter>
    <oddFooter>&amp;C&amp;"Arial,Regular"&amp;12Page &amp;P of &amp;N</oddFooter>
  </headerFooter>
  <rowBreaks count="2" manualBreakCount="2">
    <brk id="48" min="1" max="6" man="1"/>
    <brk id="49"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9" sqref="A9"/>
    </sheetView>
  </sheetViews>
  <sheetFormatPr defaultColWidth="0" defaultRowHeight="14.4" zeroHeight="1" x14ac:dyDescent="0.3"/>
  <cols>
    <col min="1" max="1" width="128.21875" style="158" customWidth="1"/>
    <col min="2" max="2" width="9.21875" style="158" hidden="1" customWidth="1"/>
    <col min="3" max="16384" width="9.21875" style="158" hidden="1"/>
  </cols>
  <sheetData>
    <row r="1" spans="1:1" ht="15.75" customHeight="1" x14ac:dyDescent="0.3">
      <c r="A1" s="243" t="s">
        <v>773</v>
      </c>
    </row>
    <row r="2" spans="1:1" ht="15.6" x14ac:dyDescent="0.3">
      <c r="A2" s="245" t="s">
        <v>313</v>
      </c>
    </row>
    <row r="3" spans="1:1" ht="15.6" x14ac:dyDescent="0.3">
      <c r="A3" s="245" t="s">
        <v>312</v>
      </c>
    </row>
    <row r="4" spans="1:1" ht="45.6" x14ac:dyDescent="0.3">
      <c r="A4" s="245" t="s">
        <v>676</v>
      </c>
    </row>
    <row r="5" spans="1:1" ht="30.6" x14ac:dyDescent="0.3">
      <c r="A5" s="245" t="s">
        <v>677</v>
      </c>
    </row>
    <row r="6" spans="1:1" ht="15.6" x14ac:dyDescent="0.3">
      <c r="A6" s="245" t="s">
        <v>678</v>
      </c>
    </row>
    <row r="7" spans="1:1" ht="15.6" x14ac:dyDescent="0.3">
      <c r="A7" s="245" t="s">
        <v>679</v>
      </c>
    </row>
    <row r="8" spans="1:1" ht="30.6" x14ac:dyDescent="0.3">
      <c r="A8" s="245" t="s">
        <v>680</v>
      </c>
    </row>
    <row r="9" spans="1:1" ht="15.6" x14ac:dyDescent="0.3">
      <c r="A9" s="245" t="s">
        <v>681</v>
      </c>
    </row>
    <row r="10" spans="1:1" ht="15.6" x14ac:dyDescent="0.3">
      <c r="A10" s="245" t="s">
        <v>682</v>
      </c>
    </row>
    <row r="11" spans="1:1" ht="15.6" x14ac:dyDescent="0.3">
      <c r="A11" s="245" t="s">
        <v>683</v>
      </c>
    </row>
    <row r="12" spans="1:1" ht="30.6" x14ac:dyDescent="0.3">
      <c r="A12" s="245" t="s">
        <v>684</v>
      </c>
    </row>
    <row r="13" spans="1:1" ht="15.6" x14ac:dyDescent="0.3">
      <c r="A13" s="245" t="s">
        <v>685</v>
      </c>
    </row>
    <row r="14" spans="1:1" ht="15.6" hidden="1" x14ac:dyDescent="0.3">
      <c r="A14" s="157"/>
    </row>
    <row r="15" spans="1:1" ht="15.6" hidden="1" x14ac:dyDescent="0.3">
      <c r="A15" s="157"/>
    </row>
    <row r="16" spans="1:1" ht="15.6" hidden="1" x14ac:dyDescent="0.3">
      <c r="A16" s="159"/>
    </row>
    <row r="17" spans="1:1" ht="15.6" hidden="1" x14ac:dyDescent="0.3">
      <c r="A17" s="160"/>
    </row>
    <row r="18" spans="1:1" ht="15.6" hidden="1" x14ac:dyDescent="0.3">
      <c r="A18" s="157"/>
    </row>
    <row r="19" spans="1:1" ht="15.6" hidden="1" x14ac:dyDescent="0.3">
      <c r="A19" s="157"/>
    </row>
    <row r="20" spans="1:1" ht="15.6" hidden="1" x14ac:dyDescent="0.3">
      <c r="A20" s="157"/>
    </row>
    <row r="21" spans="1:1" ht="15.6" hidden="1" x14ac:dyDescent="0.3">
      <c r="A21" s="157"/>
    </row>
    <row r="22" spans="1:1" ht="15.6" hidden="1" x14ac:dyDescent="0.3">
      <c r="A22" s="157"/>
    </row>
    <row r="23" spans="1:1" ht="15.6" hidden="1" x14ac:dyDescent="0.3">
      <c r="A23" s="159"/>
    </row>
    <row r="24" spans="1:1" ht="15.6" hidden="1" x14ac:dyDescent="0.3">
      <c r="A24" s="160"/>
    </row>
    <row r="25" spans="1:1" ht="15.6" hidden="1" x14ac:dyDescent="0.3">
      <c r="A25" s="157"/>
    </row>
    <row r="26" spans="1:1" ht="15.6" hidden="1" x14ac:dyDescent="0.3">
      <c r="A26" s="157"/>
    </row>
    <row r="27" spans="1:1" ht="15.6" hidden="1" x14ac:dyDescent="0.3">
      <c r="A27" s="157"/>
    </row>
    <row r="28" spans="1:1" ht="15.6" hidden="1" x14ac:dyDescent="0.3">
      <c r="A28" s="157"/>
    </row>
    <row r="29" spans="1:1" ht="15.6" hidden="1" x14ac:dyDescent="0.3">
      <c r="A29" s="157"/>
    </row>
    <row r="30" spans="1:1" ht="15.6" hidden="1" x14ac:dyDescent="0.3">
      <c r="A30" s="159"/>
    </row>
  </sheetData>
  <sheetProtection sheet="1" objects="1" scenarios="1" selectLockedCell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G5" sqref="G5"/>
    </sheetView>
  </sheetViews>
  <sheetFormatPr defaultColWidth="0" defaultRowHeight="15" zeroHeight="1" x14ac:dyDescent="0.25"/>
  <cols>
    <col min="1" max="1" width="2.77734375" style="260" customWidth="1"/>
    <col min="2" max="2" width="6.77734375" style="260" customWidth="1"/>
    <col min="3" max="3" width="9.44140625" style="260" customWidth="1"/>
    <col min="4" max="4" width="17.5546875" style="260" customWidth="1"/>
    <col min="5" max="5" width="15.44140625" style="260" bestFit="1" customWidth="1"/>
    <col min="6" max="6" width="15" style="260" bestFit="1" customWidth="1"/>
    <col min="7" max="7" width="30.5546875" style="260" customWidth="1"/>
    <col min="8" max="8" width="18.21875" style="260" customWidth="1"/>
    <col min="9" max="9" width="19.77734375" style="260" bestFit="1" customWidth="1"/>
    <col min="10" max="14" width="11.77734375" style="260" hidden="1" customWidth="1"/>
    <col min="15" max="16384" width="21.21875" style="260" hidden="1"/>
  </cols>
  <sheetData>
    <row r="1" spans="1:10" s="265" customFormat="1" x14ac:dyDescent="0.25">
      <c r="A1" s="237" t="s">
        <v>780</v>
      </c>
      <c r="B1" s="238" t="s">
        <v>277</v>
      </c>
      <c r="C1" s="260"/>
      <c r="D1" s="260"/>
      <c r="E1" s="240"/>
      <c r="I1" s="240" t="s">
        <v>275</v>
      </c>
      <c r="J1" s="260"/>
    </row>
    <row r="2" spans="1:10" s="265" customFormat="1" ht="15.6" thickBot="1" x14ac:dyDescent="0.3">
      <c r="B2" s="239" t="s">
        <v>276</v>
      </c>
      <c r="C2" s="276"/>
      <c r="D2" s="276"/>
      <c r="E2" s="277"/>
      <c r="F2" s="276"/>
      <c r="G2" s="276"/>
      <c r="H2" s="276"/>
      <c r="I2" s="277"/>
      <c r="J2" s="260"/>
    </row>
    <row r="3" spans="1:10" x14ac:dyDescent="0.25">
      <c r="B3" s="341"/>
      <c r="C3" s="341"/>
      <c r="D3" s="341"/>
    </row>
    <row r="4" spans="1:10" s="248" customFormat="1" x14ac:dyDescent="0.25">
      <c r="B4" s="241" t="s">
        <v>747</v>
      </c>
    </row>
    <row r="5" spans="1:10" ht="17.399999999999999" x14ac:dyDescent="0.25">
      <c r="B5" s="261" t="str">
        <f>'1. Information'!B5</f>
        <v>Annual Mental Health Services Act (MHSA) Revenue and Expenditure Report</v>
      </c>
      <c r="C5" s="343"/>
      <c r="D5" s="343"/>
      <c r="E5" s="343"/>
      <c r="F5" s="343"/>
      <c r="G5" s="343"/>
      <c r="H5" s="343"/>
    </row>
    <row r="6" spans="1:10" ht="17.399999999999999" x14ac:dyDescent="0.25">
      <c r="B6" s="261" t="str">
        <f>'1. Information'!B6</f>
        <v>Fiscal Year: 2022-23</v>
      </c>
      <c r="C6" s="343"/>
      <c r="D6" s="343"/>
      <c r="E6" s="343"/>
      <c r="F6" s="343"/>
      <c r="G6" s="343"/>
      <c r="H6" s="343"/>
    </row>
    <row r="7" spans="1:10" ht="17.399999999999999" x14ac:dyDescent="0.25">
      <c r="B7" s="267" t="s">
        <v>301</v>
      </c>
      <c r="C7" s="451"/>
      <c r="D7" s="451"/>
      <c r="E7" s="451"/>
      <c r="F7" s="451"/>
      <c r="G7" s="451"/>
      <c r="H7" s="451"/>
    </row>
    <row r="8" spans="1:10" ht="15.6" x14ac:dyDescent="0.25">
      <c r="B8" s="426"/>
      <c r="C8" s="426"/>
      <c r="D8" s="426"/>
      <c r="E8" s="426"/>
      <c r="F8" s="426"/>
      <c r="G8" s="426"/>
      <c r="H8" s="426"/>
    </row>
    <row r="9" spans="1:10" ht="15.6" x14ac:dyDescent="0.3">
      <c r="B9" s="316" t="s">
        <v>0</v>
      </c>
      <c r="C9" s="316"/>
      <c r="D9" s="288" t="str">
        <f>IF(ISBLANK('1. Information'!D11),"",'1. Information'!D11)</f>
        <v>San Mateo</v>
      </c>
      <c r="F9" s="317" t="s">
        <v>1</v>
      </c>
      <c r="G9" s="427">
        <f>IF(ISBLANK('1. Information'!D9),"",'1. Information'!D9)</f>
        <v>45443</v>
      </c>
      <c r="H9" s="346"/>
    </row>
    <row r="10" spans="1:10" ht="15.6" x14ac:dyDescent="0.3">
      <c r="B10" s="264"/>
      <c r="C10" s="264"/>
      <c r="D10" s="264"/>
      <c r="F10" s="264"/>
      <c r="G10" s="290"/>
      <c r="H10" s="346"/>
    </row>
    <row r="11" spans="1:10" ht="18" thickBot="1" x14ac:dyDescent="0.35">
      <c r="B11" s="452" t="s">
        <v>214</v>
      </c>
      <c r="C11" s="440"/>
      <c r="D11" s="440"/>
      <c r="E11" s="440"/>
      <c r="F11" s="440"/>
      <c r="G11" s="440"/>
      <c r="H11" s="440"/>
      <c r="I11" s="347"/>
    </row>
    <row r="12" spans="1:10" ht="16.2" thickTop="1" x14ac:dyDescent="0.3">
      <c r="B12" s="428"/>
      <c r="C12" s="428"/>
      <c r="D12" s="428"/>
      <c r="E12" s="428"/>
      <c r="F12" s="428"/>
      <c r="G12" s="428"/>
      <c r="H12" s="428"/>
    </row>
    <row r="13" spans="1:10" x14ac:dyDescent="0.25">
      <c r="C13" s="291" t="s">
        <v>23</v>
      </c>
      <c r="D13" s="291" t="s">
        <v>25</v>
      </c>
      <c r="E13" s="291" t="s">
        <v>27</v>
      </c>
      <c r="F13" s="291" t="s">
        <v>202</v>
      </c>
      <c r="G13" s="291" t="s">
        <v>203</v>
      </c>
      <c r="H13" s="291" t="s">
        <v>204</v>
      </c>
      <c r="I13" s="291" t="s">
        <v>213</v>
      </c>
    </row>
    <row r="14" spans="1:10" s="453" customFormat="1" ht="31.2" x14ac:dyDescent="0.3">
      <c r="B14" s="278" t="s">
        <v>120</v>
      </c>
      <c r="C14" s="368" t="s">
        <v>168</v>
      </c>
      <c r="D14" s="367" t="s">
        <v>103</v>
      </c>
      <c r="E14" s="323" t="s">
        <v>157</v>
      </c>
      <c r="F14" s="323" t="s">
        <v>673</v>
      </c>
      <c r="G14" s="323" t="s">
        <v>199</v>
      </c>
      <c r="H14" s="323" t="s">
        <v>200</v>
      </c>
      <c r="I14" s="359" t="s">
        <v>201</v>
      </c>
    </row>
    <row r="15" spans="1:10" x14ac:dyDescent="0.25">
      <c r="A15" s="26"/>
      <c r="B15" s="212">
        <v>1</v>
      </c>
      <c r="C15" s="213" t="str">
        <f t="shared" ref="C15:C54" si="0">IF(I15&lt;&gt;0,VLOOKUP($D$9,Info_County_Code,2,FALSE),"")</f>
        <v/>
      </c>
      <c r="D15" s="455"/>
      <c r="E15" s="456"/>
      <c r="F15" s="457"/>
      <c r="G15" s="458"/>
      <c r="H15" s="458"/>
      <c r="I15" s="234">
        <f>SUM(G15:H15)</f>
        <v>0</v>
      </c>
    </row>
    <row r="16" spans="1:10" x14ac:dyDescent="0.25">
      <c r="A16" s="26"/>
      <c r="B16" s="212">
        <v>2</v>
      </c>
      <c r="C16" s="213" t="str">
        <f t="shared" si="0"/>
        <v/>
      </c>
      <c r="D16" s="455"/>
      <c r="E16" s="456"/>
      <c r="F16" s="457"/>
      <c r="G16" s="458"/>
      <c r="H16" s="458"/>
      <c r="I16" s="234">
        <f t="shared" ref="I16:I54" si="1">SUM(G16:H16)</f>
        <v>0</v>
      </c>
    </row>
    <row r="17" spans="1:11" x14ac:dyDescent="0.25">
      <c r="A17" s="26"/>
      <c r="B17" s="212">
        <v>3</v>
      </c>
      <c r="C17" s="213" t="str">
        <f t="shared" si="0"/>
        <v/>
      </c>
      <c r="D17" s="455"/>
      <c r="E17" s="456"/>
      <c r="F17" s="457"/>
      <c r="G17" s="458"/>
      <c r="H17" s="458"/>
      <c r="I17" s="234">
        <f t="shared" si="1"/>
        <v>0</v>
      </c>
    </row>
    <row r="18" spans="1:11" x14ac:dyDescent="0.25">
      <c r="A18" s="26"/>
      <c r="B18" s="212">
        <v>4</v>
      </c>
      <c r="C18" s="213" t="str">
        <f t="shared" si="0"/>
        <v/>
      </c>
      <c r="D18" s="455"/>
      <c r="E18" s="456"/>
      <c r="F18" s="457"/>
      <c r="G18" s="458"/>
      <c r="H18" s="458"/>
      <c r="I18" s="234">
        <f>SUM(G18:H18)</f>
        <v>0</v>
      </c>
    </row>
    <row r="19" spans="1:11" x14ac:dyDescent="0.25">
      <c r="A19" s="26"/>
      <c r="B19" s="212">
        <v>5</v>
      </c>
      <c r="C19" s="213" t="str">
        <f t="shared" si="0"/>
        <v/>
      </c>
      <c r="D19" s="455"/>
      <c r="E19" s="456"/>
      <c r="F19" s="457"/>
      <c r="G19" s="458"/>
      <c r="H19" s="458"/>
      <c r="I19" s="234">
        <f t="shared" si="1"/>
        <v>0</v>
      </c>
    </row>
    <row r="20" spans="1:11" x14ac:dyDescent="0.25">
      <c r="A20" s="26"/>
      <c r="B20" s="212">
        <v>6</v>
      </c>
      <c r="C20" s="213" t="str">
        <f t="shared" si="0"/>
        <v/>
      </c>
      <c r="D20" s="455"/>
      <c r="E20" s="456"/>
      <c r="F20" s="457"/>
      <c r="G20" s="458"/>
      <c r="H20" s="458"/>
      <c r="I20" s="234">
        <f t="shared" si="1"/>
        <v>0</v>
      </c>
    </row>
    <row r="21" spans="1:11" x14ac:dyDescent="0.25">
      <c r="A21" s="26"/>
      <c r="B21" s="212">
        <v>7</v>
      </c>
      <c r="C21" s="213" t="str">
        <f t="shared" si="0"/>
        <v/>
      </c>
      <c r="D21" s="455"/>
      <c r="E21" s="456"/>
      <c r="F21" s="457"/>
      <c r="G21" s="458"/>
      <c r="H21" s="458"/>
      <c r="I21" s="234">
        <f t="shared" si="1"/>
        <v>0</v>
      </c>
    </row>
    <row r="22" spans="1:11" x14ac:dyDescent="0.25">
      <c r="A22" s="26"/>
      <c r="B22" s="212">
        <v>8</v>
      </c>
      <c r="C22" s="213" t="str">
        <f t="shared" si="0"/>
        <v/>
      </c>
      <c r="D22" s="455"/>
      <c r="E22" s="456"/>
      <c r="F22" s="457"/>
      <c r="G22" s="458"/>
      <c r="H22" s="458"/>
      <c r="I22" s="234">
        <f t="shared" si="1"/>
        <v>0</v>
      </c>
    </row>
    <row r="23" spans="1:11" x14ac:dyDescent="0.25">
      <c r="A23" s="26"/>
      <c r="B23" s="212">
        <v>9</v>
      </c>
      <c r="C23" s="213" t="str">
        <f t="shared" si="0"/>
        <v/>
      </c>
      <c r="D23" s="455"/>
      <c r="E23" s="456"/>
      <c r="F23" s="457"/>
      <c r="G23" s="458"/>
      <c r="H23" s="458"/>
      <c r="I23" s="234">
        <f t="shared" si="1"/>
        <v>0</v>
      </c>
    </row>
    <row r="24" spans="1:11" x14ac:dyDescent="0.25">
      <c r="A24" s="26"/>
      <c r="B24" s="212">
        <v>10</v>
      </c>
      <c r="C24" s="213" t="str">
        <f t="shared" si="0"/>
        <v/>
      </c>
      <c r="D24" s="455"/>
      <c r="E24" s="456"/>
      <c r="F24" s="457"/>
      <c r="G24" s="458"/>
      <c r="H24" s="458"/>
      <c r="I24" s="234">
        <f t="shared" si="1"/>
        <v>0</v>
      </c>
    </row>
    <row r="25" spans="1:11" x14ac:dyDescent="0.25">
      <c r="A25" s="26"/>
      <c r="B25" s="212">
        <v>11</v>
      </c>
      <c r="C25" s="213" t="str">
        <f t="shared" si="0"/>
        <v/>
      </c>
      <c r="D25" s="455"/>
      <c r="E25" s="456"/>
      <c r="F25" s="457"/>
      <c r="G25" s="458"/>
      <c r="H25" s="458"/>
      <c r="I25" s="234">
        <f t="shared" si="1"/>
        <v>0</v>
      </c>
    </row>
    <row r="26" spans="1:11" x14ac:dyDescent="0.25">
      <c r="A26" s="26"/>
      <c r="B26" s="212">
        <v>12</v>
      </c>
      <c r="C26" s="213" t="str">
        <f t="shared" si="0"/>
        <v/>
      </c>
      <c r="D26" s="455"/>
      <c r="E26" s="456"/>
      <c r="F26" s="457"/>
      <c r="G26" s="458"/>
      <c r="H26" s="458"/>
      <c r="I26" s="234">
        <f t="shared" si="1"/>
        <v>0</v>
      </c>
    </row>
    <row r="27" spans="1:11" x14ac:dyDescent="0.25">
      <c r="A27" s="26"/>
      <c r="B27" s="212">
        <v>13</v>
      </c>
      <c r="C27" s="213" t="str">
        <f t="shared" si="0"/>
        <v/>
      </c>
      <c r="D27" s="455"/>
      <c r="E27" s="456"/>
      <c r="F27" s="457"/>
      <c r="G27" s="458"/>
      <c r="H27" s="458"/>
      <c r="I27" s="234">
        <f t="shared" si="1"/>
        <v>0</v>
      </c>
    </row>
    <row r="28" spans="1:11" x14ac:dyDescent="0.25">
      <c r="A28" s="26"/>
      <c r="B28" s="212">
        <v>14</v>
      </c>
      <c r="C28" s="213" t="str">
        <f t="shared" si="0"/>
        <v/>
      </c>
      <c r="D28" s="455"/>
      <c r="E28" s="456"/>
      <c r="F28" s="457"/>
      <c r="G28" s="458"/>
      <c r="H28" s="458"/>
      <c r="I28" s="234">
        <f t="shared" si="1"/>
        <v>0</v>
      </c>
    </row>
    <row r="29" spans="1:11" x14ac:dyDescent="0.25">
      <c r="A29" s="26"/>
      <c r="B29" s="212">
        <v>15</v>
      </c>
      <c r="C29" s="213" t="str">
        <f t="shared" si="0"/>
        <v/>
      </c>
      <c r="D29" s="455"/>
      <c r="E29" s="456"/>
      <c r="F29" s="457"/>
      <c r="G29" s="458"/>
      <c r="H29" s="458"/>
      <c r="I29" s="234">
        <f t="shared" si="1"/>
        <v>0</v>
      </c>
    </row>
    <row r="30" spans="1:11" x14ac:dyDescent="0.25">
      <c r="A30" s="26"/>
      <c r="B30" s="212">
        <v>16</v>
      </c>
      <c r="C30" s="213" t="str">
        <f t="shared" si="0"/>
        <v/>
      </c>
      <c r="D30" s="455"/>
      <c r="E30" s="456"/>
      <c r="F30" s="457"/>
      <c r="G30" s="458"/>
      <c r="H30" s="458"/>
      <c r="I30" s="234">
        <f t="shared" si="1"/>
        <v>0</v>
      </c>
      <c r="K30" s="454"/>
    </row>
    <row r="31" spans="1:11" x14ac:dyDescent="0.25">
      <c r="A31" s="26"/>
      <c r="B31" s="212">
        <v>17</v>
      </c>
      <c r="C31" s="213" t="str">
        <f t="shared" si="0"/>
        <v/>
      </c>
      <c r="D31" s="455"/>
      <c r="E31" s="456"/>
      <c r="F31" s="457"/>
      <c r="G31" s="458"/>
      <c r="H31" s="458"/>
      <c r="I31" s="234">
        <f t="shared" si="1"/>
        <v>0</v>
      </c>
    </row>
    <row r="32" spans="1:11" x14ac:dyDescent="0.25">
      <c r="A32" s="26"/>
      <c r="B32" s="212">
        <v>18</v>
      </c>
      <c r="C32" s="213" t="str">
        <f t="shared" si="0"/>
        <v/>
      </c>
      <c r="D32" s="455"/>
      <c r="E32" s="456"/>
      <c r="F32" s="457"/>
      <c r="G32" s="458"/>
      <c r="H32" s="458"/>
      <c r="I32" s="234">
        <f t="shared" si="1"/>
        <v>0</v>
      </c>
    </row>
    <row r="33" spans="1:9" x14ac:dyDescent="0.25">
      <c r="A33" s="26"/>
      <c r="B33" s="212">
        <v>19</v>
      </c>
      <c r="C33" s="213" t="str">
        <f t="shared" si="0"/>
        <v/>
      </c>
      <c r="D33" s="455"/>
      <c r="E33" s="456"/>
      <c r="F33" s="457"/>
      <c r="G33" s="458"/>
      <c r="H33" s="458"/>
      <c r="I33" s="234">
        <f t="shared" si="1"/>
        <v>0</v>
      </c>
    </row>
    <row r="34" spans="1:9" x14ac:dyDescent="0.25">
      <c r="A34" s="26"/>
      <c r="B34" s="212">
        <v>20</v>
      </c>
      <c r="C34" s="213" t="str">
        <f t="shared" si="0"/>
        <v/>
      </c>
      <c r="D34" s="455"/>
      <c r="E34" s="456"/>
      <c r="F34" s="457"/>
      <c r="G34" s="458"/>
      <c r="H34" s="458"/>
      <c r="I34" s="234">
        <f t="shared" si="1"/>
        <v>0</v>
      </c>
    </row>
    <row r="35" spans="1:9" x14ac:dyDescent="0.25">
      <c r="A35" s="26"/>
      <c r="B35" s="212">
        <v>21</v>
      </c>
      <c r="C35" s="213" t="str">
        <f t="shared" si="0"/>
        <v/>
      </c>
      <c r="D35" s="455"/>
      <c r="E35" s="456"/>
      <c r="F35" s="457"/>
      <c r="G35" s="458"/>
      <c r="H35" s="458"/>
      <c r="I35" s="234">
        <f t="shared" si="1"/>
        <v>0</v>
      </c>
    </row>
    <row r="36" spans="1:9" x14ac:dyDescent="0.25">
      <c r="A36" s="26"/>
      <c r="B36" s="212">
        <v>22</v>
      </c>
      <c r="C36" s="213" t="str">
        <f t="shared" si="0"/>
        <v/>
      </c>
      <c r="D36" s="455"/>
      <c r="E36" s="456"/>
      <c r="F36" s="457"/>
      <c r="G36" s="458"/>
      <c r="H36" s="458"/>
      <c r="I36" s="234">
        <f t="shared" si="1"/>
        <v>0</v>
      </c>
    </row>
    <row r="37" spans="1:9" x14ac:dyDescent="0.25">
      <c r="A37" s="26"/>
      <c r="B37" s="212">
        <v>23</v>
      </c>
      <c r="C37" s="213" t="str">
        <f t="shared" si="0"/>
        <v/>
      </c>
      <c r="D37" s="455"/>
      <c r="E37" s="456"/>
      <c r="F37" s="457"/>
      <c r="G37" s="458"/>
      <c r="H37" s="458"/>
      <c r="I37" s="234">
        <f t="shared" si="1"/>
        <v>0</v>
      </c>
    </row>
    <row r="38" spans="1:9" x14ac:dyDescent="0.25">
      <c r="A38" s="26"/>
      <c r="B38" s="212">
        <v>24</v>
      </c>
      <c r="C38" s="213" t="str">
        <f t="shared" si="0"/>
        <v/>
      </c>
      <c r="D38" s="455"/>
      <c r="E38" s="456"/>
      <c r="F38" s="457"/>
      <c r="G38" s="458"/>
      <c r="H38" s="458"/>
      <c r="I38" s="234">
        <f t="shared" si="1"/>
        <v>0</v>
      </c>
    </row>
    <row r="39" spans="1:9" x14ac:dyDescent="0.25">
      <c r="A39" s="26"/>
      <c r="B39" s="212">
        <v>25</v>
      </c>
      <c r="C39" s="213" t="str">
        <f t="shared" si="0"/>
        <v/>
      </c>
      <c r="D39" s="455"/>
      <c r="E39" s="456"/>
      <c r="F39" s="457"/>
      <c r="G39" s="458"/>
      <c r="H39" s="458"/>
      <c r="I39" s="234">
        <f t="shared" si="1"/>
        <v>0</v>
      </c>
    </row>
    <row r="40" spans="1:9" x14ac:dyDescent="0.25">
      <c r="A40" s="26"/>
      <c r="B40" s="212">
        <v>26</v>
      </c>
      <c r="C40" s="213" t="str">
        <f t="shared" si="0"/>
        <v/>
      </c>
      <c r="D40" s="455"/>
      <c r="E40" s="456"/>
      <c r="F40" s="457"/>
      <c r="G40" s="458"/>
      <c r="H40" s="458"/>
      <c r="I40" s="234">
        <f t="shared" si="1"/>
        <v>0</v>
      </c>
    </row>
    <row r="41" spans="1:9" x14ac:dyDescent="0.25">
      <c r="A41" s="26"/>
      <c r="B41" s="212">
        <v>27</v>
      </c>
      <c r="C41" s="213" t="str">
        <f t="shared" si="0"/>
        <v/>
      </c>
      <c r="D41" s="455"/>
      <c r="E41" s="456"/>
      <c r="F41" s="457"/>
      <c r="G41" s="458"/>
      <c r="H41" s="458"/>
      <c r="I41" s="234">
        <f t="shared" si="1"/>
        <v>0</v>
      </c>
    </row>
    <row r="42" spans="1:9" x14ac:dyDescent="0.25">
      <c r="A42" s="26"/>
      <c r="B42" s="212">
        <v>28</v>
      </c>
      <c r="C42" s="213" t="str">
        <f t="shared" si="0"/>
        <v/>
      </c>
      <c r="D42" s="455"/>
      <c r="E42" s="456"/>
      <c r="F42" s="457"/>
      <c r="G42" s="458"/>
      <c r="H42" s="458"/>
      <c r="I42" s="234">
        <f t="shared" si="1"/>
        <v>0</v>
      </c>
    </row>
    <row r="43" spans="1:9" x14ac:dyDescent="0.25">
      <c r="A43" s="26"/>
      <c r="B43" s="212">
        <v>29</v>
      </c>
      <c r="C43" s="213" t="str">
        <f t="shared" si="0"/>
        <v/>
      </c>
      <c r="D43" s="455"/>
      <c r="E43" s="456"/>
      <c r="F43" s="457"/>
      <c r="G43" s="458"/>
      <c r="H43" s="458"/>
      <c r="I43" s="234">
        <f t="shared" si="1"/>
        <v>0</v>
      </c>
    </row>
    <row r="44" spans="1:9" x14ac:dyDescent="0.25">
      <c r="A44" s="26"/>
      <c r="B44" s="212">
        <v>30</v>
      </c>
      <c r="C44" s="213" t="str">
        <f t="shared" si="0"/>
        <v/>
      </c>
      <c r="D44" s="455"/>
      <c r="E44" s="456"/>
      <c r="F44" s="457"/>
      <c r="G44" s="458"/>
      <c r="H44" s="458"/>
      <c r="I44" s="234">
        <f t="shared" si="1"/>
        <v>0</v>
      </c>
    </row>
    <row r="45" spans="1:9" x14ac:dyDescent="0.25">
      <c r="A45" s="26"/>
      <c r="B45" s="212">
        <v>31</v>
      </c>
      <c r="C45" s="213" t="str">
        <f t="shared" si="0"/>
        <v/>
      </c>
      <c r="D45" s="455"/>
      <c r="E45" s="456"/>
      <c r="F45" s="457"/>
      <c r="G45" s="458"/>
      <c r="H45" s="458"/>
      <c r="I45" s="234">
        <f t="shared" si="1"/>
        <v>0</v>
      </c>
    </row>
    <row r="46" spans="1:9" x14ac:dyDescent="0.25">
      <c r="A46" s="26"/>
      <c r="B46" s="212">
        <v>32</v>
      </c>
      <c r="C46" s="213" t="str">
        <f t="shared" si="0"/>
        <v/>
      </c>
      <c r="D46" s="455"/>
      <c r="E46" s="456"/>
      <c r="F46" s="457"/>
      <c r="G46" s="458"/>
      <c r="H46" s="458"/>
      <c r="I46" s="234">
        <f t="shared" si="1"/>
        <v>0</v>
      </c>
    </row>
    <row r="47" spans="1:9" x14ac:dyDescent="0.25">
      <c r="A47" s="26"/>
      <c r="B47" s="212">
        <v>33</v>
      </c>
      <c r="C47" s="213" t="str">
        <f t="shared" si="0"/>
        <v/>
      </c>
      <c r="D47" s="455"/>
      <c r="E47" s="456"/>
      <c r="F47" s="457"/>
      <c r="G47" s="458"/>
      <c r="H47" s="458"/>
      <c r="I47" s="234">
        <f t="shared" si="1"/>
        <v>0</v>
      </c>
    </row>
    <row r="48" spans="1:9" x14ac:dyDescent="0.25">
      <c r="A48" s="26"/>
      <c r="B48" s="212">
        <v>34</v>
      </c>
      <c r="C48" s="213" t="str">
        <f t="shared" si="0"/>
        <v/>
      </c>
      <c r="D48" s="455"/>
      <c r="E48" s="456"/>
      <c r="F48" s="457"/>
      <c r="G48" s="458"/>
      <c r="H48" s="458"/>
      <c r="I48" s="234">
        <f t="shared" si="1"/>
        <v>0</v>
      </c>
    </row>
    <row r="49" spans="1:9" x14ac:dyDescent="0.25">
      <c r="A49" s="26"/>
      <c r="B49" s="212">
        <v>35</v>
      </c>
      <c r="C49" s="213" t="str">
        <f t="shared" si="0"/>
        <v/>
      </c>
      <c r="D49" s="455"/>
      <c r="E49" s="456"/>
      <c r="F49" s="457"/>
      <c r="G49" s="458"/>
      <c r="H49" s="458"/>
      <c r="I49" s="234">
        <f t="shared" si="1"/>
        <v>0</v>
      </c>
    </row>
    <row r="50" spans="1:9" x14ac:dyDescent="0.25">
      <c r="A50" s="26"/>
      <c r="B50" s="212">
        <v>36</v>
      </c>
      <c r="C50" s="213" t="str">
        <f t="shared" si="0"/>
        <v/>
      </c>
      <c r="D50" s="455"/>
      <c r="E50" s="456"/>
      <c r="F50" s="457"/>
      <c r="G50" s="458"/>
      <c r="H50" s="458"/>
      <c r="I50" s="234">
        <f t="shared" si="1"/>
        <v>0</v>
      </c>
    </row>
    <row r="51" spans="1:9" x14ac:dyDescent="0.25">
      <c r="A51" s="26"/>
      <c r="B51" s="212">
        <v>37</v>
      </c>
      <c r="C51" s="213" t="str">
        <f t="shared" si="0"/>
        <v/>
      </c>
      <c r="D51" s="455"/>
      <c r="E51" s="456"/>
      <c r="F51" s="457"/>
      <c r="G51" s="458"/>
      <c r="H51" s="458"/>
      <c r="I51" s="234">
        <f t="shared" si="1"/>
        <v>0</v>
      </c>
    </row>
    <row r="52" spans="1:9" x14ac:dyDescent="0.25">
      <c r="A52" s="26"/>
      <c r="B52" s="212">
        <v>38</v>
      </c>
      <c r="C52" s="213" t="str">
        <f t="shared" si="0"/>
        <v/>
      </c>
      <c r="D52" s="455"/>
      <c r="E52" s="456"/>
      <c r="F52" s="457"/>
      <c r="G52" s="458"/>
      <c r="H52" s="458"/>
      <c r="I52" s="234">
        <f t="shared" si="1"/>
        <v>0</v>
      </c>
    </row>
    <row r="53" spans="1:9" x14ac:dyDescent="0.25">
      <c r="A53" s="26"/>
      <c r="B53" s="212">
        <v>39</v>
      </c>
      <c r="C53" s="213" t="str">
        <f t="shared" si="0"/>
        <v/>
      </c>
      <c r="D53" s="455"/>
      <c r="E53" s="456"/>
      <c r="F53" s="457"/>
      <c r="G53" s="458"/>
      <c r="H53" s="458"/>
      <c r="I53" s="234">
        <f t="shared" si="1"/>
        <v>0</v>
      </c>
    </row>
    <row r="54" spans="1:9" x14ac:dyDescent="0.25">
      <c r="A54" s="26"/>
      <c r="B54" s="212">
        <v>40</v>
      </c>
      <c r="C54" s="213" t="str">
        <f t="shared" si="0"/>
        <v/>
      </c>
      <c r="D54" s="455"/>
      <c r="E54" s="456"/>
      <c r="F54" s="457"/>
      <c r="G54" s="458"/>
      <c r="H54" s="458"/>
      <c r="I54" s="234">
        <f t="shared" si="1"/>
        <v>0</v>
      </c>
    </row>
  </sheetData>
  <sheetProtection sheet="1" objects="1" scenarios="1" selectLockedCells="1"/>
  <customSheetViews>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6" sqref="A6"/>
    </sheetView>
  </sheetViews>
  <sheetFormatPr defaultColWidth="0" defaultRowHeight="14.4" zeroHeight="1" x14ac:dyDescent="0.3"/>
  <cols>
    <col min="1" max="1" width="128.21875" style="252" customWidth="1"/>
    <col min="2" max="2" width="9.21875" style="252" hidden="1" customWidth="1"/>
    <col min="3" max="16384" width="9.21875" style="252" hidden="1"/>
  </cols>
  <sheetData>
    <row r="1" spans="1:1" ht="13.5" customHeight="1" x14ac:dyDescent="0.3">
      <c r="A1" s="243" t="s">
        <v>773</v>
      </c>
    </row>
    <row r="2" spans="1:1" ht="15.6" x14ac:dyDescent="0.3">
      <c r="A2" s="245" t="s">
        <v>313</v>
      </c>
    </row>
    <row r="3" spans="1:1" ht="15.6" x14ac:dyDescent="0.3">
      <c r="A3" s="245" t="s">
        <v>312</v>
      </c>
    </row>
    <row r="4" spans="1:1" ht="45.6" x14ac:dyDescent="0.3">
      <c r="A4" s="245" t="s">
        <v>686</v>
      </c>
    </row>
    <row r="5" spans="1:1" ht="30.6" x14ac:dyDescent="0.3">
      <c r="A5" s="245" t="s">
        <v>687</v>
      </c>
    </row>
    <row r="6" spans="1:1" ht="90.6" x14ac:dyDescent="0.3">
      <c r="A6" s="245" t="s">
        <v>688</v>
      </c>
    </row>
    <row r="7" spans="1:1" ht="30.6" x14ac:dyDescent="0.3">
      <c r="A7" s="245" t="s">
        <v>689</v>
      </c>
    </row>
    <row r="8" spans="1:1" ht="30.6" x14ac:dyDescent="0.3">
      <c r="A8" s="245" t="s">
        <v>690</v>
      </c>
    </row>
    <row r="9" spans="1:1" ht="30.6" x14ac:dyDescent="0.3">
      <c r="A9" s="245" t="s">
        <v>691</v>
      </c>
    </row>
    <row r="10" spans="1:1" ht="15.6" x14ac:dyDescent="0.3">
      <c r="A10" s="245" t="s">
        <v>769</v>
      </c>
    </row>
    <row r="11" spans="1:1" ht="15.6" hidden="1" x14ac:dyDescent="0.3">
      <c r="A11" s="245"/>
    </row>
    <row r="12" spans="1:1" ht="15.6" hidden="1" x14ac:dyDescent="0.3">
      <c r="A12" s="245"/>
    </row>
    <row r="13" spans="1:1" ht="15.6" hidden="1" x14ac:dyDescent="0.3">
      <c r="A13" s="245"/>
    </row>
    <row r="14" spans="1:1" ht="15.6" hidden="1" x14ac:dyDescent="0.3">
      <c r="A14" s="245"/>
    </row>
    <row r="15" spans="1:1" ht="15.6" hidden="1" x14ac:dyDescent="0.3">
      <c r="A15" s="246"/>
    </row>
  </sheetData>
  <sheetProtection sheet="1" objects="1" scenarios="1" selectLockedCell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I20"/>
  <sheetViews>
    <sheetView showGridLines="0" zoomScaleNormal="100" workbookViewId="0">
      <selection activeCell="C10" sqref="C10"/>
    </sheetView>
  </sheetViews>
  <sheetFormatPr defaultColWidth="0" defaultRowHeight="15" zeroHeight="1" x14ac:dyDescent="0.25"/>
  <cols>
    <col min="1" max="1" width="2.77734375" style="265" customWidth="1"/>
    <col min="2" max="2" width="6.77734375" style="265" customWidth="1"/>
    <col min="3" max="4" width="50.77734375" style="265" customWidth="1"/>
    <col min="5" max="5" width="9.21875" style="265" customWidth="1"/>
    <col min="6" max="7" width="9.21875" style="265" hidden="1" customWidth="1"/>
    <col min="8" max="9" width="11.5546875" style="265" hidden="1" customWidth="1"/>
    <col min="10" max="16384" width="11.5546875" style="265" hidden="1"/>
  </cols>
  <sheetData>
    <row r="1" spans="1:9" x14ac:dyDescent="0.25">
      <c r="A1" s="237" t="s">
        <v>770</v>
      </c>
      <c r="B1" s="238" t="s">
        <v>277</v>
      </c>
      <c r="C1" s="26"/>
      <c r="D1" s="26"/>
      <c r="E1" s="247" t="s">
        <v>275</v>
      </c>
      <c r="F1" s="24"/>
      <c r="G1" s="24"/>
      <c r="H1" s="24"/>
      <c r="I1" s="24"/>
    </row>
    <row r="2" spans="1:9" ht="15.6" thickBot="1" x14ac:dyDescent="0.3">
      <c r="A2" s="24"/>
      <c r="B2" s="239" t="s">
        <v>276</v>
      </c>
      <c r="C2" s="173"/>
      <c r="D2" s="173"/>
      <c r="E2" s="174"/>
      <c r="F2" s="24"/>
      <c r="G2" s="24"/>
      <c r="H2" s="24"/>
      <c r="I2" s="24"/>
    </row>
    <row r="3" spans="1:9" x14ac:dyDescent="0.25">
      <c r="A3" s="24"/>
      <c r="B3" s="119"/>
      <c r="C3" s="24"/>
      <c r="D3" s="24"/>
      <c r="E3" s="163"/>
      <c r="F3" s="24"/>
      <c r="G3" s="24"/>
      <c r="H3" s="24"/>
      <c r="I3" s="24"/>
    </row>
    <row r="4" spans="1:9" ht="15.6" x14ac:dyDescent="0.25">
      <c r="A4" s="24"/>
      <c r="B4" s="241" t="s">
        <v>739</v>
      </c>
      <c r="C4" s="1"/>
      <c r="D4" s="1"/>
      <c r="E4" s="24"/>
      <c r="F4" s="24"/>
      <c r="G4" s="24"/>
      <c r="H4" s="24"/>
      <c r="I4" s="24"/>
    </row>
    <row r="5" spans="1:9" ht="17.399999999999999" x14ac:dyDescent="0.25">
      <c r="A5" s="24"/>
      <c r="B5" s="242" t="s">
        <v>281</v>
      </c>
      <c r="C5" s="1"/>
      <c r="D5" s="1"/>
      <c r="E5" s="24"/>
      <c r="F5" s="24"/>
      <c r="G5" s="24"/>
      <c r="H5" s="24"/>
      <c r="I5" s="24"/>
    </row>
    <row r="6" spans="1:9" ht="17.399999999999999" x14ac:dyDescent="0.25">
      <c r="A6" s="24"/>
      <c r="B6" s="242" t="str">
        <f>"Fiscal Year: "&amp;D10</f>
        <v>Fiscal Year: 2022-23</v>
      </c>
      <c r="C6" s="1"/>
      <c r="D6" s="1"/>
      <c r="E6" s="24"/>
      <c r="F6" s="24"/>
      <c r="G6" s="24"/>
      <c r="H6" s="24"/>
      <c r="I6" s="24"/>
    </row>
    <row r="7" spans="1:9" ht="17.399999999999999" x14ac:dyDescent="0.25">
      <c r="A7" s="24"/>
      <c r="B7" s="242" t="s">
        <v>282</v>
      </c>
      <c r="C7" s="1"/>
      <c r="D7" s="1"/>
      <c r="E7" s="26"/>
      <c r="F7" s="24"/>
      <c r="G7" s="24"/>
      <c r="H7" s="24"/>
      <c r="I7" s="24"/>
    </row>
    <row r="8" spans="1:9" x14ac:dyDescent="0.25">
      <c r="A8" s="24"/>
      <c r="B8" s="24"/>
      <c r="C8" s="24"/>
      <c r="D8" s="126"/>
      <c r="E8" s="24"/>
      <c r="F8" s="24"/>
      <c r="G8" s="24"/>
      <c r="H8" s="24"/>
      <c r="I8" s="24"/>
    </row>
    <row r="9" spans="1:9" ht="34.5" customHeight="1" x14ac:dyDescent="0.25">
      <c r="A9" s="24"/>
      <c r="B9" s="278">
        <v>1</v>
      </c>
      <c r="C9" s="279" t="s">
        <v>1</v>
      </c>
      <c r="D9" s="109">
        <v>45443</v>
      </c>
      <c r="E9" s="24"/>
      <c r="F9" s="24"/>
      <c r="G9" s="24"/>
      <c r="H9" s="24"/>
      <c r="I9" s="24"/>
    </row>
    <row r="10" spans="1:9" ht="34.5" customHeight="1" x14ac:dyDescent="0.25">
      <c r="A10" s="24"/>
      <c r="B10" s="278">
        <v>2</v>
      </c>
      <c r="C10" s="280" t="s">
        <v>303</v>
      </c>
      <c r="D10" s="144" t="s">
        <v>830</v>
      </c>
      <c r="E10" s="24"/>
      <c r="F10" s="24"/>
      <c r="G10" s="24"/>
      <c r="H10" s="24"/>
      <c r="I10" s="24"/>
    </row>
    <row r="11" spans="1:9" ht="34.5" customHeight="1" x14ac:dyDescent="0.25">
      <c r="A11" s="24"/>
      <c r="B11" s="278">
        <v>3</v>
      </c>
      <c r="C11" s="281" t="s">
        <v>0</v>
      </c>
      <c r="D11" s="130" t="s">
        <v>76</v>
      </c>
      <c r="E11" s="24"/>
      <c r="F11" s="24"/>
      <c r="G11" s="24"/>
      <c r="H11" s="24"/>
      <c r="I11" s="24"/>
    </row>
    <row r="12" spans="1:9" ht="34.5" customHeight="1" x14ac:dyDescent="0.25">
      <c r="A12" s="24"/>
      <c r="B12" s="278">
        <v>4</v>
      </c>
      <c r="C12" s="282" t="s">
        <v>113</v>
      </c>
      <c r="D12" s="283">
        <f>IF(ISBLANK(D11),"",VLOOKUP(D11,Info_County_Code,2))</f>
        <v>41</v>
      </c>
      <c r="E12" s="24"/>
      <c r="F12" s="24"/>
      <c r="G12" s="24"/>
      <c r="H12" s="24"/>
      <c r="I12" s="24"/>
    </row>
    <row r="13" spans="1:9" ht="34.5" customHeight="1" x14ac:dyDescent="0.25">
      <c r="A13" s="24"/>
      <c r="B13" s="278">
        <v>5</v>
      </c>
      <c r="C13" s="281" t="s">
        <v>114</v>
      </c>
      <c r="D13" s="110" t="s">
        <v>782</v>
      </c>
      <c r="E13" s="24"/>
      <c r="F13" s="24"/>
      <c r="G13" s="24"/>
      <c r="H13" s="24"/>
      <c r="I13" s="24"/>
    </row>
    <row r="14" spans="1:9" ht="34.5" customHeight="1" x14ac:dyDescent="0.25">
      <c r="A14" s="24"/>
      <c r="B14" s="278">
        <v>6</v>
      </c>
      <c r="C14" s="281" t="s">
        <v>115</v>
      </c>
      <c r="D14" s="130" t="s">
        <v>76</v>
      </c>
      <c r="E14" s="24"/>
      <c r="F14" s="24"/>
      <c r="G14" s="24"/>
      <c r="H14" s="24"/>
      <c r="I14" s="24"/>
    </row>
    <row r="15" spans="1:9" ht="34.5" customHeight="1" x14ac:dyDescent="0.25">
      <c r="A15" s="24"/>
      <c r="B15" s="278">
        <v>7</v>
      </c>
      <c r="C15" s="281" t="s">
        <v>116</v>
      </c>
      <c r="D15" s="164">
        <v>94403</v>
      </c>
      <c r="E15" s="24"/>
      <c r="F15" s="24"/>
      <c r="G15" s="24"/>
      <c r="H15" s="24"/>
      <c r="I15" s="24"/>
    </row>
    <row r="16" spans="1:9" ht="34.5" customHeight="1" x14ac:dyDescent="0.25">
      <c r="A16" s="24"/>
      <c r="B16" s="278">
        <v>8</v>
      </c>
      <c r="C16" s="284" t="s">
        <v>162</v>
      </c>
      <c r="D16" s="285" t="str">
        <f>IF(ISBLANK(D11),"",VLOOKUP(D11,County_Population,5,FALSE))</f>
        <v>Yes</v>
      </c>
      <c r="E16" s="24"/>
      <c r="F16" s="24"/>
      <c r="G16" s="24"/>
      <c r="H16" s="24"/>
      <c r="I16" s="24"/>
    </row>
    <row r="17" spans="1:9" ht="34.5" customHeight="1" x14ac:dyDescent="0.25">
      <c r="A17" s="24"/>
      <c r="B17" s="278">
        <v>9</v>
      </c>
      <c r="C17" s="281" t="s">
        <v>112</v>
      </c>
      <c r="D17" s="130" t="s">
        <v>783</v>
      </c>
      <c r="E17" s="24"/>
      <c r="F17" s="24"/>
      <c r="G17" s="24"/>
      <c r="H17" s="24"/>
      <c r="I17" s="24"/>
    </row>
    <row r="18" spans="1:9" ht="34.5" customHeight="1" x14ac:dyDescent="0.25">
      <c r="A18" s="24"/>
      <c r="B18" s="278">
        <v>10</v>
      </c>
      <c r="C18" s="286" t="s">
        <v>167</v>
      </c>
      <c r="D18" s="270" t="s">
        <v>784</v>
      </c>
      <c r="E18" s="24"/>
      <c r="F18" s="24"/>
      <c r="G18" s="24"/>
      <c r="H18" s="24"/>
      <c r="I18" s="24"/>
    </row>
    <row r="19" spans="1:9" ht="34.5" customHeight="1" x14ac:dyDescent="0.25">
      <c r="A19" s="24"/>
      <c r="B19" s="278">
        <v>11</v>
      </c>
      <c r="C19" s="286" t="s">
        <v>184</v>
      </c>
      <c r="D19" s="270" t="s">
        <v>785</v>
      </c>
      <c r="E19" s="24"/>
      <c r="F19" s="24"/>
      <c r="G19" s="24"/>
      <c r="H19" s="24"/>
      <c r="I19" s="24"/>
    </row>
    <row r="20" spans="1:9" ht="34.5" customHeight="1" x14ac:dyDescent="0.25">
      <c r="A20" s="24"/>
      <c r="B20" s="278">
        <v>12</v>
      </c>
      <c r="C20" s="279" t="s">
        <v>280</v>
      </c>
      <c r="D20" s="271" t="s">
        <v>829</v>
      </c>
      <c r="E20" s="24"/>
      <c r="F20" s="24"/>
      <c r="G20" s="24"/>
      <c r="H20" s="24"/>
      <c r="I20" s="24"/>
    </row>
  </sheetData>
  <sheetProtection sheet="1" objects="1" scenarios="1" selectLockedCells="1"/>
  <customSheetViews>
    <customSheetView guid="{D8D3A042-2CA2-4641-BB44-BC182917D730}" showGridLines="0" printArea="1">
      <selection activeCell="C10" sqref="C1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E7E6A24F-BA49-4C7A-9CED-3AB8F60308A1}" showGridLines="0" printArea="1" topLeftCell="A3">
      <selection activeCell="F20" sqref="F2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paperSize="5"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dimension ref="A1:AD73"/>
  <sheetViews>
    <sheetView showGridLines="0" zoomScaleNormal="100" workbookViewId="0">
      <selection activeCell="C13" sqref="C13"/>
    </sheetView>
  </sheetViews>
  <sheetFormatPr defaultColWidth="0" defaultRowHeight="15" zeroHeight="1" x14ac:dyDescent="0.25"/>
  <cols>
    <col min="1" max="1" width="2.77734375" style="265" customWidth="1"/>
    <col min="2" max="2" width="11" style="265" customWidth="1"/>
    <col min="3" max="3" width="22.21875" style="265" customWidth="1"/>
    <col min="4" max="4" width="13.21875" style="265" bestFit="1" customWidth="1"/>
    <col min="5" max="5" width="72.44140625" style="265" customWidth="1"/>
    <col min="6" max="6" width="19.44140625" style="265" customWidth="1"/>
    <col min="7" max="7" width="15.77734375" style="265" customWidth="1"/>
    <col min="8" max="18" width="9.21875" style="265" hidden="1" customWidth="1"/>
    <col min="19" max="30" width="0" style="265" hidden="1" customWidth="1"/>
    <col min="31" max="16384" width="9.21875" style="265" hidden="1"/>
  </cols>
  <sheetData>
    <row r="1" spans="1:30" x14ac:dyDescent="0.25">
      <c r="A1" s="237" t="s">
        <v>781</v>
      </c>
      <c r="B1" s="238" t="s">
        <v>277</v>
      </c>
      <c r="C1" s="26"/>
      <c r="D1" s="162"/>
      <c r="E1" s="162"/>
      <c r="F1" s="240" t="s">
        <v>275</v>
      </c>
      <c r="G1" s="24"/>
      <c r="H1" s="24"/>
      <c r="I1" s="24"/>
      <c r="J1" s="24"/>
      <c r="K1" s="24"/>
      <c r="L1" s="24"/>
      <c r="M1" s="24"/>
      <c r="N1" s="24"/>
      <c r="O1" s="24"/>
      <c r="P1" s="24"/>
      <c r="Q1" s="24"/>
      <c r="R1" s="24"/>
      <c r="S1" s="24"/>
      <c r="T1" s="24"/>
      <c r="U1" s="24"/>
      <c r="V1" s="24"/>
      <c r="W1" s="24"/>
      <c r="X1" s="24"/>
      <c r="Y1" s="24"/>
      <c r="Z1" s="24"/>
      <c r="AA1" s="24"/>
      <c r="AB1" s="24"/>
      <c r="AC1" s="24"/>
      <c r="AD1" s="24"/>
    </row>
    <row r="2" spans="1:30" ht="15.6" thickBot="1" x14ac:dyDescent="0.3">
      <c r="A2" s="24"/>
      <c r="B2" s="239" t="s">
        <v>276</v>
      </c>
      <c r="C2" s="173"/>
      <c r="D2" s="174"/>
      <c r="E2" s="174"/>
      <c r="F2" s="174"/>
      <c r="G2" s="24"/>
      <c r="H2" s="24"/>
      <c r="I2" s="24"/>
      <c r="J2" s="24"/>
      <c r="K2" s="24"/>
      <c r="L2" s="24"/>
      <c r="M2" s="24"/>
      <c r="N2" s="24"/>
      <c r="O2" s="24"/>
      <c r="P2" s="24"/>
      <c r="Q2" s="24"/>
      <c r="R2" s="24"/>
      <c r="S2" s="24"/>
      <c r="T2" s="24"/>
      <c r="U2" s="24"/>
      <c r="V2" s="24"/>
      <c r="W2" s="24"/>
      <c r="X2" s="24"/>
      <c r="Y2" s="24"/>
      <c r="Z2" s="24"/>
      <c r="AA2" s="24"/>
      <c r="AB2" s="24"/>
      <c r="AC2" s="24"/>
      <c r="AD2" s="24"/>
    </row>
    <row r="3" spans="1:30" x14ac:dyDescent="0.25">
      <c r="A3" s="14"/>
      <c r="B3" s="14"/>
      <c r="C3" s="14"/>
      <c r="D3" s="24"/>
      <c r="E3" s="24"/>
      <c r="F3" s="24"/>
      <c r="G3" s="24"/>
      <c r="H3" s="24"/>
      <c r="I3" s="24"/>
      <c r="J3" s="24"/>
      <c r="K3" s="24"/>
      <c r="L3" s="24"/>
      <c r="M3" s="24"/>
      <c r="N3" s="24"/>
      <c r="O3" s="24"/>
      <c r="P3" s="24"/>
      <c r="Q3" s="24"/>
      <c r="R3" s="24"/>
      <c r="S3" s="24"/>
      <c r="T3" s="24"/>
      <c r="U3" s="24"/>
      <c r="V3" s="24"/>
      <c r="W3" s="24"/>
      <c r="X3" s="24"/>
      <c r="Y3" s="24"/>
      <c r="Z3" s="24"/>
      <c r="AA3" s="24"/>
      <c r="AB3" s="24"/>
      <c r="AC3" s="24"/>
      <c r="AD3" s="24"/>
    </row>
    <row r="4" spans="1:30" s="248" customFormat="1" x14ac:dyDescent="0.25">
      <c r="A4" s="119"/>
      <c r="B4" s="241" t="s">
        <v>748</v>
      </c>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row>
    <row r="5" spans="1:30" s="260" customFormat="1" ht="17.399999999999999" x14ac:dyDescent="0.25">
      <c r="A5" s="26"/>
      <c r="B5" s="261" t="str">
        <f>'1. Information'!B5</f>
        <v>Annual Mental Health Services Act (MHSA) Revenue and Expenditure Report</v>
      </c>
      <c r="C5" s="15"/>
      <c r="D5" s="15"/>
      <c r="E5" s="15"/>
      <c r="F5" s="15"/>
      <c r="G5" s="15"/>
      <c r="H5" s="26"/>
      <c r="I5" s="26"/>
      <c r="J5" s="26"/>
      <c r="K5" s="26"/>
      <c r="L5" s="26"/>
      <c r="M5" s="26"/>
      <c r="N5" s="26"/>
      <c r="O5" s="26"/>
      <c r="P5" s="26"/>
      <c r="Q5" s="26"/>
      <c r="R5" s="26"/>
      <c r="S5" s="26"/>
      <c r="T5" s="26"/>
      <c r="U5" s="26"/>
      <c r="V5" s="26"/>
      <c r="W5" s="26"/>
      <c r="X5" s="26"/>
      <c r="Y5" s="26"/>
      <c r="Z5" s="26"/>
      <c r="AA5" s="26"/>
      <c r="AB5" s="26"/>
      <c r="AC5" s="26"/>
      <c r="AD5" s="26"/>
    </row>
    <row r="6" spans="1:30" s="260" customFormat="1" ht="17.399999999999999" x14ac:dyDescent="0.25">
      <c r="A6" s="26"/>
      <c r="B6" s="261" t="str">
        <f>'1. Information'!B6</f>
        <v>Fiscal Year: 2022-23</v>
      </c>
      <c r="C6" s="15"/>
      <c r="D6" s="15"/>
      <c r="E6" s="15"/>
      <c r="F6" s="15"/>
      <c r="G6" s="15"/>
      <c r="H6" s="26"/>
      <c r="I6" s="26"/>
      <c r="J6" s="26"/>
      <c r="K6" s="26"/>
      <c r="L6" s="26"/>
      <c r="M6" s="26"/>
      <c r="N6" s="26"/>
      <c r="O6" s="26"/>
      <c r="P6" s="26"/>
      <c r="Q6" s="26"/>
      <c r="R6" s="26"/>
      <c r="S6" s="26"/>
      <c r="T6" s="26"/>
      <c r="U6" s="26"/>
      <c r="V6" s="26"/>
      <c r="W6" s="26"/>
      <c r="X6" s="26"/>
      <c r="Y6" s="26"/>
      <c r="Z6" s="26"/>
      <c r="AA6" s="26"/>
      <c r="AB6" s="26"/>
      <c r="AC6" s="26"/>
      <c r="AD6" s="26"/>
    </row>
    <row r="7" spans="1:30" s="260" customFormat="1" ht="17.399999999999999" x14ac:dyDescent="0.25">
      <c r="A7" s="26"/>
      <c r="B7" s="267" t="s">
        <v>302</v>
      </c>
      <c r="C7" s="21"/>
      <c r="D7" s="21"/>
      <c r="E7" s="21"/>
      <c r="F7" s="21"/>
      <c r="G7" s="21"/>
      <c r="H7" s="26"/>
      <c r="I7" s="26"/>
      <c r="J7" s="26"/>
      <c r="K7" s="26"/>
      <c r="L7" s="26"/>
      <c r="M7" s="26"/>
      <c r="N7" s="26"/>
      <c r="O7" s="26"/>
      <c r="P7" s="26"/>
      <c r="Q7" s="26"/>
      <c r="R7" s="26"/>
      <c r="S7" s="26"/>
      <c r="T7" s="26"/>
      <c r="U7" s="26"/>
      <c r="V7" s="26"/>
      <c r="W7" s="26"/>
      <c r="X7" s="26"/>
      <c r="Y7" s="26"/>
      <c r="Z7" s="26"/>
      <c r="AA7" s="26"/>
      <c r="AB7" s="26"/>
      <c r="AC7" s="26"/>
      <c r="AD7" s="26"/>
    </row>
    <row r="8" spans="1:30" s="260" customFormat="1" ht="17.399999999999999" x14ac:dyDescent="0.25">
      <c r="A8" s="26"/>
      <c r="B8" s="103"/>
      <c r="C8" s="21"/>
      <c r="D8" s="21"/>
      <c r="E8" s="21"/>
      <c r="F8" s="21"/>
      <c r="G8" s="21"/>
      <c r="H8" s="26"/>
      <c r="I8" s="26"/>
      <c r="J8" s="26"/>
      <c r="K8" s="26"/>
      <c r="L8" s="26"/>
      <c r="M8" s="26"/>
      <c r="N8" s="26"/>
      <c r="O8" s="26"/>
      <c r="P8" s="26"/>
      <c r="Q8" s="26"/>
      <c r="R8" s="26"/>
      <c r="S8" s="26"/>
      <c r="T8" s="26"/>
      <c r="U8" s="26"/>
      <c r="V8" s="26"/>
      <c r="W8" s="26"/>
      <c r="X8" s="26"/>
      <c r="Y8" s="26"/>
      <c r="Z8" s="26"/>
      <c r="AA8" s="26"/>
      <c r="AB8" s="26"/>
      <c r="AC8" s="120"/>
      <c r="AD8" s="26"/>
    </row>
    <row r="9" spans="1:30" s="260" customFormat="1" ht="15.6" x14ac:dyDescent="0.3">
      <c r="A9" s="26"/>
      <c r="B9" s="316" t="s">
        <v>0</v>
      </c>
      <c r="C9" s="288" t="str">
        <f>IF(ISBLANK('1. Information'!D11),"",'1. Information'!D11)</f>
        <v>San Mateo</v>
      </c>
      <c r="D9" s="26"/>
      <c r="E9" s="26"/>
      <c r="F9" s="317" t="s">
        <v>1</v>
      </c>
      <c r="G9" s="427">
        <f>IF(ISBLANK('1. Information'!D9),"",'1. Information'!D9)</f>
        <v>45443</v>
      </c>
      <c r="H9" s="26"/>
      <c r="I9" s="8"/>
      <c r="J9" s="26"/>
      <c r="K9" s="26"/>
      <c r="L9" s="26"/>
      <c r="M9" s="26"/>
      <c r="N9" s="26"/>
      <c r="O9" s="26"/>
      <c r="P9" s="26"/>
      <c r="Q9" s="26"/>
      <c r="R9" s="26"/>
      <c r="S9" s="26"/>
      <c r="T9" s="26"/>
      <c r="U9" s="26"/>
      <c r="V9" s="26"/>
      <c r="W9" s="26"/>
      <c r="X9" s="26"/>
      <c r="Y9" s="26"/>
      <c r="Z9" s="26"/>
      <c r="AA9" s="26"/>
      <c r="AB9" s="26"/>
      <c r="AC9" s="26"/>
      <c r="AD9" s="26"/>
    </row>
    <row r="10" spans="1:30" s="260" customFormat="1" ht="17.399999999999999" x14ac:dyDescent="0.25">
      <c r="A10" s="26"/>
      <c r="B10" s="103"/>
      <c r="C10" s="103"/>
      <c r="D10" s="21"/>
      <c r="E10" s="21"/>
      <c r="F10" s="21"/>
      <c r="G10" s="21"/>
      <c r="H10" s="21"/>
      <c r="I10" s="26"/>
      <c r="J10" s="26"/>
      <c r="K10" s="26"/>
      <c r="L10" s="26"/>
      <c r="M10" s="26"/>
      <c r="N10" s="26"/>
      <c r="O10" s="26"/>
      <c r="P10" s="26"/>
      <c r="Q10" s="26"/>
      <c r="R10" s="26"/>
      <c r="S10" s="26"/>
      <c r="T10" s="26"/>
      <c r="U10" s="26"/>
      <c r="V10" s="26"/>
      <c r="W10" s="26"/>
      <c r="X10" s="26"/>
      <c r="Y10" s="26"/>
      <c r="Z10" s="26"/>
      <c r="AA10" s="26"/>
      <c r="AB10" s="26"/>
      <c r="AC10" s="26"/>
      <c r="AD10" s="120"/>
    </row>
    <row r="11" spans="1:30" s="260" customFormat="1" ht="17.399999999999999" x14ac:dyDescent="0.25">
      <c r="A11" s="26"/>
      <c r="B11" s="103"/>
      <c r="C11" s="291" t="s">
        <v>23</v>
      </c>
      <c r="D11" s="291" t="s">
        <v>25</v>
      </c>
      <c r="E11" s="291" t="s">
        <v>27</v>
      </c>
      <c r="F11" s="21"/>
      <c r="G11" s="21"/>
      <c r="H11" s="21"/>
      <c r="I11" s="26"/>
      <c r="J11" s="26"/>
      <c r="K11" s="26"/>
      <c r="L11" s="26"/>
      <c r="M11" s="26"/>
      <c r="N11" s="26"/>
      <c r="O11" s="26"/>
      <c r="P11" s="26"/>
      <c r="Q11" s="26"/>
      <c r="R11" s="26"/>
      <c r="S11" s="26"/>
      <c r="T11" s="26"/>
      <c r="U11" s="26"/>
      <c r="V11" s="26"/>
      <c r="W11" s="26"/>
      <c r="X11" s="26"/>
      <c r="Y11" s="26"/>
      <c r="Z11" s="26"/>
      <c r="AA11" s="26"/>
      <c r="AB11" s="26"/>
      <c r="AC11" s="26"/>
      <c r="AD11" s="120"/>
    </row>
    <row r="12" spans="1:30" ht="15.6" x14ac:dyDescent="0.3">
      <c r="A12" s="24"/>
      <c r="B12" s="320" t="s">
        <v>120</v>
      </c>
      <c r="C12" s="442" t="s">
        <v>673</v>
      </c>
      <c r="D12" s="442" t="s">
        <v>697</v>
      </c>
      <c r="E12" s="442" t="s">
        <v>221</v>
      </c>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row>
    <row r="13" spans="1:30" ht="30" x14ac:dyDescent="0.25">
      <c r="A13" s="24"/>
      <c r="B13" s="459">
        <v>1</v>
      </c>
      <c r="C13" s="161" t="s">
        <v>28</v>
      </c>
      <c r="D13" s="161" t="s">
        <v>827</v>
      </c>
      <c r="E13" s="114" t="s">
        <v>866</v>
      </c>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row>
    <row r="14" spans="1:30" ht="30" x14ac:dyDescent="0.25">
      <c r="A14" s="24"/>
      <c r="B14" s="460">
        <v>2</v>
      </c>
      <c r="C14" s="161" t="s">
        <v>29</v>
      </c>
      <c r="D14" s="161" t="s">
        <v>827</v>
      </c>
      <c r="E14" s="114" t="s">
        <v>868</v>
      </c>
      <c r="F14" s="24"/>
      <c r="G14" s="24"/>
      <c r="H14" s="24"/>
      <c r="I14" s="24"/>
      <c r="J14" s="24"/>
      <c r="K14" s="24"/>
      <c r="L14" s="24"/>
      <c r="M14" s="24"/>
      <c r="N14" s="24"/>
      <c r="O14" s="24"/>
      <c r="P14" s="24"/>
      <c r="Q14" s="24"/>
      <c r="R14" s="24"/>
      <c r="S14" s="24"/>
      <c r="T14" s="24"/>
      <c r="U14" s="24"/>
      <c r="V14" s="24"/>
      <c r="W14" s="24"/>
      <c r="X14" s="24"/>
      <c r="Y14" s="24"/>
      <c r="Z14" s="24"/>
      <c r="AA14" s="24"/>
      <c r="AB14" s="24"/>
      <c r="AC14" s="24"/>
      <c r="AD14" s="24"/>
    </row>
    <row r="15" spans="1:30" ht="30" x14ac:dyDescent="0.25">
      <c r="A15" s="24"/>
      <c r="B15" s="460">
        <v>3</v>
      </c>
      <c r="C15" s="161" t="s">
        <v>30</v>
      </c>
      <c r="D15" s="161" t="s">
        <v>827</v>
      </c>
      <c r="E15" s="114" t="s">
        <v>867</v>
      </c>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row>
    <row r="16" spans="1:30" x14ac:dyDescent="0.25">
      <c r="A16" s="24"/>
      <c r="B16" s="235">
        <v>4</v>
      </c>
      <c r="C16" s="268"/>
      <c r="D16" s="268"/>
      <c r="E16" s="269"/>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row>
    <row r="17" spans="1:30" x14ac:dyDescent="0.25">
      <c r="A17" s="24"/>
      <c r="B17" s="236">
        <v>5</v>
      </c>
      <c r="C17" s="268"/>
      <c r="D17" s="268"/>
      <c r="E17" s="269"/>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row>
    <row r="18" spans="1:30" x14ac:dyDescent="0.25">
      <c r="A18" s="24"/>
      <c r="B18" s="236">
        <v>6</v>
      </c>
      <c r="C18" s="268"/>
      <c r="D18" s="268"/>
      <c r="E18" s="269"/>
      <c r="F18" s="24"/>
      <c r="G18" s="24"/>
      <c r="H18" s="24"/>
      <c r="I18" s="24"/>
      <c r="J18" s="24"/>
      <c r="K18" s="24"/>
      <c r="L18" s="24"/>
      <c r="M18" s="24"/>
      <c r="N18" s="119"/>
      <c r="O18" s="24"/>
      <c r="P18" s="24"/>
      <c r="Q18" s="24"/>
      <c r="R18" s="24"/>
      <c r="S18" s="24"/>
      <c r="T18" s="24"/>
      <c r="U18" s="24"/>
      <c r="V18" s="24"/>
      <c r="W18" s="24"/>
      <c r="X18" s="24"/>
      <c r="Y18" s="24"/>
      <c r="Z18" s="24"/>
      <c r="AA18" s="24"/>
      <c r="AB18" s="24"/>
      <c r="AC18" s="24"/>
      <c r="AD18" s="24"/>
    </row>
    <row r="19" spans="1:30" x14ac:dyDescent="0.25">
      <c r="A19" s="24"/>
      <c r="B19" s="235">
        <v>7</v>
      </c>
      <c r="C19" s="268"/>
      <c r="D19" s="268"/>
      <c r="E19" s="269"/>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row>
    <row r="20" spans="1:30" x14ac:dyDescent="0.25">
      <c r="A20" s="24"/>
      <c r="B20" s="236">
        <v>8</v>
      </c>
      <c r="C20" s="268"/>
      <c r="D20" s="268"/>
      <c r="E20" s="269"/>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row>
    <row r="21" spans="1:30" x14ac:dyDescent="0.25">
      <c r="A21" s="24"/>
      <c r="B21" s="236">
        <v>9</v>
      </c>
      <c r="C21" s="268"/>
      <c r="D21" s="268"/>
      <c r="E21" s="269"/>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row>
    <row r="22" spans="1:30" x14ac:dyDescent="0.25">
      <c r="A22" s="24"/>
      <c r="B22" s="235">
        <v>10</v>
      </c>
      <c r="C22" s="268"/>
      <c r="D22" s="268"/>
      <c r="E22" s="269"/>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row>
    <row r="23" spans="1:30" x14ac:dyDescent="0.25">
      <c r="A23" s="24"/>
      <c r="B23" s="236">
        <v>11</v>
      </c>
      <c r="C23" s="268"/>
      <c r="D23" s="268"/>
      <c r="E23" s="269"/>
      <c r="F23" s="24"/>
      <c r="G23" s="24"/>
      <c r="H23" s="24"/>
      <c r="I23" s="24"/>
      <c r="J23" s="24"/>
      <c r="K23" s="24"/>
      <c r="L23" s="24"/>
      <c r="M23" s="24"/>
      <c r="N23" s="24"/>
      <c r="O23" s="24"/>
      <c r="P23" s="24"/>
      <c r="Q23" s="24"/>
      <c r="R23" s="24"/>
      <c r="S23" s="24"/>
      <c r="T23" s="24"/>
      <c r="U23" s="24"/>
      <c r="V23" s="24"/>
      <c r="W23" s="24"/>
      <c r="X23" s="24"/>
      <c r="Y23" s="24"/>
      <c r="Z23" s="24"/>
      <c r="AA23" s="24"/>
      <c r="AB23" s="24"/>
      <c r="AC23" s="24"/>
      <c r="AD23" s="24"/>
    </row>
    <row r="24" spans="1:30" x14ac:dyDescent="0.25">
      <c r="A24" s="24"/>
      <c r="B24" s="236">
        <v>12</v>
      </c>
      <c r="C24" s="268"/>
      <c r="D24" s="268"/>
      <c r="E24" s="269"/>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row>
    <row r="25" spans="1:30" x14ac:dyDescent="0.25">
      <c r="A25" s="24"/>
      <c r="B25" s="235">
        <v>13</v>
      </c>
      <c r="C25" s="268"/>
      <c r="D25" s="268"/>
      <c r="E25" s="269"/>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row>
    <row r="26" spans="1:30" x14ac:dyDescent="0.25">
      <c r="A26" s="24"/>
      <c r="B26" s="236">
        <v>14</v>
      </c>
      <c r="C26" s="268"/>
      <c r="D26" s="268"/>
      <c r="E26" s="269"/>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row>
    <row r="27" spans="1:30" x14ac:dyDescent="0.25">
      <c r="A27" s="24"/>
      <c r="B27" s="236">
        <v>15</v>
      </c>
      <c r="C27" s="268"/>
      <c r="D27" s="268"/>
      <c r="E27" s="269"/>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row>
    <row r="28" spans="1:30" x14ac:dyDescent="0.25">
      <c r="A28" s="24"/>
      <c r="B28" s="235">
        <v>16</v>
      </c>
      <c r="C28" s="268"/>
      <c r="D28" s="268"/>
      <c r="E28" s="269"/>
      <c r="F28" s="24"/>
      <c r="G28" s="24"/>
      <c r="H28" s="24"/>
      <c r="I28" s="24"/>
      <c r="J28" s="24"/>
      <c r="K28" s="24"/>
      <c r="L28" s="24"/>
      <c r="M28" s="24"/>
      <c r="N28" s="24"/>
      <c r="O28" s="24"/>
      <c r="P28" s="24"/>
      <c r="Q28" s="24"/>
      <c r="R28" s="24"/>
      <c r="S28" s="24"/>
      <c r="T28" s="24"/>
      <c r="U28" s="24"/>
      <c r="V28" s="24"/>
      <c r="W28" s="24"/>
      <c r="X28" s="24"/>
      <c r="Y28" s="24"/>
      <c r="Z28" s="24"/>
      <c r="AA28" s="24"/>
      <c r="AB28" s="24"/>
      <c r="AC28" s="24"/>
      <c r="AD28" s="24"/>
    </row>
    <row r="29" spans="1:30" x14ac:dyDescent="0.25">
      <c r="A29" s="24"/>
      <c r="B29" s="236">
        <v>17</v>
      </c>
      <c r="C29" s="268"/>
      <c r="D29" s="268"/>
      <c r="E29" s="269"/>
      <c r="F29" s="24"/>
      <c r="G29" s="24"/>
      <c r="H29" s="24"/>
      <c r="I29" s="24"/>
      <c r="J29" s="24"/>
      <c r="K29" s="24"/>
      <c r="L29" s="24"/>
      <c r="M29" s="24"/>
      <c r="N29" s="24"/>
      <c r="O29" s="24"/>
      <c r="P29" s="24"/>
      <c r="Q29" s="24"/>
      <c r="R29" s="24"/>
      <c r="S29" s="24"/>
      <c r="T29" s="24"/>
      <c r="U29" s="24"/>
      <c r="V29" s="24"/>
      <c r="W29" s="24"/>
      <c r="X29" s="24"/>
      <c r="Y29" s="24"/>
      <c r="Z29" s="24"/>
      <c r="AA29" s="24"/>
      <c r="AB29" s="24"/>
      <c r="AC29" s="24"/>
      <c r="AD29" s="24"/>
    </row>
    <row r="30" spans="1:30" x14ac:dyDescent="0.25">
      <c r="A30" s="24"/>
      <c r="B30" s="236">
        <v>18</v>
      </c>
      <c r="C30" s="268"/>
      <c r="D30" s="268"/>
      <c r="E30" s="269"/>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row>
    <row r="31" spans="1:30" x14ac:dyDescent="0.25">
      <c r="A31" s="24"/>
      <c r="B31" s="235">
        <v>19</v>
      </c>
      <c r="C31" s="268"/>
      <c r="D31" s="268"/>
      <c r="E31" s="269"/>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30" x14ac:dyDescent="0.25">
      <c r="A32" s="24"/>
      <c r="B32" s="236">
        <v>20</v>
      </c>
      <c r="C32" s="268"/>
      <c r="D32" s="268"/>
      <c r="E32" s="269"/>
      <c r="F32" s="24"/>
      <c r="G32" s="24"/>
      <c r="H32" s="24"/>
      <c r="I32" s="24"/>
      <c r="J32" s="24"/>
      <c r="K32" s="24"/>
      <c r="L32" s="24"/>
      <c r="M32" s="24"/>
      <c r="N32" s="24"/>
      <c r="O32" s="24"/>
      <c r="P32" s="24"/>
      <c r="Q32" s="24"/>
      <c r="R32" s="24"/>
      <c r="S32" s="24"/>
      <c r="T32" s="24"/>
      <c r="U32" s="24"/>
      <c r="V32" s="24"/>
      <c r="W32" s="24"/>
      <c r="X32" s="24"/>
      <c r="Y32" s="24"/>
      <c r="Z32" s="24"/>
      <c r="AA32" s="24"/>
      <c r="AB32" s="24"/>
      <c r="AC32" s="24"/>
      <c r="AD32" s="24"/>
    </row>
    <row r="33" spans="1:30" x14ac:dyDescent="0.25">
      <c r="A33" s="24"/>
      <c r="B33" s="236">
        <v>21</v>
      </c>
      <c r="C33" s="268"/>
      <c r="D33" s="268"/>
      <c r="E33" s="269"/>
      <c r="F33" s="24"/>
      <c r="G33" s="24"/>
      <c r="H33" s="24"/>
      <c r="I33" s="24"/>
      <c r="J33" s="24"/>
      <c r="K33" s="24"/>
      <c r="L33" s="24"/>
      <c r="M33" s="24"/>
      <c r="N33" s="24"/>
      <c r="O33" s="24"/>
      <c r="P33" s="24"/>
      <c r="Q33" s="24"/>
      <c r="R33" s="24"/>
      <c r="S33" s="24"/>
      <c r="T33" s="24"/>
      <c r="U33" s="24"/>
      <c r="V33" s="24"/>
      <c r="W33" s="24"/>
      <c r="X33" s="24"/>
      <c r="Y33" s="24"/>
      <c r="Z33" s="24"/>
      <c r="AA33" s="24"/>
      <c r="AB33" s="24"/>
      <c r="AC33" s="24"/>
      <c r="AD33" s="24"/>
    </row>
    <row r="34" spans="1:30" x14ac:dyDescent="0.25">
      <c r="A34" s="24"/>
      <c r="B34" s="235">
        <v>22</v>
      </c>
      <c r="C34" s="268"/>
      <c r="D34" s="268"/>
      <c r="E34" s="269"/>
      <c r="F34" s="24"/>
      <c r="G34" s="24"/>
      <c r="H34" s="24"/>
      <c r="I34" s="24"/>
      <c r="J34" s="24"/>
      <c r="K34" s="24"/>
      <c r="L34" s="24"/>
      <c r="M34" s="24"/>
      <c r="N34" s="24"/>
      <c r="O34" s="24"/>
      <c r="P34" s="24"/>
      <c r="Q34" s="24"/>
      <c r="R34" s="24"/>
      <c r="S34" s="24"/>
      <c r="T34" s="24"/>
      <c r="U34" s="24"/>
      <c r="V34" s="24"/>
      <c r="W34" s="24"/>
      <c r="X34" s="24"/>
      <c r="Y34" s="24"/>
      <c r="Z34" s="24"/>
      <c r="AA34" s="24"/>
      <c r="AB34" s="24"/>
      <c r="AC34" s="24"/>
      <c r="AD34" s="24"/>
    </row>
    <row r="35" spans="1:30" x14ac:dyDescent="0.25">
      <c r="A35" s="24"/>
      <c r="B35" s="236">
        <v>23</v>
      </c>
      <c r="C35" s="268"/>
      <c r="D35" s="268"/>
      <c r="E35" s="269"/>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row>
    <row r="36" spans="1:30" x14ac:dyDescent="0.25">
      <c r="A36" s="24"/>
      <c r="B36" s="236">
        <v>24</v>
      </c>
      <c r="C36" s="268"/>
      <c r="D36" s="268"/>
      <c r="E36" s="269"/>
      <c r="F36" s="24"/>
      <c r="G36" s="24"/>
      <c r="H36" s="24"/>
      <c r="I36" s="24"/>
      <c r="J36" s="24"/>
      <c r="K36" s="24"/>
      <c r="L36" s="24"/>
      <c r="M36" s="24"/>
      <c r="N36" s="24"/>
      <c r="O36" s="24"/>
      <c r="P36" s="24"/>
      <c r="Q36" s="24"/>
      <c r="R36" s="24"/>
      <c r="S36" s="24"/>
      <c r="T36" s="24"/>
      <c r="U36" s="24"/>
      <c r="V36" s="24"/>
      <c r="W36" s="24"/>
      <c r="X36" s="24"/>
      <c r="Y36" s="24"/>
      <c r="Z36" s="24"/>
      <c r="AA36" s="24"/>
      <c r="AB36" s="24"/>
      <c r="AC36" s="24"/>
      <c r="AD36" s="24"/>
    </row>
    <row r="37" spans="1:30" x14ac:dyDescent="0.25">
      <c r="A37" s="24"/>
      <c r="B37" s="235">
        <v>25</v>
      </c>
      <c r="C37" s="268"/>
      <c r="D37" s="268"/>
      <c r="E37" s="269"/>
      <c r="F37" s="24"/>
      <c r="G37" s="24"/>
      <c r="H37" s="24"/>
      <c r="I37" s="24"/>
      <c r="J37" s="24"/>
      <c r="K37" s="24"/>
      <c r="L37" s="24"/>
      <c r="M37" s="24"/>
      <c r="N37" s="24"/>
      <c r="O37" s="24"/>
      <c r="P37" s="24"/>
      <c r="Q37" s="24"/>
      <c r="R37" s="24"/>
      <c r="S37" s="24"/>
      <c r="T37" s="24"/>
      <c r="U37" s="24"/>
      <c r="V37" s="24"/>
      <c r="W37" s="24"/>
      <c r="X37" s="24"/>
      <c r="Y37" s="24"/>
      <c r="Z37" s="24"/>
      <c r="AA37" s="24"/>
      <c r="AB37" s="24"/>
      <c r="AC37" s="24"/>
      <c r="AD37" s="24"/>
    </row>
    <row r="38" spans="1:30" x14ac:dyDescent="0.25">
      <c r="A38" s="24"/>
      <c r="B38" s="236">
        <v>26</v>
      </c>
      <c r="C38" s="268"/>
      <c r="D38" s="268"/>
      <c r="E38" s="269"/>
      <c r="F38" s="24"/>
      <c r="G38" s="24"/>
      <c r="H38" s="24"/>
      <c r="I38" s="24"/>
      <c r="J38" s="24"/>
      <c r="K38" s="24"/>
      <c r="L38" s="24"/>
      <c r="M38" s="24"/>
      <c r="N38" s="24"/>
      <c r="O38" s="24"/>
      <c r="P38" s="24"/>
      <c r="Q38" s="24"/>
      <c r="R38" s="24"/>
      <c r="S38" s="24"/>
      <c r="T38" s="24"/>
      <c r="U38" s="24"/>
      <c r="V38" s="24"/>
      <c r="W38" s="24"/>
      <c r="X38" s="24"/>
      <c r="Y38" s="24"/>
      <c r="Z38" s="24"/>
      <c r="AA38" s="24"/>
      <c r="AB38" s="24"/>
      <c r="AC38" s="24"/>
      <c r="AD38" s="24"/>
    </row>
    <row r="39" spans="1:30" x14ac:dyDescent="0.25">
      <c r="A39" s="24"/>
      <c r="B39" s="236">
        <v>27</v>
      </c>
      <c r="C39" s="268"/>
      <c r="D39" s="268"/>
      <c r="E39" s="269"/>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row>
    <row r="40" spans="1:30" x14ac:dyDescent="0.25">
      <c r="A40" s="24"/>
      <c r="B40" s="235">
        <v>28</v>
      </c>
      <c r="C40" s="268"/>
      <c r="D40" s="268"/>
      <c r="E40" s="269"/>
      <c r="F40" s="24"/>
      <c r="G40" s="24"/>
      <c r="H40" s="24"/>
      <c r="I40" s="24"/>
      <c r="J40" s="24"/>
      <c r="K40" s="24"/>
      <c r="L40" s="24"/>
      <c r="M40" s="24"/>
      <c r="N40" s="24"/>
      <c r="O40" s="24"/>
      <c r="P40" s="24"/>
      <c r="Q40" s="24"/>
      <c r="R40" s="24"/>
      <c r="S40" s="24"/>
      <c r="T40" s="24"/>
      <c r="U40" s="24"/>
      <c r="V40" s="24"/>
      <c r="W40" s="24"/>
      <c r="X40" s="24"/>
      <c r="Y40" s="24"/>
      <c r="Z40" s="24"/>
      <c r="AA40" s="24"/>
      <c r="AB40" s="24"/>
      <c r="AC40" s="24"/>
      <c r="AD40" s="24"/>
    </row>
    <row r="41" spans="1:30" x14ac:dyDescent="0.25">
      <c r="A41" s="24"/>
      <c r="B41" s="236">
        <v>29</v>
      </c>
      <c r="C41" s="268"/>
      <c r="D41" s="268"/>
      <c r="E41" s="269"/>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row>
    <row r="42" spans="1:30" x14ac:dyDescent="0.25">
      <c r="A42" s="24"/>
      <c r="B42" s="236">
        <v>30</v>
      </c>
      <c r="C42" s="268"/>
      <c r="D42" s="268"/>
      <c r="E42" s="269"/>
      <c r="F42" s="24"/>
      <c r="G42" s="24"/>
      <c r="H42" s="24"/>
      <c r="I42" s="24"/>
      <c r="J42" s="24"/>
      <c r="K42" s="24"/>
      <c r="L42" s="24"/>
      <c r="M42" s="24"/>
      <c r="N42" s="24"/>
      <c r="O42" s="24"/>
      <c r="P42" s="24"/>
      <c r="Q42" s="24"/>
      <c r="R42" s="24"/>
      <c r="S42" s="24"/>
      <c r="T42" s="24"/>
      <c r="U42" s="24"/>
      <c r="V42" s="24"/>
      <c r="W42" s="24"/>
      <c r="X42" s="24"/>
      <c r="Y42" s="24"/>
      <c r="Z42" s="24"/>
      <c r="AA42" s="24"/>
      <c r="AB42" s="24"/>
      <c r="AC42" s="24"/>
      <c r="AD42" s="24"/>
    </row>
    <row r="43" spans="1:30" x14ac:dyDescent="0.25">
      <c r="A43" s="24"/>
      <c r="B43" s="235">
        <v>31</v>
      </c>
      <c r="C43" s="268"/>
      <c r="D43" s="268"/>
      <c r="E43" s="269"/>
      <c r="F43" s="24"/>
      <c r="G43" s="24"/>
      <c r="H43" s="24"/>
      <c r="I43" s="24"/>
      <c r="J43" s="24"/>
      <c r="K43" s="24"/>
      <c r="L43" s="24"/>
      <c r="M43" s="24"/>
      <c r="N43" s="24"/>
      <c r="O43" s="24"/>
      <c r="P43" s="24"/>
      <c r="Q43" s="24"/>
      <c r="R43" s="24"/>
      <c r="S43" s="24"/>
      <c r="T43" s="24"/>
      <c r="U43" s="24"/>
      <c r="V43" s="24"/>
      <c r="W43" s="24"/>
      <c r="X43" s="24"/>
      <c r="Y43" s="24"/>
      <c r="Z43" s="24"/>
      <c r="AA43" s="24"/>
      <c r="AB43" s="24"/>
      <c r="AC43" s="24"/>
      <c r="AD43" s="24"/>
    </row>
    <row r="44" spans="1:30" x14ac:dyDescent="0.25">
      <c r="A44" s="24"/>
      <c r="B44" s="236">
        <v>32</v>
      </c>
      <c r="C44" s="268"/>
      <c r="D44" s="268"/>
      <c r="E44" s="269"/>
      <c r="F44" s="24"/>
      <c r="G44" s="24"/>
      <c r="H44" s="24"/>
      <c r="I44" s="24"/>
      <c r="J44" s="24"/>
      <c r="K44" s="24"/>
      <c r="L44" s="24"/>
      <c r="M44" s="24"/>
      <c r="N44" s="24"/>
      <c r="O44" s="24"/>
      <c r="P44" s="24"/>
      <c r="Q44" s="24"/>
      <c r="R44" s="24"/>
      <c r="S44" s="24"/>
      <c r="T44" s="24"/>
      <c r="U44" s="24"/>
      <c r="V44" s="24"/>
      <c r="W44" s="24"/>
      <c r="X44" s="24"/>
      <c r="Y44" s="24"/>
      <c r="Z44" s="24"/>
      <c r="AA44" s="24"/>
      <c r="AB44" s="24"/>
      <c r="AC44" s="24"/>
      <c r="AD44" s="24"/>
    </row>
    <row r="45" spans="1:30" x14ac:dyDescent="0.25">
      <c r="A45" s="24"/>
      <c r="B45" s="236">
        <v>33</v>
      </c>
      <c r="C45" s="268"/>
      <c r="D45" s="268"/>
      <c r="E45" s="269"/>
      <c r="F45" s="24"/>
      <c r="G45" s="24"/>
      <c r="H45" s="24"/>
      <c r="I45" s="24"/>
      <c r="J45" s="24"/>
      <c r="K45" s="24"/>
      <c r="L45" s="24"/>
      <c r="M45" s="24"/>
      <c r="N45" s="24"/>
      <c r="O45" s="24"/>
      <c r="P45" s="24"/>
      <c r="Q45" s="24"/>
      <c r="R45" s="24"/>
      <c r="S45" s="24"/>
      <c r="T45" s="24"/>
      <c r="U45" s="24"/>
      <c r="V45" s="24"/>
      <c r="W45" s="24"/>
      <c r="X45" s="24"/>
      <c r="Y45" s="24"/>
      <c r="Z45" s="24"/>
      <c r="AA45" s="24"/>
      <c r="AB45" s="24"/>
      <c r="AC45" s="24"/>
      <c r="AD45" s="24"/>
    </row>
    <row r="46" spans="1:30" x14ac:dyDescent="0.25">
      <c r="A46" s="24"/>
      <c r="B46" s="235">
        <v>34</v>
      </c>
      <c r="C46" s="268"/>
      <c r="D46" s="268"/>
      <c r="E46" s="269"/>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30" x14ac:dyDescent="0.25">
      <c r="A47" s="24"/>
      <c r="B47" s="236">
        <v>35</v>
      </c>
      <c r="C47" s="268"/>
      <c r="D47" s="268"/>
      <c r="E47" s="269"/>
      <c r="F47" s="24"/>
      <c r="G47" s="24"/>
      <c r="H47" s="24"/>
      <c r="I47" s="24"/>
      <c r="J47" s="24"/>
      <c r="K47" s="24"/>
      <c r="L47" s="24"/>
      <c r="M47" s="24"/>
      <c r="N47" s="24"/>
      <c r="O47" s="24"/>
      <c r="P47" s="24"/>
      <c r="Q47" s="24"/>
      <c r="R47" s="24"/>
      <c r="S47" s="24"/>
      <c r="T47" s="24"/>
      <c r="U47" s="24"/>
      <c r="V47" s="24"/>
      <c r="W47" s="24"/>
      <c r="X47" s="24"/>
      <c r="Y47" s="24"/>
      <c r="Z47" s="24"/>
      <c r="AA47" s="24"/>
      <c r="AB47" s="24"/>
      <c r="AC47" s="24"/>
      <c r="AD47" s="24"/>
    </row>
    <row r="48" spans="1:30" x14ac:dyDescent="0.25">
      <c r="A48" s="24"/>
      <c r="B48" s="236">
        <v>36</v>
      </c>
      <c r="C48" s="268"/>
      <c r="D48" s="268"/>
      <c r="E48" s="269"/>
      <c r="F48" s="24"/>
      <c r="G48" s="24"/>
      <c r="H48" s="24"/>
      <c r="I48" s="24"/>
      <c r="J48" s="24"/>
      <c r="K48" s="24"/>
      <c r="L48" s="24"/>
      <c r="M48" s="24"/>
      <c r="N48" s="24"/>
      <c r="O48" s="24"/>
      <c r="P48" s="24"/>
      <c r="Q48" s="24"/>
      <c r="R48" s="24"/>
      <c r="S48" s="24"/>
      <c r="T48" s="24"/>
      <c r="U48" s="24"/>
      <c r="V48" s="24"/>
      <c r="W48" s="24"/>
      <c r="X48" s="24"/>
      <c r="Y48" s="24"/>
      <c r="Z48" s="24"/>
      <c r="AA48" s="24"/>
      <c r="AB48" s="24"/>
      <c r="AC48" s="24"/>
      <c r="AD48" s="24"/>
    </row>
    <row r="49" spans="1:30" x14ac:dyDescent="0.25">
      <c r="A49" s="24"/>
      <c r="B49" s="235">
        <v>37</v>
      </c>
      <c r="C49" s="268"/>
      <c r="D49" s="268"/>
      <c r="E49" s="269"/>
      <c r="F49" s="24"/>
      <c r="G49" s="24"/>
      <c r="H49" s="24"/>
      <c r="I49" s="24"/>
      <c r="J49" s="24"/>
      <c r="K49" s="24"/>
      <c r="L49" s="24"/>
      <c r="M49" s="24"/>
      <c r="N49" s="24"/>
      <c r="O49" s="24"/>
      <c r="P49" s="24"/>
      <c r="Q49" s="24"/>
      <c r="R49" s="24"/>
      <c r="S49" s="24"/>
      <c r="T49" s="24"/>
      <c r="U49" s="24"/>
      <c r="V49" s="24"/>
      <c r="W49" s="24"/>
      <c r="X49" s="24"/>
      <c r="Y49" s="24"/>
      <c r="Z49" s="24"/>
      <c r="AA49" s="24"/>
      <c r="AB49" s="24"/>
      <c r="AC49" s="24"/>
      <c r="AD49" s="24"/>
    </row>
    <row r="50" spans="1:30" x14ac:dyDescent="0.25">
      <c r="A50" s="24"/>
      <c r="B50" s="236">
        <v>38</v>
      </c>
      <c r="C50" s="268"/>
      <c r="D50" s="268"/>
      <c r="E50" s="269"/>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row>
    <row r="51" spans="1:30" x14ac:dyDescent="0.25">
      <c r="A51" s="24"/>
      <c r="B51" s="235">
        <v>39</v>
      </c>
      <c r="C51" s="268"/>
      <c r="D51" s="268"/>
      <c r="E51" s="269"/>
      <c r="F51" s="24"/>
      <c r="G51" s="24"/>
      <c r="H51" s="24"/>
      <c r="I51" s="24"/>
      <c r="J51" s="24"/>
      <c r="K51" s="24"/>
      <c r="L51" s="24"/>
      <c r="M51" s="24"/>
      <c r="N51" s="24"/>
      <c r="O51" s="24"/>
      <c r="P51" s="24"/>
      <c r="Q51" s="24"/>
      <c r="R51" s="24"/>
      <c r="S51" s="24"/>
      <c r="T51" s="24"/>
      <c r="U51" s="24"/>
      <c r="V51" s="24"/>
      <c r="W51" s="24"/>
      <c r="X51" s="24"/>
      <c r="Y51" s="24"/>
      <c r="Z51" s="24"/>
      <c r="AA51" s="24"/>
      <c r="AB51" s="24"/>
      <c r="AC51" s="24"/>
      <c r="AD51" s="24"/>
    </row>
    <row r="52" spans="1:30" x14ac:dyDescent="0.25">
      <c r="A52" s="24"/>
      <c r="B52" s="236">
        <v>40</v>
      </c>
      <c r="C52" s="268"/>
      <c r="D52" s="268"/>
      <c r="E52" s="269"/>
      <c r="F52" s="24"/>
      <c r="G52" s="24"/>
      <c r="H52" s="24"/>
      <c r="I52" s="24"/>
      <c r="J52" s="24"/>
      <c r="K52" s="24"/>
      <c r="L52" s="24"/>
      <c r="M52" s="24"/>
      <c r="N52" s="24"/>
      <c r="O52" s="24"/>
      <c r="P52" s="24"/>
      <c r="Q52" s="24"/>
      <c r="R52" s="24"/>
      <c r="S52" s="24"/>
      <c r="T52" s="24"/>
      <c r="U52" s="24"/>
      <c r="V52" s="24"/>
      <c r="W52" s="24"/>
      <c r="X52" s="24"/>
      <c r="Y52" s="24"/>
      <c r="Z52" s="24"/>
      <c r="AA52" s="24"/>
      <c r="AB52" s="24"/>
      <c r="AC52" s="24"/>
      <c r="AD52" s="24"/>
    </row>
    <row r="53" spans="1:30" hidden="1" x14ac:dyDescent="0.25">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0" hidden="1" x14ac:dyDescent="0.25">
      <c r="A54" s="24"/>
      <c r="B54" s="24"/>
      <c r="C54" s="24"/>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row>
    <row r="55" spans="1:30" hidden="1" x14ac:dyDescent="0.25">
      <c r="A55" s="24"/>
      <c r="B55" s="24"/>
      <c r="C55" s="24"/>
      <c r="D55" s="24"/>
      <c r="E55" s="24"/>
      <c r="F55" s="24"/>
      <c r="G55" s="24"/>
      <c r="H55" s="24"/>
      <c r="I55" s="24"/>
      <c r="J55" s="24"/>
      <c r="K55" s="24"/>
      <c r="L55" s="24"/>
      <c r="M55" s="24"/>
      <c r="N55" s="24"/>
      <c r="O55" s="24"/>
      <c r="P55" s="24"/>
      <c r="Q55" s="24"/>
      <c r="R55" s="24"/>
      <c r="S55" s="111"/>
      <c r="T55" s="24"/>
      <c r="U55" s="24"/>
      <c r="V55" s="24"/>
      <c r="W55" s="24"/>
      <c r="X55" s="24"/>
      <c r="Y55" s="24"/>
      <c r="Z55" s="24"/>
      <c r="AA55" s="24"/>
      <c r="AB55" s="24"/>
      <c r="AC55" s="24"/>
      <c r="AD55" s="24"/>
    </row>
    <row r="56" spans="1:30" hidden="1" x14ac:dyDescent="0.25">
      <c r="A56" s="24"/>
      <c r="B56" s="24"/>
      <c r="C56" s="24"/>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row>
    <row r="57" spans="1:30" hidden="1" x14ac:dyDescent="0.25">
      <c r="A57" s="24"/>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row>
    <row r="58" spans="1:30" hidden="1" x14ac:dyDescent="0.25">
      <c r="A58" s="24"/>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row>
    <row r="59" spans="1:30" hidden="1" x14ac:dyDescent="0.25">
      <c r="A59" s="24"/>
      <c r="B59" s="24"/>
      <c r="C59" s="24"/>
      <c r="D59" s="24"/>
      <c r="E59" s="24"/>
      <c r="F59" s="24"/>
      <c r="G59" s="24"/>
      <c r="H59" s="24"/>
      <c r="I59" s="24"/>
      <c r="J59" s="24"/>
      <c r="K59" s="24"/>
      <c r="L59" s="24"/>
      <c r="M59" s="24"/>
      <c r="N59" s="24"/>
      <c r="O59" s="24"/>
      <c r="P59" s="24"/>
      <c r="Q59" s="24"/>
      <c r="R59" s="24"/>
      <c r="S59" s="24"/>
      <c r="T59" s="24"/>
      <c r="U59" s="24"/>
      <c r="V59" s="24"/>
      <c r="W59" s="24"/>
      <c r="X59" s="24"/>
      <c r="Y59" s="24"/>
      <c r="Z59" s="24"/>
      <c r="AA59" s="24"/>
      <c r="AB59" s="24"/>
      <c r="AC59" s="24"/>
      <c r="AD59" s="24"/>
    </row>
    <row r="60" spans="1:30" hidden="1" x14ac:dyDescent="0.25">
      <c r="A60" s="24"/>
      <c r="B60" s="24"/>
      <c r="C60" s="24"/>
      <c r="D60" s="24"/>
      <c r="E60" s="24"/>
      <c r="F60" s="24"/>
      <c r="G60" s="24"/>
      <c r="H60" s="24"/>
      <c r="I60" s="24"/>
      <c r="J60" s="24"/>
      <c r="K60" s="24"/>
      <c r="L60" s="24"/>
      <c r="M60" s="24"/>
      <c r="N60" s="24"/>
      <c r="O60" s="24"/>
      <c r="P60" s="24"/>
      <c r="Q60" s="24"/>
      <c r="R60" s="24"/>
      <c r="S60" s="24"/>
      <c r="T60" s="24"/>
      <c r="U60" s="24"/>
      <c r="V60" s="24"/>
      <c r="W60" s="24"/>
      <c r="X60" s="24"/>
      <c r="Y60" s="24"/>
      <c r="Z60" s="24"/>
      <c r="AA60" s="24"/>
      <c r="AB60" s="24"/>
      <c r="AC60" s="24"/>
      <c r="AD60" s="24"/>
    </row>
    <row r="61" spans="1:30" hidden="1" x14ac:dyDescent="0.25">
      <c r="A61" s="24"/>
      <c r="B61" s="24"/>
      <c r="C61" s="24"/>
      <c r="D61" s="24"/>
      <c r="E61" s="24"/>
      <c r="F61" s="24"/>
      <c r="G61" s="24"/>
      <c r="H61" s="24"/>
      <c r="I61" s="24"/>
      <c r="J61" s="24"/>
      <c r="K61" s="24"/>
      <c r="L61" s="24"/>
      <c r="M61" s="24"/>
      <c r="N61" s="24"/>
      <c r="O61" s="24"/>
      <c r="P61" s="24"/>
      <c r="Q61" s="24"/>
      <c r="R61" s="24"/>
      <c r="S61" s="24"/>
      <c r="T61" s="24"/>
      <c r="U61" s="24"/>
      <c r="V61" s="24"/>
      <c r="W61" s="24"/>
      <c r="X61" s="24"/>
      <c r="Y61" s="24"/>
      <c r="Z61" s="24"/>
      <c r="AA61" s="24"/>
      <c r="AB61" s="24"/>
      <c r="AC61" s="24"/>
      <c r="AD61" s="24"/>
    </row>
    <row r="62" spans="1:30" hidden="1" x14ac:dyDescent="0.25">
      <c r="A62" s="24"/>
      <c r="B62" s="24"/>
      <c r="C62" s="24"/>
      <c r="D62" s="24"/>
      <c r="E62" s="24"/>
      <c r="F62" s="24"/>
      <c r="G62" s="24"/>
      <c r="H62" s="24"/>
      <c r="I62" s="24"/>
      <c r="J62" s="24"/>
      <c r="K62" s="24"/>
      <c r="L62" s="24"/>
      <c r="M62" s="24"/>
      <c r="N62" s="24"/>
      <c r="O62" s="24"/>
      <c r="P62" s="24"/>
      <c r="Q62" s="24"/>
      <c r="R62" s="24"/>
      <c r="S62" s="24"/>
      <c r="T62" s="24"/>
      <c r="U62" s="24"/>
      <c r="V62" s="24"/>
      <c r="W62" s="24"/>
      <c r="X62" s="24"/>
      <c r="Y62" s="24"/>
      <c r="Z62" s="24"/>
      <c r="AA62" s="24"/>
      <c r="AB62" s="24"/>
      <c r="AC62" s="24"/>
      <c r="AD62" s="24"/>
    </row>
    <row r="63" spans="1:30" hidden="1" x14ac:dyDescent="0.25">
      <c r="A63" s="24"/>
      <c r="B63" s="24"/>
      <c r="C63" s="24"/>
      <c r="D63" s="24"/>
      <c r="E63" s="24"/>
      <c r="F63" s="24"/>
      <c r="G63" s="24"/>
      <c r="H63" s="24"/>
      <c r="I63" s="24"/>
      <c r="J63" s="24"/>
      <c r="K63" s="24"/>
      <c r="L63" s="24"/>
      <c r="M63" s="24"/>
      <c r="N63" s="24"/>
      <c r="O63" s="24"/>
      <c r="P63" s="24"/>
      <c r="Q63" s="24"/>
      <c r="R63" s="24"/>
      <c r="S63" s="24"/>
      <c r="T63" s="24"/>
      <c r="U63" s="24"/>
      <c r="V63" s="24"/>
      <c r="W63" s="24"/>
      <c r="X63" s="24"/>
      <c r="Y63" s="24"/>
      <c r="Z63" s="24"/>
      <c r="AA63" s="24"/>
      <c r="AB63" s="24"/>
      <c r="AC63" s="24"/>
      <c r="AD63" s="24"/>
    </row>
    <row r="64" spans="1:30" hidden="1" x14ac:dyDescent="0.25">
      <c r="A64" s="24"/>
      <c r="B64" s="24"/>
      <c r="C64" s="24"/>
      <c r="D64" s="24"/>
      <c r="E64" s="24"/>
      <c r="F64" s="24"/>
      <c r="G64" s="24"/>
      <c r="H64" s="24"/>
      <c r="I64" s="24"/>
      <c r="J64" s="24"/>
      <c r="K64" s="24"/>
      <c r="L64" s="24"/>
      <c r="M64" s="24"/>
      <c r="N64" s="24"/>
      <c r="O64" s="24"/>
      <c r="P64" s="24"/>
      <c r="Q64" s="24"/>
      <c r="R64" s="24"/>
      <c r="S64" s="24"/>
      <c r="T64" s="24"/>
      <c r="U64" s="24"/>
      <c r="V64" s="24"/>
      <c r="W64" s="24"/>
      <c r="X64" s="24"/>
      <c r="Y64" s="24"/>
      <c r="Z64" s="24"/>
      <c r="AA64" s="24"/>
      <c r="AB64" s="24"/>
      <c r="AC64" s="24"/>
      <c r="AD64" s="24"/>
    </row>
    <row r="65" spans="1:30" hidden="1" x14ac:dyDescent="0.25">
      <c r="A65" s="24"/>
      <c r="B65" s="24"/>
      <c r="C65" s="24"/>
      <c r="D65" s="24"/>
      <c r="E65" s="24"/>
      <c r="F65" s="24"/>
      <c r="G65" s="24"/>
      <c r="H65" s="24"/>
      <c r="I65" s="24"/>
      <c r="J65" s="24"/>
      <c r="K65" s="24"/>
      <c r="L65" s="24"/>
      <c r="M65" s="24"/>
      <c r="N65" s="24"/>
      <c r="O65" s="24"/>
      <c r="P65" s="24"/>
      <c r="Q65" s="24"/>
      <c r="R65" s="24"/>
      <c r="S65" s="24"/>
      <c r="T65" s="24"/>
      <c r="U65" s="24"/>
      <c r="V65" s="24"/>
      <c r="W65" s="24"/>
      <c r="X65" s="24"/>
      <c r="Y65" s="24"/>
      <c r="Z65" s="24"/>
      <c r="AA65" s="24"/>
      <c r="AB65" s="24"/>
      <c r="AC65" s="24"/>
      <c r="AD65" s="24"/>
    </row>
    <row r="66" spans="1:30" hidden="1" x14ac:dyDescent="0.25">
      <c r="A66" s="24"/>
      <c r="B66" s="24"/>
      <c r="C66" s="24"/>
      <c r="D66" s="24"/>
      <c r="E66" s="24"/>
      <c r="F66" s="24"/>
      <c r="G66" s="24"/>
      <c r="H66" s="24"/>
      <c r="I66" s="24"/>
      <c r="J66" s="24"/>
      <c r="K66" s="24"/>
      <c r="L66" s="112"/>
      <c r="M66" s="24"/>
      <c r="N66" s="24"/>
      <c r="O66" s="24"/>
      <c r="P66" s="24"/>
      <c r="Q66" s="24"/>
      <c r="R66" s="24"/>
      <c r="S66" s="24"/>
      <c r="T66" s="24"/>
      <c r="U66" s="24"/>
      <c r="V66" s="24"/>
      <c r="W66" s="24"/>
      <c r="X66" s="24"/>
      <c r="Y66" s="24"/>
      <c r="Z66" s="24"/>
      <c r="AA66" s="24"/>
      <c r="AB66" s="24"/>
      <c r="AC66" s="24"/>
      <c r="AD66" s="24"/>
    </row>
    <row r="67" spans="1:30" hidden="1" x14ac:dyDescent="0.25">
      <c r="A67" s="24"/>
      <c r="B67" s="24"/>
      <c r="C67" s="24"/>
      <c r="D67" s="24"/>
      <c r="E67" s="24"/>
      <c r="F67" s="24"/>
      <c r="G67" s="24"/>
      <c r="H67" s="24"/>
      <c r="I67" s="24"/>
      <c r="J67" s="24"/>
      <c r="K67" s="24"/>
      <c r="L67" s="24"/>
      <c r="M67" s="24"/>
      <c r="N67" s="24"/>
      <c r="O67" s="24"/>
      <c r="P67" s="24"/>
      <c r="Q67" s="24"/>
      <c r="R67" s="24"/>
      <c r="S67" s="24"/>
      <c r="T67" s="24"/>
      <c r="U67" s="24"/>
      <c r="V67" s="24"/>
      <c r="W67" s="24"/>
      <c r="X67" s="24"/>
      <c r="Y67" s="24"/>
      <c r="Z67" s="24"/>
      <c r="AA67" s="24"/>
      <c r="AB67" s="24"/>
      <c r="AC67" s="24"/>
      <c r="AD67" s="24"/>
    </row>
    <row r="68" spans="1:30" hidden="1" x14ac:dyDescent="0.25">
      <c r="A68" s="24"/>
      <c r="B68" s="24"/>
      <c r="C68" s="24"/>
      <c r="D68" s="24"/>
      <c r="E68" s="24"/>
      <c r="F68" s="24"/>
      <c r="G68" s="24"/>
      <c r="H68" s="24"/>
      <c r="I68" s="24"/>
      <c r="J68" s="24"/>
      <c r="K68" s="24"/>
      <c r="L68" s="24"/>
      <c r="M68" s="24"/>
      <c r="N68" s="24"/>
      <c r="O68" s="24"/>
      <c r="P68" s="24"/>
      <c r="Q68" s="24"/>
      <c r="R68" s="24"/>
      <c r="S68" s="24"/>
      <c r="T68" s="24"/>
      <c r="U68" s="24"/>
      <c r="V68" s="24"/>
      <c r="W68" s="24"/>
      <c r="X68" s="24"/>
      <c r="Y68" s="24"/>
      <c r="Z68" s="24"/>
      <c r="AA68" s="24"/>
      <c r="AB68" s="24"/>
      <c r="AC68" s="24"/>
      <c r="AD68" s="24"/>
    </row>
    <row r="69" spans="1:30" hidden="1" x14ac:dyDescent="0.25">
      <c r="A69" s="24"/>
      <c r="B69" s="24"/>
      <c r="C69" s="24"/>
      <c r="D69" s="24"/>
      <c r="E69" s="24"/>
      <c r="F69" s="24"/>
      <c r="G69" s="24"/>
      <c r="H69" s="24"/>
      <c r="I69" s="24"/>
      <c r="J69" s="24"/>
      <c r="K69" s="24"/>
      <c r="L69" s="24"/>
      <c r="M69" s="24"/>
      <c r="N69" s="24"/>
      <c r="O69" s="24"/>
      <c r="P69" s="24"/>
      <c r="Q69" s="24"/>
      <c r="R69" s="24"/>
      <c r="S69" s="24"/>
      <c r="T69" s="24"/>
      <c r="U69" s="24"/>
      <c r="V69" s="24"/>
      <c r="W69" s="24"/>
      <c r="X69" s="24"/>
      <c r="Y69" s="24"/>
      <c r="Z69" s="24"/>
      <c r="AA69" s="24"/>
      <c r="AB69" s="24"/>
      <c r="AC69" s="24"/>
      <c r="AD69" s="24"/>
    </row>
    <row r="70" spans="1:30" hidden="1" x14ac:dyDescent="0.25">
      <c r="A70" s="24"/>
      <c r="B70" s="24"/>
      <c r="C70" s="24"/>
      <c r="D70" s="24"/>
      <c r="E70" s="24"/>
      <c r="F70" s="24"/>
      <c r="G70" s="24"/>
      <c r="H70" s="24"/>
      <c r="I70" s="24"/>
      <c r="J70" s="24"/>
      <c r="K70" s="24"/>
      <c r="L70" s="24"/>
      <c r="M70" s="113"/>
      <c r="N70" s="24"/>
      <c r="O70" s="24"/>
      <c r="P70" s="24"/>
      <c r="Q70" s="24"/>
      <c r="R70" s="24"/>
      <c r="S70" s="24"/>
      <c r="T70" s="24"/>
      <c r="U70" s="24"/>
      <c r="V70" s="24"/>
      <c r="W70" s="24"/>
      <c r="X70" s="24"/>
      <c r="Y70" s="24"/>
      <c r="Z70" s="24"/>
      <c r="AA70" s="24"/>
      <c r="AB70" s="24"/>
      <c r="AC70" s="24"/>
      <c r="AD70" s="24"/>
    </row>
    <row r="71" spans="1:30" hidden="1" x14ac:dyDescent="0.25">
      <c r="A71" s="24"/>
      <c r="B71" s="24"/>
      <c r="C71" s="24"/>
      <c r="D71" s="24"/>
      <c r="E71" s="24"/>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row>
    <row r="72" spans="1:30" hidden="1" x14ac:dyDescent="0.25">
      <c r="A72" s="24"/>
      <c r="B72" s="24"/>
      <c r="C72" s="24"/>
      <c r="D72" s="24"/>
      <c r="E72" s="24"/>
      <c r="F72" s="24"/>
      <c r="G72" s="24"/>
      <c r="H72" s="24"/>
      <c r="I72" s="24"/>
      <c r="J72" s="24"/>
      <c r="K72" s="24"/>
      <c r="L72" s="24"/>
      <c r="M72" s="24"/>
      <c r="N72" s="111"/>
      <c r="O72" s="24"/>
      <c r="P72" s="24"/>
      <c r="Q72" s="24"/>
      <c r="R72" s="24"/>
      <c r="S72" s="24"/>
      <c r="T72" s="24"/>
      <c r="U72" s="24"/>
      <c r="V72" s="24"/>
      <c r="W72" s="24"/>
      <c r="X72" s="24"/>
      <c r="Y72" s="24"/>
      <c r="Z72" s="24"/>
      <c r="AA72" s="24"/>
      <c r="AB72" s="24"/>
      <c r="AC72" s="24"/>
      <c r="AD72" s="24"/>
    </row>
    <row r="73" spans="1:30" hidden="1" x14ac:dyDescent="0.25">
      <c r="A73" s="24"/>
      <c r="B73" s="24"/>
      <c r="C73" s="24"/>
      <c r="D73" s="24"/>
      <c r="E73" s="24"/>
      <c r="F73" s="24"/>
      <c r="G73" s="24"/>
      <c r="H73" s="24"/>
      <c r="I73" s="24"/>
      <c r="J73" s="24"/>
      <c r="K73" s="24"/>
      <c r="L73" s="24"/>
      <c r="M73" s="24"/>
      <c r="N73" s="24"/>
      <c r="O73" s="24"/>
      <c r="P73" s="111"/>
      <c r="Q73" s="24"/>
      <c r="R73" s="24"/>
      <c r="S73" s="24"/>
      <c r="T73" s="24"/>
      <c r="U73" s="24"/>
      <c r="V73" s="24"/>
      <c r="W73" s="24"/>
      <c r="X73" s="24"/>
      <c r="Y73" s="24"/>
      <c r="Z73" s="24"/>
      <c r="AA73" s="24"/>
      <c r="AB73" s="24"/>
      <c r="AC73" s="24"/>
      <c r="AD73" s="24"/>
    </row>
  </sheetData>
  <sheetProtection sheet="1" objects="1" scenarios="1" selectLockedCells="1"/>
  <customSheetViews>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paperSize="5" scale="96"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tabSelected="1" workbookViewId="0">
      <selection activeCell="A2" sqref="A1:A6"/>
    </sheetView>
  </sheetViews>
  <sheetFormatPr defaultColWidth="0" defaultRowHeight="14.4" zeroHeight="1" x14ac:dyDescent="0.3"/>
  <cols>
    <col min="1" max="1" width="128" style="252" customWidth="1"/>
    <col min="2" max="16384" width="9.21875" style="252" hidden="1"/>
  </cols>
  <sheetData>
    <row r="1" spans="1:1" ht="13.5" customHeight="1" x14ac:dyDescent="0.3">
      <c r="A1" s="243" t="s">
        <v>773</v>
      </c>
    </row>
    <row r="2" spans="1:1" ht="15.6" x14ac:dyDescent="0.3">
      <c r="A2" s="245" t="s">
        <v>313</v>
      </c>
    </row>
    <row r="3" spans="1:1" ht="15.6" x14ac:dyDescent="0.3">
      <c r="A3" s="245" t="s">
        <v>312</v>
      </c>
    </row>
    <row r="4" spans="1:1" ht="15.6" x14ac:dyDescent="0.3">
      <c r="A4" s="245" t="s">
        <v>692</v>
      </c>
    </row>
    <row r="5" spans="1:1" ht="15.6" x14ac:dyDescent="0.3">
      <c r="A5" s="245" t="s">
        <v>693</v>
      </c>
    </row>
    <row r="6" spans="1:1" ht="15.6" x14ac:dyDescent="0.3">
      <c r="A6" s="245" t="s">
        <v>694</v>
      </c>
    </row>
    <row r="7" spans="1:1" ht="15.6" hidden="1" x14ac:dyDescent="0.3">
      <c r="A7" s="245"/>
    </row>
    <row r="8" spans="1:1" ht="15.6" hidden="1" x14ac:dyDescent="0.3">
      <c r="A8" s="245"/>
    </row>
    <row r="9" spans="1:1" ht="15.6" hidden="1" x14ac:dyDescent="0.3">
      <c r="A9" s="245"/>
    </row>
    <row r="10" spans="1:1" ht="15.6" hidden="1" x14ac:dyDescent="0.3">
      <c r="A10" s="246"/>
    </row>
  </sheetData>
  <sheetProtection sheet="1" objects="1" scenarios="1" selectLockedCell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ColWidth="9.21875" defaultRowHeight="15" x14ac:dyDescent="0.25"/>
  <cols>
    <col min="1" max="1" width="14.77734375" style="125" bestFit="1" customWidth="1"/>
    <col min="2" max="3" width="22.21875" style="125" bestFit="1" customWidth="1"/>
    <col min="4" max="4" width="20.21875" style="125" bestFit="1" customWidth="1"/>
    <col min="5" max="5" width="18.77734375" style="125" bestFit="1" customWidth="1"/>
    <col min="6" max="6" width="3.77734375" style="125" customWidth="1"/>
    <col min="7" max="7" width="34.77734375" style="125" customWidth="1"/>
    <col min="8" max="8" width="17.77734375" style="125" customWidth="1"/>
    <col min="9" max="9" width="12" style="125" customWidth="1"/>
    <col min="10" max="16384" width="9.21875" style="125"/>
  </cols>
  <sheetData>
    <row r="1" spans="1:9" ht="15.6" x14ac:dyDescent="0.3">
      <c r="A1" s="10" t="s">
        <v>257</v>
      </c>
    </row>
    <row r="2" spans="1:9" ht="15.6" x14ac:dyDescent="0.3">
      <c r="A2" s="10" t="s">
        <v>255</v>
      </c>
    </row>
    <row r="3" spans="1:9" ht="15.6" x14ac:dyDescent="0.3">
      <c r="A3" s="10"/>
      <c r="C3" s="148" t="s">
        <v>258</v>
      </c>
      <c r="D3" s="148" t="s">
        <v>259</v>
      </c>
      <c r="E3" s="148" t="s">
        <v>260</v>
      </c>
      <c r="F3" s="148"/>
      <c r="G3" s="151" t="s">
        <v>261</v>
      </c>
      <c r="H3" s="152" t="str">
        <f>'1. Information'!D11</f>
        <v>San Mateo</v>
      </c>
    </row>
    <row r="4" spans="1:9" ht="15.6" x14ac:dyDescent="0.3">
      <c r="A4" s="149" t="s">
        <v>9</v>
      </c>
      <c r="B4" s="149" t="s">
        <v>21</v>
      </c>
      <c r="C4" s="149" t="s">
        <v>28</v>
      </c>
      <c r="D4" s="149" t="s">
        <v>29</v>
      </c>
      <c r="E4" s="149" t="s">
        <v>30</v>
      </c>
      <c r="F4" s="149"/>
      <c r="H4" s="149"/>
    </row>
    <row r="5" spans="1:9" ht="15.6" x14ac:dyDescent="0.3">
      <c r="A5" s="125" t="s">
        <v>36</v>
      </c>
      <c r="B5" s="150">
        <v>70551654.329999998</v>
      </c>
      <c r="C5" s="150">
        <f>B5*0.76</f>
        <v>53619257.290799998</v>
      </c>
      <c r="D5" s="150">
        <f>B5*0.19</f>
        <v>13404814.322699999</v>
      </c>
      <c r="E5" s="150">
        <f>B5*0.05</f>
        <v>3527582.7165000001</v>
      </c>
      <c r="F5" s="150"/>
      <c r="G5" s="149" t="s">
        <v>265</v>
      </c>
      <c r="H5" s="149" t="s">
        <v>266</v>
      </c>
      <c r="I5" s="10" t="s">
        <v>267</v>
      </c>
    </row>
    <row r="6" spans="1:9" x14ac:dyDescent="0.25">
      <c r="A6" s="125" t="s">
        <v>93</v>
      </c>
      <c r="B6" s="150">
        <v>1499512.8499999999</v>
      </c>
      <c r="C6" s="150">
        <f t="shared" ref="C6:C63" si="0">B6*0.76</f>
        <v>1139629.7659999998</v>
      </c>
      <c r="D6" s="150">
        <f t="shared" ref="D6:D63" si="1">B6*0.19</f>
        <v>284907.44149999996</v>
      </c>
      <c r="E6" s="150">
        <f t="shared" ref="E6:E63" si="2">B6*0.05</f>
        <v>74975.642500000002</v>
      </c>
      <c r="F6" s="150"/>
      <c r="G6" s="154" t="s">
        <v>264</v>
      </c>
      <c r="H6" s="153" t="str">
        <f>IF(SUM('2. Component Summary'!D27:H27)='2. Component Summary'!I27,"OK","ERROR")</f>
        <v>OK</v>
      </c>
      <c r="I6" s="125" t="s">
        <v>263</v>
      </c>
    </row>
    <row r="7" spans="1:9" x14ac:dyDescent="0.25">
      <c r="A7" s="125" t="s">
        <v>37</v>
      </c>
      <c r="B7" s="150">
        <v>2931915.6899999995</v>
      </c>
      <c r="C7" s="150">
        <f t="shared" si="0"/>
        <v>2228255.9243999994</v>
      </c>
      <c r="D7" s="150">
        <f t="shared" si="1"/>
        <v>557063.98109999986</v>
      </c>
      <c r="E7" s="150">
        <f t="shared" si="2"/>
        <v>146595.78449999998</v>
      </c>
      <c r="F7" s="150"/>
      <c r="G7" s="154" t="s">
        <v>268</v>
      </c>
      <c r="H7" s="153" t="str">
        <f>IF('2. Component Summary'!D40*0.05&gt;VLOOKUP(H3,SCO_Distribution,2,FALSE),"ERROR","OK")</f>
        <v>OK</v>
      </c>
      <c r="I7" s="117" t="s">
        <v>270</v>
      </c>
    </row>
    <row r="8" spans="1:9" x14ac:dyDescent="0.25">
      <c r="A8" s="125" t="s">
        <v>256</v>
      </c>
      <c r="B8" s="150">
        <v>5994545.0099999988</v>
      </c>
      <c r="C8" s="150">
        <f t="shared" si="0"/>
        <v>4555854.2075999994</v>
      </c>
      <c r="D8" s="150">
        <f t="shared" si="1"/>
        <v>1138963.5518999998</v>
      </c>
      <c r="E8" s="150">
        <f t="shared" si="2"/>
        <v>299727.25049999997</v>
      </c>
      <c r="F8" s="150"/>
      <c r="G8" s="154" t="s">
        <v>269</v>
      </c>
      <c r="H8" s="153" t="str">
        <f>IF(ISBLANK('2. Component Summary'!D46),"ERROR","OK")</f>
        <v>OK</v>
      </c>
      <c r="I8" s="116" t="s">
        <v>262</v>
      </c>
    </row>
    <row r="9" spans="1:9" x14ac:dyDescent="0.25">
      <c r="A9" s="125" t="s">
        <v>39</v>
      </c>
      <c r="B9" s="150">
        <v>11405471.799999999</v>
      </c>
      <c r="C9" s="150">
        <f t="shared" si="0"/>
        <v>8668158.568</v>
      </c>
      <c r="D9" s="150">
        <f t="shared" si="1"/>
        <v>2167039.642</v>
      </c>
      <c r="E9" s="150">
        <f t="shared" si="2"/>
        <v>570273.59</v>
      </c>
      <c r="F9" s="150"/>
      <c r="G9" s="154" t="s">
        <v>271</v>
      </c>
      <c r="H9" s="153" t="str">
        <f>IF(ISBLANK('2. Component Summary'!I14),"ERROR","OK")</f>
        <v>OK</v>
      </c>
      <c r="I9" s="125" t="s">
        <v>272</v>
      </c>
    </row>
    <row r="10" spans="1:9" x14ac:dyDescent="0.25">
      <c r="A10" s="125" t="s">
        <v>40</v>
      </c>
      <c r="B10" s="150">
        <v>3208867.31</v>
      </c>
      <c r="C10" s="150">
        <f t="shared" si="0"/>
        <v>2438739.1556000002</v>
      </c>
      <c r="D10" s="150">
        <f t="shared" si="1"/>
        <v>609684.78890000004</v>
      </c>
      <c r="E10" s="150">
        <f t="shared" si="2"/>
        <v>160443.36550000001</v>
      </c>
      <c r="F10" s="150"/>
      <c r="G10" s="154" t="s">
        <v>273</v>
      </c>
      <c r="H10" s="153" t="str">
        <f>IF(ISBLANK('2. Component Summary'!F19),"ERROR","OK")</f>
        <v>OK</v>
      </c>
      <c r="I10" s="125" t="s">
        <v>274</v>
      </c>
    </row>
    <row r="11" spans="1:9" x14ac:dyDescent="0.25">
      <c r="A11" s="125" t="s">
        <v>41</v>
      </c>
      <c r="B11" s="150">
        <v>2568596.2199999997</v>
      </c>
      <c r="C11" s="150">
        <f t="shared" si="0"/>
        <v>1952133.1271999998</v>
      </c>
      <c r="D11" s="150">
        <f t="shared" si="1"/>
        <v>488033.28179999994</v>
      </c>
      <c r="E11" s="150">
        <f t="shared" si="2"/>
        <v>128429.81099999999</v>
      </c>
      <c r="F11" s="150"/>
    </row>
    <row r="12" spans="1:9" x14ac:dyDescent="0.25">
      <c r="A12" s="125" t="s">
        <v>42</v>
      </c>
      <c r="B12" s="150">
        <v>45360350.140000008</v>
      </c>
      <c r="C12" s="150">
        <f t="shared" si="0"/>
        <v>34473866.106400006</v>
      </c>
      <c r="D12" s="150">
        <f t="shared" si="1"/>
        <v>8618466.5266000014</v>
      </c>
      <c r="E12" s="150">
        <f t="shared" si="2"/>
        <v>2268017.5070000007</v>
      </c>
      <c r="F12" s="150"/>
    </row>
    <row r="13" spans="1:9" x14ac:dyDescent="0.25">
      <c r="A13" s="125" t="s">
        <v>43</v>
      </c>
      <c r="B13" s="150">
        <v>2728833.71</v>
      </c>
      <c r="C13" s="150">
        <f t="shared" si="0"/>
        <v>2073913.6196000001</v>
      </c>
      <c r="D13" s="150">
        <f t="shared" si="1"/>
        <v>518478.40490000002</v>
      </c>
      <c r="E13" s="150">
        <f t="shared" si="2"/>
        <v>136441.68549999999</v>
      </c>
      <c r="F13" s="150"/>
    </row>
    <row r="14" spans="1:9" x14ac:dyDescent="0.25">
      <c r="A14" s="125" t="s">
        <v>44</v>
      </c>
      <c r="B14" s="150">
        <v>7928641.3099999987</v>
      </c>
      <c r="C14" s="150">
        <f t="shared" si="0"/>
        <v>6025767.3955999995</v>
      </c>
      <c r="D14" s="150">
        <f t="shared" si="1"/>
        <v>1506441.8488999999</v>
      </c>
      <c r="E14" s="150">
        <f t="shared" si="2"/>
        <v>396432.06549999997</v>
      </c>
      <c r="F14" s="150"/>
    </row>
    <row r="15" spans="1:9" x14ac:dyDescent="0.25">
      <c r="A15" s="125" t="s">
        <v>45</v>
      </c>
      <c r="B15" s="150">
        <v>49459289.239999995</v>
      </c>
      <c r="C15" s="150">
        <f t="shared" si="0"/>
        <v>37589059.822399996</v>
      </c>
      <c r="D15" s="150">
        <f t="shared" si="1"/>
        <v>9397264.9555999991</v>
      </c>
      <c r="E15" s="150">
        <f t="shared" si="2"/>
        <v>2472964.4619999998</v>
      </c>
      <c r="F15" s="150"/>
    </row>
    <row r="16" spans="1:9" x14ac:dyDescent="0.25">
      <c r="A16" s="125" t="s">
        <v>46</v>
      </c>
      <c r="B16" s="150">
        <v>2777161.3</v>
      </c>
      <c r="C16" s="150">
        <f t="shared" si="0"/>
        <v>2110642.588</v>
      </c>
      <c r="D16" s="150">
        <f t="shared" si="1"/>
        <v>527660.647</v>
      </c>
      <c r="E16" s="150">
        <f t="shared" si="2"/>
        <v>138858.065</v>
      </c>
      <c r="F16" s="150"/>
    </row>
    <row r="17" spans="1:6" x14ac:dyDescent="0.25">
      <c r="A17" s="125" t="s">
        <v>47</v>
      </c>
      <c r="B17" s="150">
        <v>7058805.6600000011</v>
      </c>
      <c r="C17" s="150">
        <f t="shared" si="0"/>
        <v>5364692.3016000008</v>
      </c>
      <c r="D17" s="150">
        <f t="shared" si="1"/>
        <v>1341173.0754000002</v>
      </c>
      <c r="E17" s="150">
        <f t="shared" si="2"/>
        <v>352940.28300000005</v>
      </c>
      <c r="F17" s="150"/>
    </row>
    <row r="18" spans="1:6" x14ac:dyDescent="0.25">
      <c r="A18" s="125" t="s">
        <v>48</v>
      </c>
      <c r="B18" s="150">
        <v>9759832.0800000001</v>
      </c>
      <c r="C18" s="150">
        <f t="shared" si="0"/>
        <v>7417472.3808000004</v>
      </c>
      <c r="D18" s="150">
        <f t="shared" si="1"/>
        <v>1854368.0952000001</v>
      </c>
      <c r="E18" s="150">
        <f t="shared" si="2"/>
        <v>487991.60400000005</v>
      </c>
      <c r="F18" s="150"/>
    </row>
    <row r="19" spans="1:6" x14ac:dyDescent="0.25">
      <c r="A19" s="125" t="s">
        <v>49</v>
      </c>
      <c r="B19" s="150">
        <v>1843374.33</v>
      </c>
      <c r="C19" s="150">
        <f t="shared" si="0"/>
        <v>1400964.4908</v>
      </c>
      <c r="D19" s="150">
        <f t="shared" si="1"/>
        <v>350241.12270000001</v>
      </c>
      <c r="E19" s="150">
        <f t="shared" si="2"/>
        <v>92168.71650000001</v>
      </c>
      <c r="F19" s="150"/>
    </row>
    <row r="20" spans="1:6" x14ac:dyDescent="0.25">
      <c r="A20" s="125" t="s">
        <v>50</v>
      </c>
      <c r="B20" s="150">
        <v>42775932.490000002</v>
      </c>
      <c r="C20" s="150">
        <f t="shared" si="0"/>
        <v>32509708.692400001</v>
      </c>
      <c r="D20" s="150">
        <f t="shared" si="1"/>
        <v>8127427.1731000002</v>
      </c>
      <c r="E20" s="150">
        <f t="shared" si="2"/>
        <v>2138796.6245000004</v>
      </c>
      <c r="F20" s="150"/>
    </row>
    <row r="21" spans="1:6" x14ac:dyDescent="0.25">
      <c r="A21" s="125" t="s">
        <v>51</v>
      </c>
      <c r="B21" s="150">
        <v>8142509.4199999999</v>
      </c>
      <c r="C21" s="150">
        <f t="shared" si="0"/>
        <v>6188307.1591999996</v>
      </c>
      <c r="D21" s="150">
        <f t="shared" si="1"/>
        <v>1547076.7897999999</v>
      </c>
      <c r="E21" s="150">
        <f t="shared" si="2"/>
        <v>407125.47100000002</v>
      </c>
      <c r="F21" s="150"/>
    </row>
    <row r="22" spans="1:6" x14ac:dyDescent="0.25">
      <c r="A22" s="125" t="s">
        <v>52</v>
      </c>
      <c r="B22" s="150">
        <v>3954947.83</v>
      </c>
      <c r="C22" s="150">
        <f t="shared" si="0"/>
        <v>3005760.3508000001</v>
      </c>
      <c r="D22" s="150">
        <f t="shared" si="1"/>
        <v>751440.08770000003</v>
      </c>
      <c r="E22" s="150">
        <f t="shared" si="2"/>
        <v>197747.39150000003</v>
      </c>
      <c r="F22" s="150"/>
    </row>
    <row r="23" spans="1:6" x14ac:dyDescent="0.25">
      <c r="A23" s="125" t="s">
        <v>53</v>
      </c>
      <c r="B23" s="150">
        <v>2718985.63</v>
      </c>
      <c r="C23" s="150">
        <f t="shared" si="0"/>
        <v>2066429.0788</v>
      </c>
      <c r="D23" s="150">
        <f t="shared" si="1"/>
        <v>516607.2697</v>
      </c>
      <c r="E23" s="150">
        <f t="shared" si="2"/>
        <v>135949.28150000001</v>
      </c>
      <c r="F23" s="150"/>
    </row>
    <row r="24" spans="1:6" x14ac:dyDescent="0.25">
      <c r="A24" s="125" t="s">
        <v>54</v>
      </c>
      <c r="B24" s="150">
        <v>562799427.95000005</v>
      </c>
      <c r="C24" s="150">
        <f t="shared" si="0"/>
        <v>427727565.24200004</v>
      </c>
      <c r="D24" s="150">
        <f t="shared" si="1"/>
        <v>106931891.31050001</v>
      </c>
      <c r="E24" s="150">
        <f t="shared" si="2"/>
        <v>28139971.397500005</v>
      </c>
      <c r="F24" s="150"/>
    </row>
    <row r="25" spans="1:6" x14ac:dyDescent="0.25">
      <c r="A25" s="125" t="s">
        <v>55</v>
      </c>
      <c r="B25" s="150">
        <v>8618217.0300000012</v>
      </c>
      <c r="C25" s="150">
        <f t="shared" si="0"/>
        <v>6549844.9428000012</v>
      </c>
      <c r="D25" s="150">
        <f t="shared" si="1"/>
        <v>1637461.2357000003</v>
      </c>
      <c r="E25" s="150">
        <f t="shared" si="2"/>
        <v>430910.85150000011</v>
      </c>
      <c r="F25" s="150"/>
    </row>
    <row r="26" spans="1:6" x14ac:dyDescent="0.25">
      <c r="A26" s="125" t="s">
        <v>56</v>
      </c>
      <c r="B26" s="150">
        <v>11207287.699999999</v>
      </c>
      <c r="C26" s="150">
        <f t="shared" si="0"/>
        <v>8517538.6519999988</v>
      </c>
      <c r="D26" s="150">
        <f t="shared" si="1"/>
        <v>2129384.6629999997</v>
      </c>
      <c r="E26" s="150">
        <f t="shared" si="2"/>
        <v>560364.38500000001</v>
      </c>
      <c r="F26" s="150"/>
    </row>
    <row r="27" spans="1:6" x14ac:dyDescent="0.25">
      <c r="A27" s="125" t="s">
        <v>57</v>
      </c>
      <c r="B27" s="150">
        <v>1848530.92</v>
      </c>
      <c r="C27" s="150">
        <f t="shared" si="0"/>
        <v>1404883.4992</v>
      </c>
      <c r="D27" s="150">
        <f t="shared" si="1"/>
        <v>351220.87479999999</v>
      </c>
      <c r="E27" s="150">
        <f t="shared" si="2"/>
        <v>92426.546000000002</v>
      </c>
      <c r="F27" s="150"/>
    </row>
    <row r="28" spans="1:6" x14ac:dyDescent="0.25">
      <c r="A28" s="125" t="s">
        <v>58</v>
      </c>
      <c r="B28" s="150">
        <v>4823051.5200000005</v>
      </c>
      <c r="C28" s="150">
        <f t="shared" si="0"/>
        <v>3665519.1552000004</v>
      </c>
      <c r="D28" s="150">
        <f t="shared" si="1"/>
        <v>916379.7888000001</v>
      </c>
      <c r="E28" s="150">
        <f t="shared" si="2"/>
        <v>241152.57600000003</v>
      </c>
      <c r="F28" s="150"/>
    </row>
    <row r="29" spans="1:6" x14ac:dyDescent="0.25">
      <c r="A29" s="125" t="s">
        <v>59</v>
      </c>
      <c r="B29" s="150">
        <v>14640569.48</v>
      </c>
      <c r="C29" s="150">
        <f t="shared" si="0"/>
        <v>11126832.8048</v>
      </c>
      <c r="D29" s="150">
        <f t="shared" si="1"/>
        <v>2781708.2012</v>
      </c>
      <c r="E29" s="150">
        <f t="shared" si="2"/>
        <v>732028.47400000005</v>
      </c>
      <c r="F29" s="150"/>
    </row>
    <row r="30" spans="1:6" x14ac:dyDescent="0.25">
      <c r="A30" s="125" t="s">
        <v>60</v>
      </c>
      <c r="B30" s="150">
        <v>1685960.2599999998</v>
      </c>
      <c r="C30" s="150">
        <f t="shared" si="0"/>
        <v>1281329.7975999999</v>
      </c>
      <c r="D30" s="150">
        <f t="shared" si="1"/>
        <v>320332.44939999998</v>
      </c>
      <c r="E30" s="150">
        <f t="shared" si="2"/>
        <v>84298.012999999992</v>
      </c>
      <c r="F30" s="150"/>
    </row>
    <row r="31" spans="1:6" x14ac:dyDescent="0.25">
      <c r="A31" s="125" t="s">
        <v>61</v>
      </c>
      <c r="B31" s="150">
        <v>1795078.7</v>
      </c>
      <c r="C31" s="150">
        <f t="shared" si="0"/>
        <v>1364259.8119999999</v>
      </c>
      <c r="D31" s="150">
        <f t="shared" si="1"/>
        <v>341064.95299999998</v>
      </c>
      <c r="E31" s="150">
        <f t="shared" si="2"/>
        <v>89753.934999999998</v>
      </c>
      <c r="F31" s="150"/>
    </row>
    <row r="32" spans="1:6" x14ac:dyDescent="0.25">
      <c r="A32" s="125" t="s">
        <v>62</v>
      </c>
      <c r="B32" s="150">
        <v>23244033.949999992</v>
      </c>
      <c r="C32" s="150">
        <f t="shared" si="0"/>
        <v>17665465.801999994</v>
      </c>
      <c r="D32" s="150">
        <f t="shared" si="1"/>
        <v>4416366.4504999984</v>
      </c>
      <c r="E32" s="150">
        <f t="shared" si="2"/>
        <v>1162201.6974999995</v>
      </c>
      <c r="F32" s="150"/>
    </row>
    <row r="33" spans="1:6" x14ac:dyDescent="0.25">
      <c r="A33" s="125" t="s">
        <v>63</v>
      </c>
      <c r="B33" s="150">
        <v>6536717.3899999997</v>
      </c>
      <c r="C33" s="150">
        <f t="shared" si="0"/>
        <v>4967905.2164000003</v>
      </c>
      <c r="D33" s="150">
        <f t="shared" si="1"/>
        <v>1241976.3041000001</v>
      </c>
      <c r="E33" s="150">
        <f t="shared" si="2"/>
        <v>326835.86950000003</v>
      </c>
      <c r="F33" s="150"/>
    </row>
    <row r="34" spans="1:6" x14ac:dyDescent="0.25">
      <c r="A34" s="125" t="s">
        <v>64</v>
      </c>
      <c r="B34" s="150">
        <v>5205259.92</v>
      </c>
      <c r="C34" s="150">
        <f t="shared" si="0"/>
        <v>3955997.5392</v>
      </c>
      <c r="D34" s="150">
        <f t="shared" si="1"/>
        <v>988999.3848</v>
      </c>
      <c r="E34" s="150">
        <f t="shared" si="2"/>
        <v>260262.99600000001</v>
      </c>
      <c r="F34" s="150"/>
    </row>
    <row r="35" spans="1:6" x14ac:dyDescent="0.25">
      <c r="A35" s="125" t="s">
        <v>65</v>
      </c>
      <c r="B35" s="150">
        <v>161768522.68000001</v>
      </c>
      <c r="C35" s="150">
        <f t="shared" si="0"/>
        <v>122944077.2368</v>
      </c>
      <c r="D35" s="150">
        <f t="shared" si="1"/>
        <v>30736019.3092</v>
      </c>
      <c r="E35" s="150">
        <f t="shared" si="2"/>
        <v>8088426.1340000005</v>
      </c>
      <c r="F35" s="150"/>
    </row>
    <row r="36" spans="1:6" x14ac:dyDescent="0.25">
      <c r="A36" s="125" t="s">
        <v>66</v>
      </c>
      <c r="B36" s="150">
        <v>13984445.129999997</v>
      </c>
      <c r="C36" s="150">
        <f t="shared" si="0"/>
        <v>10628178.298799997</v>
      </c>
      <c r="D36" s="150">
        <f t="shared" si="1"/>
        <v>2657044.5746999993</v>
      </c>
      <c r="E36" s="150">
        <f t="shared" si="2"/>
        <v>699222.2564999999</v>
      </c>
      <c r="F36" s="150"/>
    </row>
    <row r="37" spans="1:6" x14ac:dyDescent="0.25">
      <c r="A37" s="125" t="s">
        <v>67</v>
      </c>
      <c r="B37" s="150">
        <v>2467653.1999999997</v>
      </c>
      <c r="C37" s="150">
        <f t="shared" si="0"/>
        <v>1875416.4319999998</v>
      </c>
      <c r="D37" s="150">
        <f t="shared" si="1"/>
        <v>468854.10799999995</v>
      </c>
      <c r="E37" s="150">
        <f t="shared" si="2"/>
        <v>123382.65999999999</v>
      </c>
      <c r="F37" s="150"/>
    </row>
    <row r="38" spans="1:6" x14ac:dyDescent="0.25">
      <c r="A38" s="125" t="s">
        <v>68</v>
      </c>
      <c r="B38" s="150">
        <v>107758676.78999998</v>
      </c>
      <c r="C38" s="150">
        <f t="shared" si="0"/>
        <v>81896594.360399976</v>
      </c>
      <c r="D38" s="150">
        <f t="shared" si="1"/>
        <v>20474148.590099994</v>
      </c>
      <c r="E38" s="150">
        <f t="shared" si="2"/>
        <v>5387933.8394999988</v>
      </c>
      <c r="F38" s="150"/>
    </row>
    <row r="39" spans="1:6" x14ac:dyDescent="0.25">
      <c r="A39" s="125" t="s">
        <v>69</v>
      </c>
      <c r="B39" s="150">
        <v>64816236.610000007</v>
      </c>
      <c r="C39" s="150">
        <f t="shared" si="0"/>
        <v>49260339.823600009</v>
      </c>
      <c r="D39" s="150">
        <f t="shared" si="1"/>
        <v>12315084.955900002</v>
      </c>
      <c r="E39" s="150">
        <f t="shared" si="2"/>
        <v>3240811.8305000006</v>
      </c>
      <c r="F39" s="150"/>
    </row>
    <row r="40" spans="1:6" x14ac:dyDescent="0.25">
      <c r="A40" s="125" t="s">
        <v>70</v>
      </c>
      <c r="B40" s="150">
        <v>3734424.29</v>
      </c>
      <c r="C40" s="150">
        <f t="shared" si="0"/>
        <v>2838162.4604000002</v>
      </c>
      <c r="D40" s="150">
        <f t="shared" si="1"/>
        <v>709540.61510000005</v>
      </c>
      <c r="E40" s="150">
        <f t="shared" si="2"/>
        <v>186721.2145</v>
      </c>
      <c r="F40" s="150"/>
    </row>
    <row r="41" spans="1:6" x14ac:dyDescent="0.25">
      <c r="A41" s="125" t="s">
        <v>71</v>
      </c>
      <c r="B41" s="150">
        <v>105985451.15000001</v>
      </c>
      <c r="C41" s="150">
        <f t="shared" si="0"/>
        <v>80548942.874000013</v>
      </c>
      <c r="D41" s="150">
        <f t="shared" si="1"/>
        <v>20137235.718500003</v>
      </c>
      <c r="E41" s="150">
        <f t="shared" si="2"/>
        <v>5299272.557500001</v>
      </c>
      <c r="F41" s="150"/>
    </row>
    <row r="42" spans="1:6" x14ac:dyDescent="0.25">
      <c r="A42" s="125" t="s">
        <v>72</v>
      </c>
      <c r="B42" s="150">
        <v>162263869.34999999</v>
      </c>
      <c r="C42" s="150">
        <f t="shared" si="0"/>
        <v>123320540.706</v>
      </c>
      <c r="D42" s="150">
        <f t="shared" si="1"/>
        <v>30830135.1765</v>
      </c>
      <c r="E42" s="150">
        <f t="shared" si="2"/>
        <v>8113193.4675000003</v>
      </c>
      <c r="F42" s="150"/>
    </row>
    <row r="43" spans="1:6" x14ac:dyDescent="0.25">
      <c r="A43" s="125" t="s">
        <v>73</v>
      </c>
      <c r="B43" s="150">
        <v>36784240.540000007</v>
      </c>
      <c r="C43" s="150">
        <f t="shared" si="0"/>
        <v>27956022.810400005</v>
      </c>
      <c r="D43" s="150">
        <f t="shared" si="1"/>
        <v>6989005.7026000014</v>
      </c>
      <c r="E43" s="150">
        <f t="shared" si="2"/>
        <v>1839212.0270000005</v>
      </c>
      <c r="F43" s="150"/>
    </row>
    <row r="44" spans="1:6" x14ac:dyDescent="0.25">
      <c r="A44" s="125" t="s">
        <v>74</v>
      </c>
      <c r="B44" s="150">
        <v>34063364.469999999</v>
      </c>
      <c r="C44" s="150">
        <f t="shared" si="0"/>
        <v>25888156.997200001</v>
      </c>
      <c r="D44" s="150">
        <f t="shared" si="1"/>
        <v>6472039.2493000003</v>
      </c>
      <c r="E44" s="150">
        <f t="shared" si="2"/>
        <v>1703168.2235000001</v>
      </c>
      <c r="F44" s="150"/>
    </row>
    <row r="45" spans="1:6" x14ac:dyDescent="0.25">
      <c r="A45" s="125" t="s">
        <v>75</v>
      </c>
      <c r="B45" s="150">
        <v>13341171.349999998</v>
      </c>
      <c r="C45" s="150">
        <f t="shared" si="0"/>
        <v>10139290.225999998</v>
      </c>
      <c r="D45" s="150">
        <f t="shared" si="1"/>
        <v>2534822.5564999995</v>
      </c>
      <c r="E45" s="150">
        <f t="shared" si="2"/>
        <v>667058.56749999989</v>
      </c>
      <c r="F45" s="150"/>
    </row>
    <row r="46" spans="1:6" x14ac:dyDescent="0.25">
      <c r="A46" s="125" t="s">
        <v>76</v>
      </c>
      <c r="B46" s="150">
        <v>32446715.590000004</v>
      </c>
      <c r="C46" s="150">
        <f t="shared" si="0"/>
        <v>24659503.848400004</v>
      </c>
      <c r="D46" s="150">
        <f t="shared" si="1"/>
        <v>6164875.9621000011</v>
      </c>
      <c r="E46" s="150">
        <f t="shared" si="2"/>
        <v>1622335.7795000002</v>
      </c>
      <c r="F46" s="150"/>
    </row>
    <row r="47" spans="1:6" x14ac:dyDescent="0.25">
      <c r="A47" s="125" t="s">
        <v>77</v>
      </c>
      <c r="B47" s="150">
        <v>22984920.520000003</v>
      </c>
      <c r="C47" s="150">
        <f t="shared" si="0"/>
        <v>17468539.595200002</v>
      </c>
      <c r="D47" s="150">
        <f t="shared" si="1"/>
        <v>4367134.8988000005</v>
      </c>
      <c r="E47" s="150">
        <f t="shared" si="2"/>
        <v>1149246.0260000003</v>
      </c>
      <c r="F47" s="150"/>
    </row>
    <row r="48" spans="1:6" x14ac:dyDescent="0.25">
      <c r="A48" s="125" t="s">
        <v>78</v>
      </c>
      <c r="B48" s="150">
        <v>89754925.079999998</v>
      </c>
      <c r="C48" s="150">
        <f t="shared" si="0"/>
        <v>68213743.060800001</v>
      </c>
      <c r="D48" s="150">
        <f t="shared" si="1"/>
        <v>17053435.7652</v>
      </c>
      <c r="E48" s="150">
        <f t="shared" si="2"/>
        <v>4487746.2539999997</v>
      </c>
      <c r="F48" s="150"/>
    </row>
    <row r="49" spans="1:6" x14ac:dyDescent="0.25">
      <c r="A49" s="125" t="s">
        <v>79</v>
      </c>
      <c r="B49" s="150">
        <v>14340650.48</v>
      </c>
      <c r="C49" s="150">
        <f t="shared" si="0"/>
        <v>10898894.364800001</v>
      </c>
      <c r="D49" s="150">
        <f t="shared" si="1"/>
        <v>2724723.5912000001</v>
      </c>
      <c r="E49" s="150">
        <f t="shared" si="2"/>
        <v>717032.52400000009</v>
      </c>
      <c r="F49" s="150"/>
    </row>
    <row r="50" spans="1:6" x14ac:dyDescent="0.25">
      <c r="A50" s="125" t="s">
        <v>80</v>
      </c>
      <c r="B50" s="150">
        <v>9451466.3299999982</v>
      </c>
      <c r="C50" s="150">
        <f t="shared" si="0"/>
        <v>7183114.4107999988</v>
      </c>
      <c r="D50" s="150">
        <f t="shared" si="1"/>
        <v>1795778.6026999997</v>
      </c>
      <c r="E50" s="150">
        <f t="shared" si="2"/>
        <v>472573.31649999996</v>
      </c>
      <c r="F50" s="150"/>
    </row>
    <row r="51" spans="1:6" x14ac:dyDescent="0.25">
      <c r="A51" s="125" t="s">
        <v>81</v>
      </c>
      <c r="B51" s="150">
        <v>1543875.5100000002</v>
      </c>
      <c r="C51" s="150">
        <f t="shared" si="0"/>
        <v>1173345.3876000002</v>
      </c>
      <c r="D51" s="150">
        <f t="shared" si="1"/>
        <v>293336.34690000006</v>
      </c>
      <c r="E51" s="150">
        <f t="shared" si="2"/>
        <v>77193.775500000018</v>
      </c>
      <c r="F51" s="150"/>
    </row>
    <row r="52" spans="1:6" x14ac:dyDescent="0.25">
      <c r="A52" s="125" t="s">
        <v>82</v>
      </c>
      <c r="B52" s="150">
        <v>3180379.8300000005</v>
      </c>
      <c r="C52" s="150">
        <f t="shared" si="0"/>
        <v>2417088.6708000004</v>
      </c>
      <c r="D52" s="150">
        <f t="shared" si="1"/>
        <v>604272.16770000011</v>
      </c>
      <c r="E52" s="150">
        <f t="shared" si="2"/>
        <v>159018.99150000003</v>
      </c>
      <c r="F52" s="150"/>
    </row>
    <row r="53" spans="1:6" x14ac:dyDescent="0.25">
      <c r="A53" s="125" t="s">
        <v>83</v>
      </c>
      <c r="B53" s="150">
        <v>19695352.549999997</v>
      </c>
      <c r="C53" s="150">
        <f t="shared" si="0"/>
        <v>14968467.937999997</v>
      </c>
      <c r="D53" s="150">
        <f t="shared" si="1"/>
        <v>3742116.9844999993</v>
      </c>
      <c r="E53" s="150">
        <f t="shared" si="2"/>
        <v>984767.62749999994</v>
      </c>
      <c r="F53" s="150"/>
    </row>
    <row r="54" spans="1:6" x14ac:dyDescent="0.25">
      <c r="A54" s="125" t="s">
        <v>84</v>
      </c>
      <c r="B54" s="150">
        <v>22448346.500000004</v>
      </c>
      <c r="C54" s="150">
        <f t="shared" si="0"/>
        <v>17060743.340000004</v>
      </c>
      <c r="D54" s="150">
        <f t="shared" si="1"/>
        <v>4265185.8350000009</v>
      </c>
      <c r="E54" s="150">
        <f t="shared" si="2"/>
        <v>1122417.3250000002</v>
      </c>
      <c r="F54" s="150"/>
    </row>
    <row r="55" spans="1:6" x14ac:dyDescent="0.25">
      <c r="A55" s="125" t="s">
        <v>85</v>
      </c>
      <c r="B55" s="150">
        <v>25846252.59</v>
      </c>
      <c r="C55" s="150">
        <f t="shared" si="0"/>
        <v>19643151.968400002</v>
      </c>
      <c r="D55" s="150">
        <f t="shared" si="1"/>
        <v>4910787.9921000004</v>
      </c>
      <c r="E55" s="150">
        <f t="shared" si="2"/>
        <v>1292312.6295</v>
      </c>
      <c r="F55" s="150"/>
    </row>
    <row r="56" spans="1:6" x14ac:dyDescent="0.25">
      <c r="A56" s="125" t="s">
        <v>177</v>
      </c>
      <c r="B56" s="150">
        <v>8720457.4700000007</v>
      </c>
      <c r="C56" s="150">
        <f t="shared" si="0"/>
        <v>6627547.6772000007</v>
      </c>
      <c r="D56" s="150">
        <f t="shared" si="1"/>
        <v>1656886.9193000002</v>
      </c>
      <c r="E56" s="150">
        <f t="shared" si="2"/>
        <v>436022.87350000005</v>
      </c>
      <c r="F56" s="150"/>
    </row>
    <row r="57" spans="1:6" x14ac:dyDescent="0.25">
      <c r="A57" s="125" t="s">
        <v>86</v>
      </c>
      <c r="B57" s="150">
        <v>3817793.55</v>
      </c>
      <c r="C57" s="150">
        <f t="shared" si="0"/>
        <v>2901523.0979999998</v>
      </c>
      <c r="D57" s="150">
        <f t="shared" si="1"/>
        <v>725380.77449999994</v>
      </c>
      <c r="E57" s="150">
        <f t="shared" si="2"/>
        <v>190889.67749999999</v>
      </c>
      <c r="F57" s="150"/>
    </row>
    <row r="58" spans="1:6" x14ac:dyDescent="0.25">
      <c r="A58" s="125" t="s">
        <v>87</v>
      </c>
      <c r="B58" s="150">
        <v>11170390.67</v>
      </c>
      <c r="C58" s="150">
        <f t="shared" si="0"/>
        <v>8489496.9091999996</v>
      </c>
      <c r="D58" s="150">
        <f t="shared" si="1"/>
        <v>2122374.2272999999</v>
      </c>
      <c r="E58" s="150">
        <f t="shared" si="2"/>
        <v>558519.53350000002</v>
      </c>
      <c r="F58" s="150"/>
    </row>
    <row r="59" spans="1:6" x14ac:dyDescent="0.25">
      <c r="A59" s="125" t="s">
        <v>88</v>
      </c>
      <c r="B59" s="150">
        <v>1780320.58</v>
      </c>
      <c r="C59" s="150">
        <f t="shared" si="0"/>
        <v>1353043.6408000002</v>
      </c>
      <c r="D59" s="150">
        <f t="shared" si="1"/>
        <v>338260.91020000004</v>
      </c>
      <c r="E59" s="150">
        <f t="shared" si="2"/>
        <v>89016.02900000001</v>
      </c>
      <c r="F59" s="150"/>
    </row>
    <row r="60" spans="1:6" x14ac:dyDescent="0.25">
      <c r="A60" s="125" t="s">
        <v>89</v>
      </c>
      <c r="B60" s="150">
        <v>24328481.469999995</v>
      </c>
      <c r="C60" s="150">
        <f t="shared" si="0"/>
        <v>18489645.917199995</v>
      </c>
      <c r="D60" s="150">
        <f t="shared" si="1"/>
        <v>4622411.4792999988</v>
      </c>
      <c r="E60" s="150">
        <f t="shared" si="2"/>
        <v>1216424.0734999997</v>
      </c>
      <c r="F60" s="150"/>
    </row>
    <row r="61" spans="1:6" x14ac:dyDescent="0.25">
      <c r="A61" s="125" t="s">
        <v>90</v>
      </c>
      <c r="B61" s="150">
        <v>3531297.5500000003</v>
      </c>
      <c r="C61" s="150">
        <f t="shared" si="0"/>
        <v>2683786.1380000003</v>
      </c>
      <c r="D61" s="150">
        <f t="shared" si="1"/>
        <v>670946.53450000007</v>
      </c>
      <c r="E61" s="150">
        <f t="shared" si="2"/>
        <v>176564.87750000003</v>
      </c>
      <c r="F61" s="150"/>
    </row>
    <row r="62" spans="1:6" x14ac:dyDescent="0.25">
      <c r="A62" s="125" t="s">
        <v>91</v>
      </c>
      <c r="B62" s="150">
        <v>40893418.259999998</v>
      </c>
      <c r="C62" s="150">
        <f t="shared" si="0"/>
        <v>31078997.877599999</v>
      </c>
      <c r="D62" s="150">
        <f t="shared" si="1"/>
        <v>7769749.4693999998</v>
      </c>
      <c r="E62" s="150">
        <f t="shared" si="2"/>
        <v>2044670.9129999999</v>
      </c>
      <c r="F62" s="150"/>
    </row>
    <row r="63" spans="1:6" x14ac:dyDescent="0.25">
      <c r="A63" s="125" t="s">
        <v>92</v>
      </c>
      <c r="B63" s="150">
        <v>10880652.609999999</v>
      </c>
      <c r="C63" s="150">
        <f t="shared" si="0"/>
        <v>8269295.9835999999</v>
      </c>
      <c r="D63" s="150">
        <f t="shared" si="1"/>
        <v>2067323.9959</v>
      </c>
      <c r="E63" s="150">
        <f t="shared" si="2"/>
        <v>544032.63049999997</v>
      </c>
      <c r="F63" s="150"/>
    </row>
    <row r="64" spans="1:6" x14ac:dyDescent="0.25">
      <c r="A64" s="125" t="s">
        <v>222</v>
      </c>
      <c r="B64" s="150">
        <f>SUM(B5:B63)</f>
        <v>1978857113.8699994</v>
      </c>
      <c r="C64" s="150">
        <f t="shared" ref="C64:E64" si="3">SUM(C5:C63)</f>
        <v>1503931406.5412004</v>
      </c>
      <c r="D64" s="150">
        <f t="shared" si="3"/>
        <v>375982851.6353001</v>
      </c>
      <c r="E64" s="150">
        <f t="shared" si="3"/>
        <v>98942855.693499953</v>
      </c>
      <c r="F64" s="150"/>
    </row>
  </sheetData>
  <sheetProtection formatColumns="0" formatRows="0"/>
  <customSheetViews>
    <customSheetView guid="{D8D3A042-2CA2-4641-BB44-BC182917D730}"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E7E6A24F-BA49-4C7A-9CED-3AB8F60308A1}" state="hidden">
      <selection activeCell="I10" sqref="I10"/>
      <pageMargins left="0.7" right="0.7" top="0.75" bottom="0.75" header="0.3" footer="0.3"/>
    </customSheetView>
  </customSheetViews>
  <conditionalFormatting sqref="H7">
    <cfRule type="containsText" dxfId="9" priority="9" operator="containsText" text="ERROR">
      <formula>NOT(ISERROR(SEARCH("ERROR",H7)))</formula>
    </cfRule>
    <cfRule type="containsText" dxfId="8" priority="10" operator="containsText" text="OK">
      <formula>NOT(ISERROR(SEARCH("OK",H7)))</formula>
    </cfRule>
  </conditionalFormatting>
  <conditionalFormatting sqref="H8">
    <cfRule type="containsText" dxfId="7" priority="7" operator="containsText" text="ERROR">
      <formula>NOT(ISERROR(SEARCH("ERROR",H8)))</formula>
    </cfRule>
    <cfRule type="containsText" dxfId="6" priority="8" operator="containsText" text="OK">
      <formula>NOT(ISERROR(SEARCH("OK",H8)))</formula>
    </cfRule>
  </conditionalFormatting>
  <conditionalFormatting sqref="H6">
    <cfRule type="containsText" dxfId="5" priority="5" operator="containsText" text="ERROR">
      <formula>NOT(ISERROR(SEARCH("ERROR",H6)))</formula>
    </cfRule>
    <cfRule type="containsText" dxfId="4" priority="6" operator="containsText" text="OK">
      <formula>NOT(ISERROR(SEARCH("OK",H6)))</formula>
    </cfRule>
  </conditionalFormatting>
  <conditionalFormatting sqref="H9">
    <cfRule type="containsText" dxfId="3" priority="3" operator="containsText" text="ERROR">
      <formula>NOT(ISERROR(SEARCH("ERROR",H9)))</formula>
    </cfRule>
    <cfRule type="containsText" dxfId="2" priority="4" operator="containsText" text="OK">
      <formula>NOT(ISERROR(SEARCH("OK",H9)))</formula>
    </cfRule>
  </conditionalFormatting>
  <conditionalFormatting sqref="H10">
    <cfRule type="containsText" dxfId="1" priority="1" operator="containsText" text="ERROR">
      <formula>NOT(ISERROR(SEARCH("ERROR",H10)))</formula>
    </cfRule>
    <cfRule type="containsText" dxfId="0" priority="2" operator="containsText" text="OK">
      <formula>NOT(ISERROR(SEARCH("OK",H10)))</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21875" defaultRowHeight="15" x14ac:dyDescent="0.25"/>
  <cols>
    <col min="1" max="1" width="18.21875" style="25" bestFit="1" customWidth="1"/>
    <col min="2" max="2" width="5.44140625" style="25" customWidth="1"/>
    <col min="3" max="3" width="18.77734375" style="25" bestFit="1" customWidth="1"/>
    <col min="4" max="4" width="17.77734375" style="25" customWidth="1"/>
    <col min="5" max="5" width="18" style="25" customWidth="1"/>
    <col min="6" max="6" width="36.77734375" style="25" bestFit="1" customWidth="1"/>
    <col min="7" max="7" width="27.21875" style="25" customWidth="1"/>
    <col min="8" max="8" width="31.5546875" style="25" bestFit="1" customWidth="1"/>
    <col min="9" max="9" width="25.21875" style="25" customWidth="1"/>
    <col min="10" max="10" width="24.21875" style="25" customWidth="1"/>
    <col min="11" max="11" width="26" style="25" bestFit="1" customWidth="1"/>
    <col min="12" max="12" width="24.21875" style="25" bestFit="1" customWidth="1"/>
    <col min="13" max="13" width="35.77734375" style="25" customWidth="1"/>
    <col min="14" max="14" width="23.21875" style="25" bestFit="1" customWidth="1"/>
    <col min="15" max="15" width="11.77734375" style="25" customWidth="1"/>
    <col min="16" max="16" width="9.21875" style="25" customWidth="1"/>
    <col min="17" max="16384" width="9.21875" style="25"/>
  </cols>
  <sheetData>
    <row r="1" spans="1:15" ht="31.8" thickBot="1" x14ac:dyDescent="0.35">
      <c r="A1" s="272" t="s">
        <v>148</v>
      </c>
      <c r="B1" s="273"/>
      <c r="C1" s="41" t="s">
        <v>149</v>
      </c>
      <c r="D1" s="42" t="s">
        <v>147</v>
      </c>
      <c r="E1" s="42" t="s">
        <v>150</v>
      </c>
      <c r="F1" s="42" t="s">
        <v>137</v>
      </c>
      <c r="G1" s="42" t="s">
        <v>138</v>
      </c>
      <c r="H1" s="42" t="s">
        <v>151</v>
      </c>
      <c r="I1" s="42" t="s">
        <v>152</v>
      </c>
      <c r="J1" s="42" t="s">
        <v>165</v>
      </c>
      <c r="K1" s="132" t="s">
        <v>232</v>
      </c>
      <c r="L1" s="132" t="s">
        <v>233</v>
      </c>
      <c r="M1" s="42" t="s">
        <v>161</v>
      </c>
      <c r="N1" s="41" t="s">
        <v>195</v>
      </c>
      <c r="O1" s="43"/>
    </row>
    <row r="2" spans="1:15" x14ac:dyDescent="0.25">
      <c r="A2" s="44" t="s">
        <v>36</v>
      </c>
      <c r="B2" s="45">
        <v>1</v>
      </c>
      <c r="C2" s="45" t="s">
        <v>163</v>
      </c>
      <c r="D2" s="46" t="s">
        <v>95</v>
      </c>
      <c r="E2" s="46" t="s">
        <v>126</v>
      </c>
      <c r="F2" s="46" t="s">
        <v>121</v>
      </c>
      <c r="G2" s="46" t="s">
        <v>139</v>
      </c>
      <c r="H2" s="46" t="s">
        <v>98</v>
      </c>
      <c r="I2" s="46" t="s">
        <v>154</v>
      </c>
      <c r="J2" s="46" t="s">
        <v>28</v>
      </c>
      <c r="K2" s="115" t="s">
        <v>225</v>
      </c>
      <c r="L2" s="115" t="s">
        <v>231</v>
      </c>
      <c r="M2" s="46" t="s">
        <v>106</v>
      </c>
      <c r="N2" s="46" t="s">
        <v>158</v>
      </c>
      <c r="O2" s="47"/>
    </row>
    <row r="3" spans="1:15" x14ac:dyDescent="0.25">
      <c r="A3" s="44" t="s">
        <v>93</v>
      </c>
      <c r="B3" s="45">
        <v>2</v>
      </c>
      <c r="C3" s="45" t="s">
        <v>164</v>
      </c>
      <c r="D3" s="46" t="s">
        <v>96</v>
      </c>
      <c r="E3" s="46" t="s">
        <v>125</v>
      </c>
      <c r="F3" s="46" t="s">
        <v>122</v>
      </c>
      <c r="G3" s="46" t="s">
        <v>140</v>
      </c>
      <c r="H3" s="46" t="s">
        <v>99</v>
      </c>
      <c r="I3" s="46" t="s">
        <v>155</v>
      </c>
      <c r="J3" s="46" t="s">
        <v>29</v>
      </c>
      <c r="K3" s="115" t="s">
        <v>224</v>
      </c>
      <c r="L3" s="115" t="s">
        <v>230</v>
      </c>
      <c r="M3" s="46" t="s">
        <v>107</v>
      </c>
      <c r="N3" s="46" t="s">
        <v>159</v>
      </c>
      <c r="O3" s="47"/>
    </row>
    <row r="4" spans="1:15" x14ac:dyDescent="0.25">
      <c r="A4" s="44" t="s">
        <v>37</v>
      </c>
      <c r="B4" s="45">
        <v>3</v>
      </c>
      <c r="C4" s="45"/>
      <c r="D4" s="46"/>
      <c r="E4" s="46"/>
      <c r="F4" s="46" t="s">
        <v>127</v>
      </c>
      <c r="G4" s="46" t="s">
        <v>141</v>
      </c>
      <c r="H4" s="46" t="s">
        <v>100</v>
      </c>
      <c r="I4" s="46"/>
      <c r="J4" s="46" t="s">
        <v>30</v>
      </c>
      <c r="K4" s="46"/>
      <c r="L4" s="115" t="s">
        <v>229</v>
      </c>
      <c r="M4" s="46" t="s">
        <v>108</v>
      </c>
      <c r="N4" s="46" t="s">
        <v>160</v>
      </c>
      <c r="O4" s="47"/>
    </row>
    <row r="5" spans="1:15" x14ac:dyDescent="0.25">
      <c r="A5" s="44" t="s">
        <v>38</v>
      </c>
      <c r="B5" s="45">
        <v>65</v>
      </c>
      <c r="C5" s="45"/>
      <c r="D5" s="46"/>
      <c r="E5" s="46"/>
      <c r="F5" s="46" t="s">
        <v>128</v>
      </c>
      <c r="G5" s="46"/>
      <c r="H5" s="46" t="s">
        <v>101</v>
      </c>
      <c r="I5" s="46"/>
      <c r="J5" s="46" t="s">
        <v>31</v>
      </c>
      <c r="K5" s="46"/>
      <c r="L5" s="115" t="s">
        <v>228</v>
      </c>
      <c r="M5" s="46" t="s">
        <v>109</v>
      </c>
      <c r="N5" s="46"/>
      <c r="O5" s="47"/>
    </row>
    <row r="6" spans="1:15" x14ac:dyDescent="0.25">
      <c r="A6" s="44" t="s">
        <v>39</v>
      </c>
      <c r="B6" s="45">
        <v>4</v>
      </c>
      <c r="C6" s="45"/>
      <c r="D6" s="46"/>
      <c r="E6" s="46"/>
      <c r="F6" s="46" t="s">
        <v>129</v>
      </c>
      <c r="G6" s="46"/>
      <c r="H6" s="46" t="s">
        <v>102</v>
      </c>
      <c r="I6" s="46"/>
      <c r="J6" s="46" t="s">
        <v>32</v>
      </c>
      <c r="K6" s="46"/>
      <c r="L6" s="115" t="s">
        <v>227</v>
      </c>
      <c r="M6" s="46" t="s">
        <v>110</v>
      </c>
      <c r="N6" s="46"/>
      <c r="O6" s="47"/>
    </row>
    <row r="7" spans="1:15" x14ac:dyDescent="0.25">
      <c r="A7" s="44" t="s">
        <v>40</v>
      </c>
      <c r="B7" s="45">
        <v>5</v>
      </c>
      <c r="C7" s="45"/>
      <c r="D7" s="46"/>
      <c r="E7" s="46"/>
      <c r="F7" s="46" t="s">
        <v>118</v>
      </c>
      <c r="G7" s="46"/>
      <c r="H7" s="46"/>
      <c r="I7" s="46"/>
      <c r="J7" s="46" t="s">
        <v>33</v>
      </c>
      <c r="K7" s="46"/>
      <c r="L7" s="115" t="s">
        <v>226</v>
      </c>
      <c r="M7" s="46" t="s">
        <v>12</v>
      </c>
      <c r="N7" s="46"/>
      <c r="O7" s="47"/>
    </row>
    <row r="8" spans="1:15" x14ac:dyDescent="0.25">
      <c r="A8" s="44" t="s">
        <v>41</v>
      </c>
      <c r="B8" s="45">
        <v>6</v>
      </c>
      <c r="C8" s="45"/>
      <c r="D8" s="46"/>
      <c r="E8" s="46"/>
      <c r="F8" s="46" t="s">
        <v>130</v>
      </c>
      <c r="G8" s="46"/>
      <c r="H8" s="46"/>
      <c r="I8" s="46"/>
      <c r="J8" s="46" t="s">
        <v>111</v>
      </c>
      <c r="K8" s="46"/>
      <c r="L8" s="115" t="s">
        <v>225</v>
      </c>
      <c r="M8" s="46"/>
      <c r="N8" s="46"/>
      <c r="O8" s="47"/>
    </row>
    <row r="9" spans="1:15" x14ac:dyDescent="0.25">
      <c r="A9" s="44" t="s">
        <v>42</v>
      </c>
      <c r="B9" s="45">
        <v>7</v>
      </c>
      <c r="C9" s="45"/>
      <c r="D9" s="46"/>
      <c r="E9" s="46"/>
      <c r="F9" s="46" t="s">
        <v>194</v>
      </c>
      <c r="G9" s="46"/>
      <c r="H9" s="46"/>
      <c r="I9" s="46"/>
      <c r="J9" s="46" t="s">
        <v>34</v>
      </c>
      <c r="K9" s="46"/>
      <c r="L9" s="115" t="s">
        <v>224</v>
      </c>
      <c r="M9" s="46"/>
      <c r="N9" s="46"/>
      <c r="O9" s="47"/>
    </row>
    <row r="10" spans="1:15" x14ac:dyDescent="0.25">
      <c r="A10" s="44" t="s">
        <v>43</v>
      </c>
      <c r="B10" s="45">
        <v>8</v>
      </c>
      <c r="C10" s="45"/>
      <c r="D10" s="46"/>
      <c r="E10" s="46"/>
      <c r="F10" s="46"/>
      <c r="G10" s="46"/>
      <c r="H10" s="46"/>
      <c r="I10" s="46"/>
      <c r="J10" s="115" t="s">
        <v>166</v>
      </c>
      <c r="K10" s="46"/>
      <c r="L10" s="46"/>
      <c r="M10" s="46"/>
      <c r="N10" s="46"/>
      <c r="O10" s="47"/>
    </row>
    <row r="11" spans="1:15" x14ac:dyDescent="0.25">
      <c r="A11" s="44" t="s">
        <v>44</v>
      </c>
      <c r="B11" s="45">
        <v>9</v>
      </c>
      <c r="C11" s="45"/>
      <c r="D11" s="46"/>
      <c r="E11" s="46"/>
      <c r="F11" s="46"/>
      <c r="G11" s="46"/>
      <c r="H11" s="46"/>
      <c r="I11" s="46"/>
      <c r="K11" s="46"/>
      <c r="L11" s="46"/>
      <c r="M11" s="46"/>
      <c r="N11" s="46"/>
      <c r="O11" s="47"/>
    </row>
    <row r="12" spans="1:15" x14ac:dyDescent="0.25">
      <c r="A12" s="44" t="s">
        <v>45</v>
      </c>
      <c r="B12" s="45">
        <v>10</v>
      </c>
      <c r="C12" s="45"/>
      <c r="D12" s="46"/>
      <c r="E12" s="46"/>
      <c r="F12" s="46"/>
      <c r="G12" s="46"/>
      <c r="H12" s="46"/>
      <c r="I12" s="46"/>
      <c r="J12" s="46"/>
      <c r="K12" s="46"/>
      <c r="L12" s="46"/>
      <c r="M12" s="46"/>
      <c r="N12" s="46"/>
      <c r="O12" s="47"/>
    </row>
    <row r="13" spans="1:15" x14ac:dyDescent="0.25">
      <c r="A13" s="44" t="s">
        <v>46</v>
      </c>
      <c r="B13" s="45">
        <v>11</v>
      </c>
      <c r="C13" s="45"/>
      <c r="D13" s="46"/>
      <c r="E13" s="46"/>
      <c r="F13" s="46"/>
      <c r="G13" s="46"/>
      <c r="H13" s="46"/>
      <c r="I13" s="46"/>
      <c r="J13" s="46"/>
      <c r="K13" s="46"/>
      <c r="L13" s="46"/>
      <c r="M13" s="46"/>
      <c r="N13" s="46"/>
      <c r="O13" s="47"/>
    </row>
    <row r="14" spans="1:15" x14ac:dyDescent="0.25">
      <c r="A14" s="44" t="s">
        <v>47</v>
      </c>
      <c r="B14" s="45">
        <v>12</v>
      </c>
      <c r="C14" s="45"/>
      <c r="D14" s="46"/>
      <c r="E14" s="46"/>
      <c r="F14" s="46"/>
      <c r="G14" s="46"/>
      <c r="H14" s="46"/>
      <c r="I14" s="46"/>
      <c r="J14" s="46"/>
      <c r="K14" s="46"/>
      <c r="L14" s="46"/>
      <c r="M14" s="46"/>
      <c r="N14" s="46"/>
      <c r="O14" s="47"/>
    </row>
    <row r="15" spans="1:15" x14ac:dyDescent="0.25">
      <c r="A15" s="44" t="s">
        <v>48</v>
      </c>
      <c r="B15" s="45">
        <v>13</v>
      </c>
      <c r="C15" s="45"/>
      <c r="D15" s="46"/>
      <c r="E15" s="46"/>
      <c r="F15" s="46"/>
      <c r="G15" s="46"/>
      <c r="H15" s="46"/>
      <c r="I15" s="46"/>
      <c r="J15" s="46"/>
      <c r="K15" s="46"/>
      <c r="L15" s="46"/>
      <c r="M15" s="46"/>
      <c r="N15" s="46"/>
      <c r="O15" s="47"/>
    </row>
    <row r="16" spans="1:15" x14ac:dyDescent="0.25">
      <c r="A16" s="44" t="s">
        <v>49</v>
      </c>
      <c r="B16" s="45">
        <v>14</v>
      </c>
      <c r="C16" s="45"/>
      <c r="D16" s="46"/>
      <c r="E16" s="46"/>
      <c r="F16" s="100"/>
      <c r="G16" s="46"/>
      <c r="H16" s="46"/>
      <c r="I16" s="46"/>
      <c r="J16" s="46"/>
      <c r="K16" s="46"/>
      <c r="L16" s="46"/>
      <c r="M16" s="46"/>
      <c r="N16" s="46"/>
      <c r="O16" s="47"/>
    </row>
    <row r="17" spans="1:16" x14ac:dyDescent="0.25">
      <c r="A17" s="44" t="s">
        <v>50</v>
      </c>
      <c r="B17" s="45">
        <v>15</v>
      </c>
      <c r="C17" s="45"/>
      <c r="D17" s="46"/>
      <c r="E17" s="46"/>
      <c r="F17" s="46"/>
      <c r="G17" s="46"/>
      <c r="H17" s="46"/>
      <c r="I17" s="46"/>
      <c r="J17" s="46"/>
      <c r="K17" s="46"/>
      <c r="L17" s="46"/>
      <c r="M17" s="46"/>
      <c r="N17" s="46"/>
      <c r="O17" s="47"/>
    </row>
    <row r="18" spans="1:16" x14ac:dyDescent="0.25">
      <c r="A18" s="44" t="s">
        <v>51</v>
      </c>
      <c r="B18" s="45">
        <v>16</v>
      </c>
      <c r="C18" s="45"/>
      <c r="D18" s="46"/>
      <c r="E18" s="46"/>
      <c r="F18" s="46"/>
      <c r="G18" s="46"/>
      <c r="H18" s="46"/>
      <c r="I18" s="46"/>
      <c r="J18" s="46"/>
      <c r="K18" s="46"/>
      <c r="L18" s="46"/>
      <c r="M18" s="46"/>
      <c r="N18" s="46"/>
      <c r="O18" s="47"/>
    </row>
    <row r="19" spans="1:16" x14ac:dyDescent="0.25">
      <c r="A19" s="44" t="s">
        <v>52</v>
      </c>
      <c r="B19" s="45">
        <v>17</v>
      </c>
      <c r="C19" s="45"/>
      <c r="D19" s="46"/>
      <c r="E19" s="46"/>
      <c r="F19" s="46"/>
      <c r="G19" s="46"/>
      <c r="H19" s="133"/>
      <c r="I19" s="46"/>
      <c r="J19" s="46"/>
      <c r="K19" s="46"/>
      <c r="L19" s="46"/>
      <c r="M19" s="46"/>
      <c r="N19" s="46"/>
      <c r="O19" s="47"/>
    </row>
    <row r="20" spans="1:16" x14ac:dyDescent="0.25">
      <c r="A20" s="44" t="s">
        <v>53</v>
      </c>
      <c r="B20" s="45">
        <v>18</v>
      </c>
      <c r="C20" s="45"/>
      <c r="D20" s="46"/>
      <c r="E20" s="46"/>
      <c r="F20" s="46"/>
      <c r="G20" s="46"/>
      <c r="H20" s="46"/>
      <c r="I20" s="46"/>
      <c r="J20" s="46"/>
      <c r="K20" s="46"/>
      <c r="L20" s="46"/>
      <c r="M20" s="46"/>
      <c r="N20" s="46"/>
      <c r="O20" s="47"/>
    </row>
    <row r="21" spans="1:16" x14ac:dyDescent="0.25">
      <c r="A21" s="44" t="s">
        <v>54</v>
      </c>
      <c r="B21" s="45">
        <v>19</v>
      </c>
      <c r="C21" s="45"/>
      <c r="D21" s="46"/>
      <c r="E21" s="46"/>
      <c r="F21" s="101"/>
      <c r="G21" s="46"/>
      <c r="H21" s="46"/>
      <c r="I21" s="46"/>
      <c r="J21" s="46"/>
      <c r="K21" s="46"/>
      <c r="L21" s="46"/>
      <c r="M21" s="46"/>
      <c r="N21" s="46"/>
      <c r="O21" s="47"/>
    </row>
    <row r="22" spans="1:16" x14ac:dyDescent="0.25">
      <c r="A22" s="44" t="s">
        <v>55</v>
      </c>
      <c r="B22" s="45">
        <v>20</v>
      </c>
      <c r="C22" s="45"/>
      <c r="D22" s="46"/>
      <c r="E22" s="46"/>
      <c r="F22" s="46"/>
      <c r="G22" s="46"/>
      <c r="H22" s="46"/>
      <c r="I22" s="46"/>
      <c r="J22" s="46"/>
      <c r="K22" s="46"/>
      <c r="L22" s="46"/>
      <c r="M22" s="46"/>
      <c r="N22" s="46"/>
      <c r="O22" s="47"/>
    </row>
    <row r="23" spans="1:16" x14ac:dyDescent="0.25">
      <c r="A23" s="44" t="s">
        <v>56</v>
      </c>
      <c r="B23" s="45">
        <v>21</v>
      </c>
      <c r="C23" s="45"/>
      <c r="D23" s="46"/>
      <c r="E23" s="46"/>
      <c r="F23" s="46"/>
      <c r="G23" s="46"/>
      <c r="H23" s="46"/>
      <c r="I23" s="46"/>
      <c r="J23" s="46"/>
      <c r="K23" s="46"/>
      <c r="L23" s="46"/>
      <c r="M23" s="46"/>
      <c r="N23" s="46"/>
      <c r="O23" s="47"/>
      <c r="P23" s="102"/>
    </row>
    <row r="24" spans="1:16" x14ac:dyDescent="0.25">
      <c r="A24" s="44" t="s">
        <v>57</v>
      </c>
      <c r="B24" s="45">
        <v>22</v>
      </c>
      <c r="C24" s="45"/>
      <c r="D24" s="46"/>
      <c r="E24" s="46"/>
      <c r="F24" s="46"/>
      <c r="G24" s="46"/>
      <c r="H24" s="46"/>
      <c r="I24" s="46"/>
      <c r="J24" s="46"/>
      <c r="K24" s="46"/>
      <c r="L24" s="46"/>
      <c r="M24" s="46"/>
      <c r="N24" s="46"/>
      <c r="O24" s="47"/>
    </row>
    <row r="25" spans="1:16" x14ac:dyDescent="0.25">
      <c r="A25" s="44" t="s">
        <v>58</v>
      </c>
      <c r="B25" s="45">
        <v>23</v>
      </c>
      <c r="C25" s="45"/>
      <c r="D25" s="46"/>
      <c r="E25" s="46"/>
      <c r="F25" s="46"/>
      <c r="G25" s="100"/>
      <c r="H25" s="46"/>
      <c r="I25" s="46"/>
      <c r="J25" s="46"/>
      <c r="K25" s="46"/>
      <c r="L25" s="46"/>
      <c r="M25" s="46"/>
      <c r="N25" s="46"/>
      <c r="O25" s="47"/>
    </row>
    <row r="26" spans="1:16" x14ac:dyDescent="0.25">
      <c r="A26" s="44" t="s">
        <v>59</v>
      </c>
      <c r="B26" s="45">
        <v>24</v>
      </c>
      <c r="C26" s="45"/>
      <c r="D26" s="46"/>
      <c r="E26" s="46"/>
      <c r="F26" s="46"/>
      <c r="G26" s="46"/>
      <c r="H26" s="46"/>
      <c r="I26" s="46"/>
      <c r="J26" s="46"/>
      <c r="K26" s="46"/>
      <c r="L26" s="46"/>
      <c r="M26" s="46"/>
      <c r="N26" s="46"/>
      <c r="O26" s="47"/>
    </row>
    <row r="27" spans="1:16" x14ac:dyDescent="0.25">
      <c r="A27" s="44" t="s">
        <v>60</v>
      </c>
      <c r="B27" s="45">
        <v>25</v>
      </c>
      <c r="C27" s="45"/>
      <c r="D27" s="46"/>
      <c r="E27" s="46"/>
      <c r="F27" s="46"/>
      <c r="G27" s="46"/>
      <c r="H27" s="46"/>
      <c r="I27" s="46"/>
      <c r="J27" s="46"/>
      <c r="K27" s="46"/>
      <c r="L27" s="46"/>
      <c r="M27" s="46"/>
      <c r="N27" s="46"/>
      <c r="O27" s="47"/>
    </row>
    <row r="28" spans="1:16" x14ac:dyDescent="0.25">
      <c r="A28" s="44" t="s">
        <v>61</v>
      </c>
      <c r="B28" s="45">
        <v>26</v>
      </c>
      <c r="C28" s="45"/>
      <c r="D28" s="46"/>
      <c r="E28" s="46"/>
      <c r="F28" s="46"/>
      <c r="G28" s="46"/>
      <c r="H28" s="46"/>
      <c r="I28" s="46"/>
      <c r="J28" s="46"/>
      <c r="K28" s="46"/>
      <c r="L28" s="46"/>
      <c r="M28" s="46"/>
      <c r="N28" s="46"/>
      <c r="O28" s="47"/>
    </row>
    <row r="29" spans="1:16" x14ac:dyDescent="0.25">
      <c r="A29" s="44" t="s">
        <v>62</v>
      </c>
      <c r="B29" s="45">
        <v>27</v>
      </c>
      <c r="C29" s="45"/>
      <c r="D29" s="46"/>
      <c r="E29" s="46"/>
      <c r="F29" s="46"/>
      <c r="G29" s="46"/>
      <c r="H29" s="46"/>
      <c r="I29" s="46"/>
      <c r="J29" s="46"/>
      <c r="K29" s="46"/>
      <c r="L29" s="46"/>
      <c r="M29" s="46"/>
      <c r="N29" s="46"/>
      <c r="O29" s="47"/>
    </row>
    <row r="30" spans="1:16" x14ac:dyDescent="0.25">
      <c r="A30" s="44" t="s">
        <v>63</v>
      </c>
      <c r="B30" s="45">
        <v>28</v>
      </c>
      <c r="C30" s="45"/>
      <c r="D30" s="46"/>
      <c r="E30" s="46"/>
      <c r="F30" s="46"/>
      <c r="G30" s="46"/>
      <c r="H30" s="46"/>
      <c r="I30" s="46"/>
      <c r="J30" s="46"/>
      <c r="K30" s="46"/>
      <c r="L30" s="46"/>
      <c r="M30" s="46"/>
      <c r="N30" s="46"/>
      <c r="O30" s="47"/>
    </row>
    <row r="31" spans="1:16" x14ac:dyDescent="0.25">
      <c r="A31" s="44" t="s">
        <v>64</v>
      </c>
      <c r="B31" s="45">
        <v>29</v>
      </c>
      <c r="C31" s="45"/>
      <c r="D31" s="46"/>
      <c r="E31" s="46"/>
      <c r="F31" s="46"/>
      <c r="G31" s="46"/>
      <c r="H31" s="46"/>
      <c r="I31" s="46"/>
      <c r="J31" s="46"/>
      <c r="K31" s="46"/>
      <c r="L31" s="46"/>
      <c r="M31" s="46"/>
      <c r="N31" s="46"/>
      <c r="O31" s="47"/>
    </row>
    <row r="32" spans="1:16" x14ac:dyDescent="0.25">
      <c r="A32" s="44" t="s">
        <v>65</v>
      </c>
      <c r="B32" s="45">
        <v>30</v>
      </c>
      <c r="C32" s="45"/>
      <c r="D32" s="46"/>
      <c r="E32" s="46"/>
      <c r="F32" s="46"/>
      <c r="G32" s="46"/>
      <c r="H32" s="46"/>
      <c r="I32" s="46"/>
      <c r="J32" s="46"/>
      <c r="K32" s="46"/>
      <c r="L32" s="46"/>
      <c r="M32" s="46"/>
      <c r="N32" s="46"/>
      <c r="O32" s="47"/>
    </row>
    <row r="33" spans="1:15" x14ac:dyDescent="0.25">
      <c r="A33" s="44" t="s">
        <v>66</v>
      </c>
      <c r="B33" s="45">
        <v>31</v>
      </c>
      <c r="C33" s="45"/>
      <c r="D33" s="46"/>
      <c r="E33" s="46"/>
      <c r="F33" s="46"/>
      <c r="G33" s="46"/>
      <c r="H33" s="46"/>
      <c r="I33" s="46"/>
      <c r="J33" s="46"/>
      <c r="K33" s="46"/>
      <c r="L33" s="46"/>
      <c r="M33" s="46"/>
      <c r="N33" s="46"/>
      <c r="O33" s="47"/>
    </row>
    <row r="34" spans="1:15" x14ac:dyDescent="0.25">
      <c r="A34" s="44" t="s">
        <v>67</v>
      </c>
      <c r="B34" s="45">
        <v>32</v>
      </c>
      <c r="C34" s="45"/>
      <c r="D34" s="46"/>
      <c r="E34" s="46"/>
      <c r="F34" s="46"/>
      <c r="G34" s="46"/>
      <c r="H34" s="46"/>
      <c r="I34" s="46"/>
      <c r="J34" s="46"/>
      <c r="K34" s="46"/>
      <c r="L34" s="46"/>
      <c r="M34" s="46"/>
      <c r="N34" s="46"/>
      <c r="O34" s="47"/>
    </row>
    <row r="35" spans="1:15" x14ac:dyDescent="0.25">
      <c r="A35" s="44" t="s">
        <v>68</v>
      </c>
      <c r="B35" s="45">
        <v>33</v>
      </c>
      <c r="C35" s="45"/>
      <c r="D35" s="46"/>
      <c r="E35" s="46"/>
      <c r="F35" s="46"/>
      <c r="G35" s="46"/>
      <c r="H35" s="46"/>
      <c r="I35" s="46"/>
      <c r="J35" s="46"/>
      <c r="K35" s="46"/>
      <c r="L35" s="46"/>
      <c r="M35" s="46"/>
      <c r="N35" s="46"/>
      <c r="O35" s="47"/>
    </row>
    <row r="36" spans="1:15" x14ac:dyDescent="0.25">
      <c r="A36" s="44" t="s">
        <v>69</v>
      </c>
      <c r="B36" s="45">
        <v>34</v>
      </c>
      <c r="C36" s="45"/>
      <c r="D36" s="46"/>
      <c r="E36" s="46"/>
      <c r="F36" s="46"/>
      <c r="G36" s="46"/>
      <c r="H36" s="46"/>
      <c r="I36" s="46"/>
      <c r="J36" s="46"/>
      <c r="K36" s="46"/>
      <c r="L36" s="46"/>
      <c r="M36" s="46"/>
      <c r="N36" s="46"/>
      <c r="O36" s="47"/>
    </row>
    <row r="37" spans="1:15" x14ac:dyDescent="0.25">
      <c r="A37" s="44" t="s">
        <v>70</v>
      </c>
      <c r="B37" s="45">
        <v>35</v>
      </c>
      <c r="C37" s="45"/>
      <c r="D37" s="46"/>
      <c r="E37" s="46"/>
      <c r="F37" s="46"/>
      <c r="G37" s="46"/>
      <c r="H37" s="46"/>
      <c r="I37" s="46"/>
      <c r="J37" s="46"/>
      <c r="K37" s="46"/>
      <c r="L37" s="46"/>
      <c r="M37" s="46"/>
      <c r="N37" s="46"/>
      <c r="O37" s="47"/>
    </row>
    <row r="38" spans="1:15" x14ac:dyDescent="0.25">
      <c r="A38" s="44" t="s">
        <v>71</v>
      </c>
      <c r="B38" s="45">
        <v>36</v>
      </c>
      <c r="C38" s="45"/>
      <c r="D38" s="46"/>
      <c r="E38" s="46"/>
      <c r="F38" s="46"/>
      <c r="G38" s="46"/>
      <c r="H38" s="46"/>
      <c r="I38" s="46"/>
      <c r="J38" s="46"/>
      <c r="K38" s="46"/>
      <c r="L38" s="46"/>
      <c r="M38" s="46"/>
      <c r="N38" s="46"/>
      <c r="O38" s="47"/>
    </row>
    <row r="39" spans="1:15" x14ac:dyDescent="0.25">
      <c r="A39" s="44" t="s">
        <v>72</v>
      </c>
      <c r="B39" s="45">
        <v>37</v>
      </c>
      <c r="C39" s="45"/>
      <c r="D39" s="46"/>
      <c r="E39" s="46"/>
      <c r="F39" s="46"/>
      <c r="G39" s="46"/>
      <c r="H39" s="46"/>
      <c r="I39" s="46"/>
      <c r="J39" s="46"/>
      <c r="K39" s="46"/>
      <c r="L39" s="46"/>
      <c r="M39" s="46"/>
      <c r="N39" s="46"/>
      <c r="O39" s="47"/>
    </row>
    <row r="40" spans="1:15" x14ac:dyDescent="0.25">
      <c r="A40" s="44" t="s">
        <v>73</v>
      </c>
      <c r="B40" s="45">
        <v>38</v>
      </c>
      <c r="C40" s="45"/>
      <c r="D40" s="46"/>
      <c r="E40" s="46"/>
      <c r="F40" s="46"/>
      <c r="G40" s="46"/>
      <c r="H40" s="46"/>
      <c r="I40" s="46"/>
      <c r="J40" s="46"/>
      <c r="K40" s="46"/>
      <c r="L40" s="46"/>
      <c r="M40" s="46"/>
      <c r="N40" s="46"/>
      <c r="O40" s="47"/>
    </row>
    <row r="41" spans="1:15" x14ac:dyDescent="0.25">
      <c r="A41" s="44" t="s">
        <v>74</v>
      </c>
      <c r="B41" s="45">
        <v>39</v>
      </c>
      <c r="C41" s="45"/>
      <c r="D41" s="46"/>
      <c r="E41" s="46"/>
      <c r="F41" s="46"/>
      <c r="G41" s="46"/>
      <c r="H41" s="46"/>
      <c r="I41" s="46"/>
      <c r="J41" s="46"/>
      <c r="K41" s="46"/>
      <c r="L41" s="46"/>
      <c r="M41" s="46"/>
      <c r="N41" s="46"/>
      <c r="O41" s="47"/>
    </row>
    <row r="42" spans="1:15" x14ac:dyDescent="0.25">
      <c r="A42" s="44" t="s">
        <v>75</v>
      </c>
      <c r="B42" s="45">
        <v>40</v>
      </c>
      <c r="C42" s="45"/>
      <c r="D42" s="46"/>
      <c r="E42" s="46"/>
      <c r="F42" s="46"/>
      <c r="G42" s="46"/>
      <c r="H42" s="46"/>
      <c r="I42" s="46"/>
      <c r="J42" s="46"/>
      <c r="K42" s="46"/>
      <c r="L42" s="46"/>
      <c r="M42" s="46"/>
      <c r="N42" s="46"/>
      <c r="O42" s="47"/>
    </row>
    <row r="43" spans="1:15" x14ac:dyDescent="0.25">
      <c r="A43" s="44" t="s">
        <v>76</v>
      </c>
      <c r="B43" s="45">
        <v>41</v>
      </c>
      <c r="C43" s="45"/>
      <c r="D43" s="46"/>
      <c r="E43" s="46"/>
      <c r="F43" s="46"/>
      <c r="G43" s="46"/>
      <c r="H43" s="46"/>
      <c r="I43" s="46"/>
      <c r="J43" s="46"/>
      <c r="K43" s="46"/>
      <c r="L43" s="46"/>
      <c r="M43" s="46"/>
      <c r="N43" s="46"/>
      <c r="O43" s="47"/>
    </row>
    <row r="44" spans="1:15" x14ac:dyDescent="0.25">
      <c r="A44" s="44" t="s">
        <v>77</v>
      </c>
      <c r="B44" s="45">
        <v>42</v>
      </c>
      <c r="C44" s="45"/>
      <c r="D44" s="46"/>
      <c r="E44" s="46"/>
      <c r="F44" s="46"/>
      <c r="G44" s="46"/>
      <c r="H44" s="46"/>
      <c r="I44" s="46"/>
      <c r="J44" s="46"/>
      <c r="K44" s="46"/>
      <c r="L44" s="46"/>
      <c r="M44" s="46"/>
      <c r="N44" s="46"/>
      <c r="O44" s="47"/>
    </row>
    <row r="45" spans="1:15" x14ac:dyDescent="0.25">
      <c r="A45" s="44" t="s">
        <v>78</v>
      </c>
      <c r="B45" s="45">
        <v>43</v>
      </c>
      <c r="C45" s="45"/>
      <c r="D45" s="46"/>
      <c r="E45" s="46"/>
      <c r="F45" s="46"/>
      <c r="G45" s="46"/>
      <c r="H45" s="46"/>
      <c r="I45" s="46"/>
      <c r="J45" s="46"/>
      <c r="K45" s="46"/>
      <c r="L45" s="46"/>
      <c r="M45" s="46"/>
      <c r="N45" s="46"/>
      <c r="O45" s="47"/>
    </row>
    <row r="46" spans="1:15" x14ac:dyDescent="0.25">
      <c r="A46" s="44" t="s">
        <v>79</v>
      </c>
      <c r="B46" s="45">
        <v>44</v>
      </c>
      <c r="C46" s="45"/>
      <c r="D46" s="46"/>
      <c r="E46" s="46"/>
      <c r="F46" s="46"/>
      <c r="G46" s="46"/>
      <c r="H46" s="46"/>
      <c r="I46" s="46"/>
      <c r="J46" s="46"/>
      <c r="K46" s="46"/>
      <c r="L46" s="46"/>
      <c r="M46" s="46"/>
      <c r="N46" s="46"/>
      <c r="O46" s="47"/>
    </row>
    <row r="47" spans="1:15" x14ac:dyDescent="0.25">
      <c r="A47" s="44" t="s">
        <v>80</v>
      </c>
      <c r="B47" s="45">
        <v>45</v>
      </c>
      <c r="C47" s="45"/>
      <c r="D47" s="46"/>
      <c r="E47" s="46"/>
      <c r="F47" s="46"/>
      <c r="G47" s="46"/>
      <c r="H47" s="46"/>
      <c r="I47" s="46"/>
      <c r="J47" s="46"/>
      <c r="K47" s="46"/>
      <c r="L47" s="46"/>
      <c r="M47" s="46"/>
      <c r="N47" s="46"/>
      <c r="O47" s="47"/>
    </row>
    <row r="48" spans="1:15" x14ac:dyDescent="0.25">
      <c r="A48" s="44" t="s">
        <v>81</v>
      </c>
      <c r="B48" s="45">
        <v>46</v>
      </c>
      <c r="C48" s="45"/>
      <c r="D48" s="46"/>
      <c r="E48" s="46"/>
      <c r="F48" s="46"/>
      <c r="G48" s="46"/>
      <c r="H48" s="46"/>
      <c r="I48" s="46"/>
      <c r="J48" s="46"/>
      <c r="K48" s="46"/>
      <c r="L48" s="46"/>
      <c r="M48" s="46"/>
      <c r="N48" s="46"/>
      <c r="O48" s="47"/>
    </row>
    <row r="49" spans="1:15" x14ac:dyDescent="0.25">
      <c r="A49" s="44" t="s">
        <v>82</v>
      </c>
      <c r="B49" s="45">
        <v>47</v>
      </c>
      <c r="C49" s="45"/>
      <c r="D49" s="46"/>
      <c r="E49" s="46"/>
      <c r="F49" s="46"/>
      <c r="G49" s="46"/>
      <c r="H49" s="46"/>
      <c r="I49" s="46"/>
      <c r="J49" s="46"/>
      <c r="K49" s="46"/>
      <c r="L49" s="46"/>
      <c r="M49" s="46"/>
      <c r="N49" s="46"/>
      <c r="O49" s="47"/>
    </row>
    <row r="50" spans="1:15" x14ac:dyDescent="0.25">
      <c r="A50" s="44" t="s">
        <v>83</v>
      </c>
      <c r="B50" s="45">
        <v>48</v>
      </c>
      <c r="C50" s="45"/>
      <c r="D50" s="46"/>
      <c r="E50" s="46"/>
      <c r="F50" s="46"/>
      <c r="G50" s="46"/>
      <c r="H50" s="46"/>
      <c r="I50" s="46"/>
      <c r="J50" s="46"/>
      <c r="K50" s="46"/>
      <c r="L50" s="46"/>
      <c r="M50" s="46"/>
      <c r="N50" s="46"/>
      <c r="O50" s="47"/>
    </row>
    <row r="51" spans="1:15" x14ac:dyDescent="0.25">
      <c r="A51" s="44" t="s">
        <v>84</v>
      </c>
      <c r="B51" s="45">
        <v>49</v>
      </c>
      <c r="C51" s="45"/>
      <c r="D51" s="46"/>
      <c r="E51" s="46"/>
      <c r="F51" s="46"/>
      <c r="G51" s="46"/>
      <c r="H51" s="46"/>
      <c r="I51" s="46"/>
      <c r="J51" s="46"/>
      <c r="K51" s="46"/>
      <c r="L51" s="46"/>
      <c r="M51" s="46"/>
      <c r="N51" s="46"/>
      <c r="O51" s="47"/>
    </row>
    <row r="52" spans="1:15" x14ac:dyDescent="0.25">
      <c r="A52" s="44" t="s">
        <v>85</v>
      </c>
      <c r="B52" s="45">
        <v>50</v>
      </c>
      <c r="C52" s="45"/>
      <c r="D52" s="46"/>
      <c r="E52" s="46"/>
      <c r="F52" s="46"/>
      <c r="G52" s="46"/>
      <c r="H52" s="46"/>
      <c r="I52" s="46"/>
      <c r="J52" s="46"/>
      <c r="K52" s="46"/>
      <c r="L52" s="46"/>
      <c r="M52" s="46"/>
      <c r="N52" s="46"/>
      <c r="O52" s="47"/>
    </row>
    <row r="53" spans="1:15" x14ac:dyDescent="0.25">
      <c r="A53" s="44" t="s">
        <v>94</v>
      </c>
      <c r="B53" s="45">
        <v>63</v>
      </c>
      <c r="C53" s="45"/>
      <c r="D53" s="46"/>
      <c r="E53" s="46"/>
      <c r="F53" s="46"/>
      <c r="G53" s="46"/>
      <c r="H53" s="46"/>
      <c r="I53" s="46"/>
      <c r="J53" s="46"/>
      <c r="K53" s="46"/>
      <c r="L53" s="46"/>
      <c r="M53" s="46"/>
      <c r="N53" s="46"/>
      <c r="O53" s="47"/>
    </row>
    <row r="54" spans="1:15" x14ac:dyDescent="0.25">
      <c r="A54" s="44" t="s">
        <v>86</v>
      </c>
      <c r="B54" s="45">
        <v>52</v>
      </c>
      <c r="C54" s="45"/>
      <c r="D54" s="46"/>
      <c r="E54" s="46"/>
      <c r="F54" s="46"/>
      <c r="G54" s="46"/>
      <c r="H54" s="46"/>
      <c r="I54" s="46"/>
      <c r="J54" s="46"/>
      <c r="K54" s="46"/>
      <c r="L54" s="46"/>
      <c r="M54" s="46"/>
      <c r="N54" s="46"/>
      <c r="O54" s="47"/>
    </row>
    <row r="55" spans="1:15" x14ac:dyDescent="0.25">
      <c r="A55" s="44" t="s">
        <v>87</v>
      </c>
      <c r="B55" s="45">
        <v>66</v>
      </c>
      <c r="C55" s="45"/>
      <c r="D55" s="46"/>
      <c r="E55" s="46"/>
      <c r="F55" s="46"/>
      <c r="G55" s="46"/>
      <c r="H55" s="46"/>
      <c r="I55" s="46"/>
      <c r="J55" s="46"/>
      <c r="K55" s="46"/>
      <c r="L55" s="46"/>
      <c r="M55" s="46"/>
      <c r="N55" s="46"/>
      <c r="O55" s="47"/>
    </row>
    <row r="56" spans="1:15" x14ac:dyDescent="0.25">
      <c r="A56" s="44" t="s">
        <v>88</v>
      </c>
      <c r="B56" s="45">
        <v>53</v>
      </c>
      <c r="C56" s="45"/>
      <c r="D56" s="46"/>
      <c r="E56" s="46"/>
      <c r="F56" s="46"/>
      <c r="G56" s="46"/>
      <c r="H56" s="46"/>
      <c r="I56" s="46"/>
      <c r="J56" s="46"/>
      <c r="K56" s="46"/>
      <c r="L56" s="46"/>
      <c r="M56" s="46"/>
      <c r="N56" s="46"/>
      <c r="O56" s="47"/>
    </row>
    <row r="57" spans="1:15" x14ac:dyDescent="0.25">
      <c r="A57" s="44" t="s">
        <v>89</v>
      </c>
      <c r="B57" s="45">
        <v>54</v>
      </c>
      <c r="C57" s="45"/>
      <c r="D57" s="46"/>
      <c r="E57" s="46"/>
      <c r="F57" s="46"/>
      <c r="G57" s="46"/>
      <c r="H57" s="46"/>
      <c r="I57" s="46"/>
      <c r="J57" s="46"/>
      <c r="K57" s="46"/>
      <c r="L57" s="46"/>
      <c r="M57" s="46"/>
      <c r="N57" s="46"/>
      <c r="O57" s="47"/>
    </row>
    <row r="58" spans="1:15" x14ac:dyDescent="0.25">
      <c r="A58" s="44" t="s">
        <v>90</v>
      </c>
      <c r="B58" s="45">
        <v>55</v>
      </c>
      <c r="C58" s="45"/>
      <c r="D58" s="46"/>
      <c r="E58" s="46"/>
      <c r="F58" s="46"/>
      <c r="G58" s="46"/>
      <c r="H58" s="46"/>
      <c r="I58" s="46"/>
      <c r="J58" s="46"/>
      <c r="M58" s="46"/>
      <c r="N58" s="46"/>
      <c r="O58" s="47"/>
    </row>
    <row r="59" spans="1:15" x14ac:dyDescent="0.25">
      <c r="A59" s="44" t="s">
        <v>91</v>
      </c>
      <c r="B59" s="45">
        <v>56</v>
      </c>
      <c r="C59" s="45"/>
      <c r="D59" s="46"/>
      <c r="E59" s="46"/>
      <c r="F59" s="46"/>
      <c r="G59" s="46"/>
      <c r="H59" s="46"/>
      <c r="I59" s="46"/>
      <c r="J59" s="46"/>
      <c r="M59" s="46"/>
      <c r="N59" s="46"/>
      <c r="O59" s="47"/>
    </row>
    <row r="60" spans="1:15" ht="15.6" thickBot="1" x14ac:dyDescent="0.3">
      <c r="A60" s="48" t="s">
        <v>92</v>
      </c>
      <c r="B60" s="49">
        <v>57</v>
      </c>
      <c r="C60" s="49"/>
      <c r="D60" s="50"/>
      <c r="E60" s="50"/>
      <c r="F60" s="50"/>
      <c r="G60" s="50"/>
      <c r="H60" s="50"/>
      <c r="I60" s="50"/>
      <c r="J60" s="50"/>
      <c r="K60" s="50"/>
      <c r="L60" s="50"/>
      <c r="M60" s="50"/>
      <c r="N60" s="50"/>
      <c r="O60" s="51"/>
    </row>
  </sheetData>
  <sheetProtection formatColumns="0" formatRows="0"/>
  <sortState xmlns:xlrd2="http://schemas.microsoft.com/office/spreadsheetml/2017/richdata2" ref="A2:B60">
    <sortCondition ref="A2:A60"/>
  </sortState>
  <customSheetViews>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546875" defaultRowHeight="15" x14ac:dyDescent="0.25"/>
  <cols>
    <col min="1" max="1" width="25.77734375" style="52" customWidth="1"/>
    <col min="2" max="2" width="14.77734375" style="52" customWidth="1"/>
    <col min="3" max="3" width="16" style="52" customWidth="1"/>
    <col min="4" max="4" width="18.44140625" style="52" customWidth="1"/>
    <col min="5" max="5" width="55.44140625" style="52" customWidth="1"/>
    <col min="6" max="7" width="19.5546875" style="52" customWidth="1"/>
    <col min="8" max="16384" width="19.5546875" style="52"/>
  </cols>
  <sheetData>
    <row r="1" spans="1:7" x14ac:dyDescent="0.25">
      <c r="D1" s="53" t="s">
        <v>170</v>
      </c>
    </row>
    <row r="2" spans="1:7" ht="14.25" customHeight="1" x14ac:dyDescent="0.3">
      <c r="A2" s="275" t="s">
        <v>171</v>
      </c>
      <c r="B2" s="275"/>
      <c r="C2" s="275"/>
      <c r="D2" s="275"/>
      <c r="E2" s="275"/>
    </row>
    <row r="3" spans="1:7" ht="14.25" customHeight="1" x14ac:dyDescent="0.3">
      <c r="A3" s="275" t="s">
        <v>235</v>
      </c>
      <c r="B3" s="275"/>
      <c r="C3" s="275"/>
      <c r="D3" s="275"/>
      <c r="E3" s="275"/>
    </row>
    <row r="4" spans="1:7" ht="14.25" customHeight="1" thickBot="1" x14ac:dyDescent="0.35">
      <c r="A4" s="54"/>
      <c r="B4" s="55"/>
      <c r="C4" s="56"/>
      <c r="D4" s="57"/>
    </row>
    <row r="5" spans="1:7" ht="14.25" customHeight="1" x14ac:dyDescent="0.3">
      <c r="A5" s="58" t="s">
        <v>172</v>
      </c>
      <c r="B5" s="274" t="s">
        <v>173</v>
      </c>
      <c r="C5" s="274"/>
      <c r="D5" s="59" t="s">
        <v>174</v>
      </c>
      <c r="E5" s="60"/>
    </row>
    <row r="6" spans="1:7" ht="14.25" customHeight="1" thickBot="1" x14ac:dyDescent="0.35">
      <c r="A6" s="61"/>
      <c r="B6" s="62">
        <v>42736</v>
      </c>
      <c r="C6" s="63">
        <v>43101</v>
      </c>
      <c r="D6" s="64" t="s">
        <v>175</v>
      </c>
      <c r="E6" s="65" t="s">
        <v>162</v>
      </c>
    </row>
    <row r="7" spans="1:7" ht="14.25" customHeight="1" x14ac:dyDescent="0.3">
      <c r="A7" s="66"/>
      <c r="B7" s="67"/>
      <c r="C7" s="67"/>
      <c r="D7" s="68"/>
      <c r="E7" s="69"/>
    </row>
    <row r="8" spans="1:7" ht="14.25" customHeight="1" x14ac:dyDescent="0.25">
      <c r="A8" s="70" t="s">
        <v>176</v>
      </c>
      <c r="B8" s="71">
        <v>39500973</v>
      </c>
      <c r="C8" s="71">
        <v>39809693</v>
      </c>
      <c r="D8" s="72">
        <v>0.8</v>
      </c>
      <c r="E8" s="73"/>
    </row>
    <row r="9" spans="1:7" ht="14.25" customHeight="1" x14ac:dyDescent="0.25">
      <c r="A9" s="74"/>
      <c r="B9" s="75"/>
      <c r="C9" s="75"/>
      <c r="D9" s="76"/>
      <c r="E9" s="69"/>
    </row>
    <row r="10" spans="1:7" ht="14.25" customHeight="1" x14ac:dyDescent="0.25">
      <c r="A10" s="77" t="s">
        <v>36</v>
      </c>
      <c r="B10" s="71">
        <v>1646405</v>
      </c>
      <c r="C10" s="71">
        <v>1660202</v>
      </c>
      <c r="D10" s="72">
        <v>0.8</v>
      </c>
      <c r="E10" s="73" t="str">
        <f>IF(B10&gt;=200000,"Yes", "No")</f>
        <v>Yes</v>
      </c>
      <c r="F10" s="99"/>
    </row>
    <row r="11" spans="1:7" ht="14.25" customHeight="1" x14ac:dyDescent="0.25">
      <c r="A11" s="77" t="s">
        <v>93</v>
      </c>
      <c r="B11" s="71">
        <v>1156</v>
      </c>
      <c r="C11" s="71">
        <v>1154</v>
      </c>
      <c r="D11" s="72">
        <v>-0.2</v>
      </c>
      <c r="E11" s="73" t="str">
        <f t="shared" ref="E11:E71" si="0">IF(B11&gt;=200000,"Yes", "No")</f>
        <v>No</v>
      </c>
    </row>
    <row r="12" spans="1:7" ht="14.25" customHeight="1" x14ac:dyDescent="0.25">
      <c r="A12" s="77" t="s">
        <v>37</v>
      </c>
      <c r="B12" s="71">
        <v>38382</v>
      </c>
      <c r="C12" s="71">
        <v>38094</v>
      </c>
      <c r="D12" s="72">
        <v>-0.8</v>
      </c>
      <c r="E12" s="73" t="str">
        <f t="shared" si="0"/>
        <v>No</v>
      </c>
    </row>
    <row r="13" spans="1:7" ht="14.25" customHeight="1" x14ac:dyDescent="0.25">
      <c r="A13" s="77" t="s">
        <v>39</v>
      </c>
      <c r="B13" s="71">
        <v>226403</v>
      </c>
      <c r="C13" s="71">
        <v>227621</v>
      </c>
      <c r="D13" s="72">
        <v>0.5</v>
      </c>
      <c r="E13" s="73" t="str">
        <f t="shared" si="0"/>
        <v>Yes</v>
      </c>
    </row>
    <row r="14" spans="1:7" ht="14.25" customHeight="1" x14ac:dyDescent="0.25">
      <c r="A14" s="77" t="s">
        <v>40</v>
      </c>
      <c r="B14" s="71">
        <v>45175</v>
      </c>
      <c r="C14" s="71">
        <v>45157</v>
      </c>
      <c r="D14" s="72">
        <v>0</v>
      </c>
      <c r="E14" s="73" t="str">
        <f t="shared" si="0"/>
        <v>No</v>
      </c>
      <c r="G14" s="99"/>
    </row>
    <row r="15" spans="1:7" ht="14.25" customHeight="1" x14ac:dyDescent="0.25">
      <c r="A15" s="77" t="s">
        <v>41</v>
      </c>
      <c r="B15" s="71">
        <v>22050</v>
      </c>
      <c r="C15" s="71">
        <v>22098</v>
      </c>
      <c r="D15" s="72">
        <v>0.2</v>
      </c>
      <c r="E15" s="73" t="str">
        <f t="shared" si="0"/>
        <v>No</v>
      </c>
    </row>
    <row r="16" spans="1:7" ht="14.25" customHeight="1" x14ac:dyDescent="0.25">
      <c r="A16" s="77" t="s">
        <v>42</v>
      </c>
      <c r="B16" s="71">
        <v>1139313</v>
      </c>
      <c r="C16" s="71">
        <v>1149363</v>
      </c>
      <c r="D16" s="72">
        <v>0.9</v>
      </c>
      <c r="E16" s="73" t="str">
        <f t="shared" si="0"/>
        <v>Yes</v>
      </c>
    </row>
    <row r="17" spans="1:5" ht="14.25" customHeight="1" x14ac:dyDescent="0.25">
      <c r="A17" s="77" t="s">
        <v>43</v>
      </c>
      <c r="B17" s="71">
        <v>27060</v>
      </c>
      <c r="C17" s="71">
        <v>27221</v>
      </c>
      <c r="D17" s="72">
        <v>0.6</v>
      </c>
      <c r="E17" s="73" t="str">
        <f t="shared" si="0"/>
        <v>No</v>
      </c>
    </row>
    <row r="18" spans="1:5" ht="14.25" customHeight="1" x14ac:dyDescent="0.25">
      <c r="A18" s="77" t="s">
        <v>44</v>
      </c>
      <c r="B18" s="71">
        <v>186223</v>
      </c>
      <c r="C18" s="71">
        <v>188399</v>
      </c>
      <c r="D18" s="72">
        <v>1.2</v>
      </c>
      <c r="E18" s="73" t="str">
        <f t="shared" si="0"/>
        <v>No</v>
      </c>
    </row>
    <row r="19" spans="1:5" ht="14.25" customHeight="1" x14ac:dyDescent="0.25">
      <c r="A19" s="77" t="s">
        <v>45</v>
      </c>
      <c r="B19" s="71">
        <v>995233</v>
      </c>
      <c r="C19" s="71">
        <v>1007229</v>
      </c>
      <c r="D19" s="72">
        <v>1.2</v>
      </c>
      <c r="E19" s="73" t="str">
        <f t="shared" si="0"/>
        <v>Yes</v>
      </c>
    </row>
    <row r="20" spans="1:5" ht="14.25" customHeight="1" x14ac:dyDescent="0.25">
      <c r="A20" s="77" t="s">
        <v>46</v>
      </c>
      <c r="B20" s="71">
        <v>28730</v>
      </c>
      <c r="C20" s="71">
        <v>28796</v>
      </c>
      <c r="D20" s="72">
        <v>0.2</v>
      </c>
      <c r="E20" s="73" t="str">
        <f t="shared" si="0"/>
        <v>No</v>
      </c>
    </row>
    <row r="21" spans="1:5" ht="14.25" customHeight="1" x14ac:dyDescent="0.25">
      <c r="A21" s="77" t="s">
        <v>47</v>
      </c>
      <c r="B21" s="71">
        <v>136430</v>
      </c>
      <c r="C21" s="71">
        <v>136002</v>
      </c>
      <c r="D21" s="72">
        <v>-0.3</v>
      </c>
      <c r="E21" s="73" t="str">
        <f t="shared" si="0"/>
        <v>No</v>
      </c>
    </row>
    <row r="22" spans="1:5" ht="14.25" customHeight="1" x14ac:dyDescent="0.25">
      <c r="A22" s="77" t="s">
        <v>48</v>
      </c>
      <c r="B22" s="71">
        <v>187921</v>
      </c>
      <c r="C22" s="71">
        <v>190624</v>
      </c>
      <c r="D22" s="72">
        <v>1.4</v>
      </c>
      <c r="E22" s="73" t="str">
        <f t="shared" si="0"/>
        <v>No</v>
      </c>
    </row>
    <row r="23" spans="1:5" ht="14.25" customHeight="1" x14ac:dyDescent="0.25">
      <c r="A23" s="77" t="s">
        <v>49</v>
      </c>
      <c r="B23" s="71">
        <v>18598</v>
      </c>
      <c r="C23" s="71">
        <v>18577</v>
      </c>
      <c r="D23" s="72">
        <v>-0.1</v>
      </c>
      <c r="E23" s="73" t="str">
        <f t="shared" si="0"/>
        <v>No</v>
      </c>
    </row>
    <row r="24" spans="1:5" ht="14.25" customHeight="1" x14ac:dyDescent="0.25">
      <c r="A24" s="77" t="s">
        <v>50</v>
      </c>
      <c r="B24" s="71">
        <v>896101</v>
      </c>
      <c r="C24" s="71">
        <v>905801</v>
      </c>
      <c r="D24" s="72">
        <v>1.1000000000000001</v>
      </c>
      <c r="E24" s="73" t="str">
        <f t="shared" si="0"/>
        <v>Yes</v>
      </c>
    </row>
    <row r="25" spans="1:5" ht="14.25" customHeight="1" x14ac:dyDescent="0.25">
      <c r="A25" s="77" t="s">
        <v>51</v>
      </c>
      <c r="B25" s="71">
        <v>149559</v>
      </c>
      <c r="C25" s="71">
        <v>151662</v>
      </c>
      <c r="D25" s="72">
        <v>1.4</v>
      </c>
      <c r="E25" s="73" t="str">
        <f t="shared" si="0"/>
        <v>No</v>
      </c>
    </row>
    <row r="26" spans="1:5" ht="14.25" customHeight="1" x14ac:dyDescent="0.25">
      <c r="A26" s="77" t="s">
        <v>52</v>
      </c>
      <c r="B26" s="71">
        <v>64740</v>
      </c>
      <c r="C26" s="71">
        <v>65081</v>
      </c>
      <c r="D26" s="72">
        <v>0.5</v>
      </c>
      <c r="E26" s="73" t="str">
        <f t="shared" si="0"/>
        <v>No</v>
      </c>
    </row>
    <row r="27" spans="1:5" ht="14.25" customHeight="1" x14ac:dyDescent="0.25">
      <c r="A27" s="77" t="s">
        <v>53</v>
      </c>
      <c r="B27" s="71">
        <v>30661</v>
      </c>
      <c r="C27" s="71">
        <v>30911</v>
      </c>
      <c r="D27" s="72">
        <v>0.8</v>
      </c>
      <c r="E27" s="73" t="str">
        <f t="shared" si="0"/>
        <v>No</v>
      </c>
    </row>
    <row r="28" spans="1:5" ht="14.25" customHeight="1" x14ac:dyDescent="0.25">
      <c r="A28" s="77" t="s">
        <v>54</v>
      </c>
      <c r="B28" s="71">
        <v>10231271</v>
      </c>
      <c r="C28" s="71">
        <v>10283729</v>
      </c>
      <c r="D28" s="72">
        <v>0.5</v>
      </c>
      <c r="E28" s="73" t="str">
        <f t="shared" si="0"/>
        <v>Yes</v>
      </c>
    </row>
    <row r="29" spans="1:5" ht="14.25" customHeight="1" x14ac:dyDescent="0.25">
      <c r="A29" s="77" t="s">
        <v>55</v>
      </c>
      <c r="B29" s="71">
        <v>156963</v>
      </c>
      <c r="C29" s="71">
        <v>158894</v>
      </c>
      <c r="D29" s="72">
        <v>1.2</v>
      </c>
      <c r="E29" s="73" t="str">
        <f t="shared" si="0"/>
        <v>No</v>
      </c>
    </row>
    <row r="30" spans="1:5" ht="14.25" customHeight="1" x14ac:dyDescent="0.25">
      <c r="A30" s="77" t="s">
        <v>56</v>
      </c>
      <c r="B30" s="71">
        <v>263262</v>
      </c>
      <c r="C30" s="71">
        <v>263886</v>
      </c>
      <c r="D30" s="72">
        <v>0.2</v>
      </c>
      <c r="E30" s="73" t="str">
        <f t="shared" si="0"/>
        <v>Yes</v>
      </c>
    </row>
    <row r="31" spans="1:5" ht="14.25" customHeight="1" x14ac:dyDescent="0.25">
      <c r="A31" s="77" t="s">
        <v>57</v>
      </c>
      <c r="B31" s="71">
        <v>18137</v>
      </c>
      <c r="C31" s="71">
        <v>18129</v>
      </c>
      <c r="D31" s="72">
        <v>0</v>
      </c>
      <c r="E31" s="73" t="str">
        <f t="shared" si="0"/>
        <v>No</v>
      </c>
    </row>
    <row r="32" spans="1:5" ht="14.25" customHeight="1" x14ac:dyDescent="0.25">
      <c r="A32" s="77" t="s">
        <v>58</v>
      </c>
      <c r="B32" s="71">
        <v>89092</v>
      </c>
      <c r="C32" s="71">
        <v>89299</v>
      </c>
      <c r="D32" s="72">
        <v>0.2</v>
      </c>
      <c r="E32" s="73" t="str">
        <f t="shared" si="0"/>
        <v>No</v>
      </c>
    </row>
    <row r="33" spans="1:5" ht="14.25" customHeight="1" x14ac:dyDescent="0.25">
      <c r="A33" s="77" t="s">
        <v>59</v>
      </c>
      <c r="B33" s="71">
        <v>275104</v>
      </c>
      <c r="C33" s="71">
        <v>279977</v>
      </c>
      <c r="D33" s="72">
        <v>1.8</v>
      </c>
      <c r="E33" s="73" t="str">
        <f t="shared" si="0"/>
        <v>Yes</v>
      </c>
    </row>
    <row r="34" spans="1:5" ht="14.25" customHeight="1" x14ac:dyDescent="0.25">
      <c r="A34" s="77" t="s">
        <v>60</v>
      </c>
      <c r="B34" s="71">
        <v>9562</v>
      </c>
      <c r="C34" s="71">
        <v>9612</v>
      </c>
      <c r="D34" s="72">
        <v>0.5</v>
      </c>
      <c r="E34" s="73" t="str">
        <f t="shared" si="0"/>
        <v>No</v>
      </c>
    </row>
    <row r="35" spans="1:5" ht="14.25" customHeight="1" x14ac:dyDescent="0.25">
      <c r="A35" s="77" t="s">
        <v>61</v>
      </c>
      <c r="B35" s="71">
        <v>13759</v>
      </c>
      <c r="C35" s="71">
        <v>13822</v>
      </c>
      <c r="D35" s="72">
        <v>0.5</v>
      </c>
      <c r="E35" s="73" t="str">
        <f t="shared" si="0"/>
        <v>No</v>
      </c>
    </row>
    <row r="36" spans="1:5" ht="14.25" customHeight="1" x14ac:dyDescent="0.25">
      <c r="A36" s="77" t="s">
        <v>62</v>
      </c>
      <c r="B36" s="71">
        <v>442149</v>
      </c>
      <c r="C36" s="71">
        <v>443281</v>
      </c>
      <c r="D36" s="72">
        <v>0.3</v>
      </c>
      <c r="E36" s="73" t="str">
        <f t="shared" si="0"/>
        <v>Yes</v>
      </c>
    </row>
    <row r="37" spans="1:5" ht="14.25" customHeight="1" x14ac:dyDescent="0.25">
      <c r="A37" s="77" t="s">
        <v>63</v>
      </c>
      <c r="B37" s="71">
        <v>141784</v>
      </c>
      <c r="C37" s="71">
        <v>141294</v>
      </c>
      <c r="D37" s="72">
        <v>-0.3</v>
      </c>
      <c r="E37" s="73" t="str">
        <f t="shared" si="0"/>
        <v>No</v>
      </c>
    </row>
    <row r="38" spans="1:5" ht="14.25" customHeight="1" x14ac:dyDescent="0.25">
      <c r="A38" s="77" t="s">
        <v>64</v>
      </c>
      <c r="B38" s="71">
        <v>98613</v>
      </c>
      <c r="C38" s="71">
        <v>99155</v>
      </c>
      <c r="D38" s="72">
        <v>0.5</v>
      </c>
      <c r="E38" s="73" t="str">
        <f t="shared" si="0"/>
        <v>No</v>
      </c>
    </row>
    <row r="39" spans="1:5" ht="14.25" customHeight="1" x14ac:dyDescent="0.25">
      <c r="A39" s="77" t="s">
        <v>65</v>
      </c>
      <c r="B39" s="71">
        <v>3198968</v>
      </c>
      <c r="C39" s="71">
        <v>3221103</v>
      </c>
      <c r="D39" s="72">
        <v>0.7</v>
      </c>
      <c r="E39" s="73" t="str">
        <f t="shared" si="0"/>
        <v>Yes</v>
      </c>
    </row>
    <row r="40" spans="1:5" ht="14.25" customHeight="1" x14ac:dyDescent="0.25">
      <c r="A40" s="77" t="s">
        <v>66</v>
      </c>
      <c r="B40" s="71">
        <v>383173</v>
      </c>
      <c r="C40" s="71">
        <v>389532</v>
      </c>
      <c r="D40" s="72">
        <v>1.7</v>
      </c>
      <c r="E40" s="73" t="str">
        <f t="shared" si="0"/>
        <v>Yes</v>
      </c>
    </row>
    <row r="41" spans="1:5" ht="14.25" customHeight="1" x14ac:dyDescent="0.25">
      <c r="A41" s="77" t="s">
        <v>67</v>
      </c>
      <c r="B41" s="71">
        <v>19818</v>
      </c>
      <c r="C41" s="71">
        <v>19773</v>
      </c>
      <c r="D41" s="72">
        <v>-0.2</v>
      </c>
      <c r="E41" s="73" t="str">
        <f t="shared" si="0"/>
        <v>No</v>
      </c>
    </row>
    <row r="42" spans="1:5" ht="14.25" customHeight="1" x14ac:dyDescent="0.25">
      <c r="A42" s="77" t="s">
        <v>68</v>
      </c>
      <c r="B42" s="71">
        <v>2382640</v>
      </c>
      <c r="C42" s="71">
        <v>2415955</v>
      </c>
      <c r="D42" s="72">
        <v>1.4</v>
      </c>
      <c r="E42" s="73" t="str">
        <f t="shared" si="0"/>
        <v>Yes</v>
      </c>
    </row>
    <row r="43" spans="1:5" ht="14.25" customHeight="1" x14ac:dyDescent="0.25">
      <c r="A43" s="77" t="s">
        <v>69</v>
      </c>
      <c r="B43" s="71">
        <v>1513415</v>
      </c>
      <c r="C43" s="71">
        <v>1529501</v>
      </c>
      <c r="D43" s="72">
        <v>1.1000000000000001</v>
      </c>
      <c r="E43" s="73" t="str">
        <f t="shared" si="0"/>
        <v>Yes</v>
      </c>
    </row>
    <row r="44" spans="1:5" ht="14.25" customHeight="1" x14ac:dyDescent="0.25">
      <c r="A44" s="77" t="s">
        <v>70</v>
      </c>
      <c r="B44" s="71">
        <v>56879</v>
      </c>
      <c r="C44" s="71">
        <v>57088</v>
      </c>
      <c r="D44" s="72">
        <v>0.4</v>
      </c>
      <c r="E44" s="73" t="str">
        <f t="shared" si="0"/>
        <v>No</v>
      </c>
    </row>
    <row r="45" spans="1:5" ht="14.25" customHeight="1" x14ac:dyDescent="0.25">
      <c r="A45" s="77" t="s">
        <v>71</v>
      </c>
      <c r="B45" s="71">
        <v>2155590</v>
      </c>
      <c r="C45" s="71">
        <v>2174938</v>
      </c>
      <c r="D45" s="72">
        <v>0.9</v>
      </c>
      <c r="E45" s="73" t="str">
        <f t="shared" si="0"/>
        <v>Yes</v>
      </c>
    </row>
    <row r="46" spans="1:5" ht="14.25" customHeight="1" x14ac:dyDescent="0.25">
      <c r="A46" s="77" t="s">
        <v>72</v>
      </c>
      <c r="B46" s="71">
        <v>3309509</v>
      </c>
      <c r="C46" s="71">
        <v>3337456</v>
      </c>
      <c r="D46" s="72">
        <v>0.8</v>
      </c>
      <c r="E46" s="73" t="str">
        <f t="shared" si="0"/>
        <v>Yes</v>
      </c>
    </row>
    <row r="47" spans="1:5" ht="14.25" customHeight="1" x14ac:dyDescent="0.25">
      <c r="A47" s="77" t="s">
        <v>73</v>
      </c>
      <c r="B47" s="71">
        <v>874008</v>
      </c>
      <c r="C47" s="71">
        <v>883963</v>
      </c>
      <c r="D47" s="72">
        <v>1.1000000000000001</v>
      </c>
      <c r="E47" s="73" t="str">
        <f t="shared" si="0"/>
        <v>Yes</v>
      </c>
    </row>
    <row r="48" spans="1:5" ht="14.25" customHeight="1" x14ac:dyDescent="0.25">
      <c r="A48" s="77" t="s">
        <v>74</v>
      </c>
      <c r="B48" s="71">
        <v>747263</v>
      </c>
      <c r="C48" s="71">
        <v>758744</v>
      </c>
      <c r="D48" s="72">
        <v>1.5</v>
      </c>
      <c r="E48" s="73" t="str">
        <f t="shared" si="0"/>
        <v>Yes</v>
      </c>
    </row>
    <row r="49" spans="1:5" ht="14.25" customHeight="1" x14ac:dyDescent="0.25">
      <c r="A49" s="77" t="s">
        <v>75</v>
      </c>
      <c r="B49" s="71">
        <v>279210</v>
      </c>
      <c r="C49" s="71">
        <v>280101</v>
      </c>
      <c r="D49" s="72">
        <v>0.3</v>
      </c>
      <c r="E49" s="73" t="str">
        <f t="shared" si="0"/>
        <v>Yes</v>
      </c>
    </row>
    <row r="50" spans="1:5" ht="14.25" customHeight="1" x14ac:dyDescent="0.25">
      <c r="A50" s="77" t="s">
        <v>76</v>
      </c>
      <c r="B50" s="71">
        <v>770256</v>
      </c>
      <c r="C50" s="71">
        <v>774155</v>
      </c>
      <c r="D50" s="72">
        <v>0.5</v>
      </c>
      <c r="E50" s="73" t="str">
        <f t="shared" si="0"/>
        <v>Yes</v>
      </c>
    </row>
    <row r="51" spans="1:5" ht="14.25" customHeight="1" x14ac:dyDescent="0.25">
      <c r="A51" s="77" t="s">
        <v>77</v>
      </c>
      <c r="B51" s="71">
        <v>450025</v>
      </c>
      <c r="C51" s="71">
        <v>453457</v>
      </c>
      <c r="D51" s="72">
        <v>0.8</v>
      </c>
      <c r="E51" s="73" t="str">
        <f t="shared" si="0"/>
        <v>Yes</v>
      </c>
    </row>
    <row r="52" spans="1:5" ht="14.25" customHeight="1" x14ac:dyDescent="0.25">
      <c r="A52" s="77" t="s">
        <v>78</v>
      </c>
      <c r="B52" s="71">
        <v>1937473</v>
      </c>
      <c r="C52" s="71">
        <v>1956598</v>
      </c>
      <c r="D52" s="72">
        <v>1</v>
      </c>
      <c r="E52" s="73" t="str">
        <f t="shared" si="0"/>
        <v>Yes</v>
      </c>
    </row>
    <row r="53" spans="1:5" ht="14.25" customHeight="1" x14ac:dyDescent="0.25">
      <c r="A53" s="77" t="s">
        <v>79</v>
      </c>
      <c r="B53" s="71">
        <v>276504</v>
      </c>
      <c r="C53" s="71">
        <v>276864</v>
      </c>
      <c r="D53" s="72">
        <v>0.1</v>
      </c>
      <c r="E53" s="73" t="str">
        <f t="shared" si="0"/>
        <v>Yes</v>
      </c>
    </row>
    <row r="54" spans="1:5" ht="14.25" customHeight="1" x14ac:dyDescent="0.25">
      <c r="A54" s="77" t="s">
        <v>80</v>
      </c>
      <c r="B54" s="71">
        <v>178148</v>
      </c>
      <c r="C54" s="71">
        <v>178271</v>
      </c>
      <c r="D54" s="72">
        <v>0.1</v>
      </c>
      <c r="E54" s="73" t="str">
        <f t="shared" si="0"/>
        <v>No</v>
      </c>
    </row>
    <row r="55" spans="1:5" ht="14.25" customHeight="1" x14ac:dyDescent="0.25">
      <c r="A55" s="77" t="s">
        <v>81</v>
      </c>
      <c r="B55" s="71">
        <v>3203</v>
      </c>
      <c r="C55" s="71">
        <v>3207</v>
      </c>
      <c r="D55" s="72">
        <v>0.1</v>
      </c>
      <c r="E55" s="73" t="str">
        <f t="shared" si="0"/>
        <v>No</v>
      </c>
    </row>
    <row r="56" spans="1:5" ht="14.25" customHeight="1" x14ac:dyDescent="0.25">
      <c r="A56" s="77" t="s">
        <v>82</v>
      </c>
      <c r="B56" s="71">
        <v>44655</v>
      </c>
      <c r="C56" s="71">
        <v>44612</v>
      </c>
      <c r="D56" s="72">
        <v>-0.1</v>
      </c>
      <c r="E56" s="73" t="str">
        <f t="shared" si="0"/>
        <v>No</v>
      </c>
    </row>
    <row r="57" spans="1:5" ht="14.25" customHeight="1" x14ac:dyDescent="0.25">
      <c r="A57" s="77" t="s">
        <v>83</v>
      </c>
      <c r="B57" s="71">
        <v>436640</v>
      </c>
      <c r="C57" s="71">
        <v>439793</v>
      </c>
      <c r="D57" s="72">
        <v>0.7</v>
      </c>
      <c r="E57" s="73" t="str">
        <f t="shared" si="0"/>
        <v>Yes</v>
      </c>
    </row>
    <row r="58" spans="1:5" ht="14.25" customHeight="1" x14ac:dyDescent="0.25">
      <c r="A58" s="77" t="s">
        <v>84</v>
      </c>
      <c r="B58" s="71">
        <v>504613</v>
      </c>
      <c r="C58" s="71">
        <v>503332</v>
      </c>
      <c r="D58" s="72">
        <v>-0.3</v>
      </c>
      <c r="E58" s="73" t="str">
        <f t="shared" si="0"/>
        <v>Yes</v>
      </c>
    </row>
    <row r="59" spans="1:5" ht="14.25" customHeight="1" x14ac:dyDescent="0.25">
      <c r="A59" s="77" t="s">
        <v>85</v>
      </c>
      <c r="B59" s="71">
        <v>549976</v>
      </c>
      <c r="C59" s="71">
        <v>555624</v>
      </c>
      <c r="D59" s="72">
        <v>1</v>
      </c>
      <c r="E59" s="73" t="str">
        <f t="shared" si="0"/>
        <v>Yes</v>
      </c>
    </row>
    <row r="60" spans="1:5" ht="14.25" customHeight="1" x14ac:dyDescent="0.25">
      <c r="A60" s="77" t="s">
        <v>177</v>
      </c>
      <c r="B60" s="71">
        <v>96919</v>
      </c>
      <c r="C60" s="71">
        <v>97238</v>
      </c>
      <c r="D60" s="72">
        <v>0.3</v>
      </c>
      <c r="E60" s="73" t="str">
        <f t="shared" si="0"/>
        <v>No</v>
      </c>
    </row>
    <row r="61" spans="1:5" ht="14.25" customHeight="1" x14ac:dyDescent="0.25">
      <c r="A61" s="77" t="s">
        <v>86</v>
      </c>
      <c r="B61" s="71">
        <v>63949</v>
      </c>
      <c r="C61" s="71">
        <v>64039</v>
      </c>
      <c r="D61" s="72">
        <v>0.1</v>
      </c>
      <c r="E61" s="73" t="str">
        <f t="shared" si="0"/>
        <v>No</v>
      </c>
    </row>
    <row r="62" spans="1:5" ht="14.25" customHeight="1" x14ac:dyDescent="0.25">
      <c r="A62" s="77" t="s">
        <v>88</v>
      </c>
      <c r="B62" s="71">
        <v>13634</v>
      </c>
      <c r="C62" s="71">
        <v>13635</v>
      </c>
      <c r="D62" s="72">
        <v>0</v>
      </c>
      <c r="E62" s="73" t="str">
        <f t="shared" si="0"/>
        <v>No</v>
      </c>
    </row>
    <row r="63" spans="1:5" ht="14.25" customHeight="1" x14ac:dyDescent="0.25">
      <c r="A63" s="77" t="s">
        <v>89</v>
      </c>
      <c r="B63" s="71">
        <v>470716</v>
      </c>
      <c r="C63" s="71">
        <v>475834</v>
      </c>
      <c r="D63" s="72">
        <v>1.1000000000000001</v>
      </c>
      <c r="E63" s="73" t="str">
        <f t="shared" si="0"/>
        <v>Yes</v>
      </c>
    </row>
    <row r="64" spans="1:5" ht="14.25" customHeight="1" x14ac:dyDescent="0.25">
      <c r="A64" s="77" t="s">
        <v>90</v>
      </c>
      <c r="B64" s="71">
        <v>54725</v>
      </c>
      <c r="C64" s="71">
        <v>54740</v>
      </c>
      <c r="D64" s="72">
        <v>0</v>
      </c>
      <c r="E64" s="73" t="str">
        <f t="shared" si="0"/>
        <v>No</v>
      </c>
    </row>
    <row r="65" spans="1:6" ht="14.25" customHeight="1" x14ac:dyDescent="0.25">
      <c r="A65" s="77" t="s">
        <v>91</v>
      </c>
      <c r="B65" s="71">
        <v>855910</v>
      </c>
      <c r="C65" s="71">
        <v>859073</v>
      </c>
      <c r="D65" s="72">
        <v>0.4</v>
      </c>
      <c r="E65" s="73" t="str">
        <f t="shared" si="0"/>
        <v>Yes</v>
      </c>
    </row>
    <row r="66" spans="1:6" ht="14.25" customHeight="1" x14ac:dyDescent="0.25">
      <c r="A66" s="77" t="s">
        <v>92</v>
      </c>
      <c r="B66" s="71">
        <v>218673</v>
      </c>
      <c r="C66" s="71">
        <v>221270</v>
      </c>
      <c r="D66" s="72">
        <v>1.2</v>
      </c>
      <c r="E66" s="73" t="str">
        <f t="shared" si="0"/>
        <v>Yes</v>
      </c>
    </row>
    <row r="67" spans="1:6" ht="14.25" customHeight="1" thickBot="1" x14ac:dyDescent="0.3">
      <c r="A67" s="78" t="s">
        <v>178</v>
      </c>
      <c r="B67" s="79">
        <v>74645</v>
      </c>
      <c r="C67" s="79">
        <v>74727</v>
      </c>
      <c r="D67" s="80">
        <v>0.1</v>
      </c>
      <c r="E67" s="135" t="str">
        <f t="shared" si="0"/>
        <v>No</v>
      </c>
    </row>
    <row r="68" spans="1:6" ht="14.25" customHeight="1" thickBot="1" x14ac:dyDescent="0.3">
      <c r="A68" s="77"/>
      <c r="B68" s="71"/>
      <c r="C68" s="71"/>
      <c r="D68" s="72"/>
      <c r="E68" s="94"/>
      <c r="F68" s="87"/>
    </row>
    <row r="69" spans="1:6" x14ac:dyDescent="0.25">
      <c r="A69" s="81" t="s">
        <v>94</v>
      </c>
      <c r="B69" s="82">
        <f>B60+B67</f>
        <v>171564</v>
      </c>
      <c r="C69" s="82">
        <f>C60+C67</f>
        <v>171965</v>
      </c>
      <c r="D69" s="83"/>
      <c r="E69" s="84" t="str">
        <f t="shared" si="0"/>
        <v>No</v>
      </c>
    </row>
    <row r="70" spans="1:6" x14ac:dyDescent="0.25">
      <c r="A70" s="85" t="s">
        <v>38</v>
      </c>
      <c r="B70" s="86">
        <v>120700</v>
      </c>
      <c r="C70" s="86">
        <v>121874</v>
      </c>
      <c r="D70" s="87">
        <v>1</v>
      </c>
      <c r="E70" s="88" t="str">
        <f t="shared" si="0"/>
        <v>No</v>
      </c>
    </row>
    <row r="71" spans="1:6" ht="15.6" thickBot="1" x14ac:dyDescent="0.3">
      <c r="A71" s="89" t="s">
        <v>87</v>
      </c>
      <c r="B71" s="90">
        <f>B73+B74+B75</f>
        <v>224180</v>
      </c>
      <c r="C71" s="90">
        <f>C73+C74+C75</f>
        <v>225393</v>
      </c>
      <c r="D71" s="91"/>
      <c r="E71" s="92" t="str">
        <f t="shared" si="0"/>
        <v>Yes</v>
      </c>
    </row>
    <row r="72" spans="1:6" x14ac:dyDescent="0.25">
      <c r="A72" s="46"/>
      <c r="B72" s="93"/>
      <c r="C72" s="93"/>
      <c r="D72" s="87"/>
      <c r="E72" s="94"/>
    </row>
    <row r="73" spans="1:6" x14ac:dyDescent="0.25">
      <c r="A73" s="136" t="s">
        <v>240</v>
      </c>
      <c r="B73" s="137">
        <v>36293</v>
      </c>
      <c r="C73" s="95">
        <v>36446</v>
      </c>
      <c r="D73" s="87">
        <v>0.4</v>
      </c>
      <c r="E73" s="94"/>
    </row>
    <row r="74" spans="1:6" x14ac:dyDescent="0.25">
      <c r="A74" s="136" t="s">
        <v>241</v>
      </c>
      <c r="B74" s="137">
        <v>33169</v>
      </c>
      <c r="C74" s="95">
        <v>33260</v>
      </c>
      <c r="D74" s="87">
        <v>0.3</v>
      </c>
      <c r="E74" s="94"/>
    </row>
    <row r="75" spans="1:6" x14ac:dyDescent="0.25">
      <c r="A75" s="136" t="s">
        <v>242</v>
      </c>
      <c r="B75" s="137">
        <v>154718</v>
      </c>
      <c r="C75" s="95">
        <v>155687</v>
      </c>
      <c r="D75" s="87">
        <v>0.6</v>
      </c>
      <c r="E75" s="94"/>
    </row>
    <row r="76" spans="1:6" x14ac:dyDescent="0.25">
      <c r="A76" s="87"/>
      <c r="B76" s="93"/>
      <c r="C76" s="93"/>
      <c r="D76" s="87"/>
      <c r="E76" s="94"/>
    </row>
    <row r="77" spans="1:6" x14ac:dyDescent="0.25">
      <c r="A77" s="87"/>
      <c r="B77" s="93"/>
      <c r="C77" s="93"/>
      <c r="D77" s="87"/>
      <c r="E77" s="94"/>
    </row>
    <row r="78" spans="1:6" ht="15.6" x14ac:dyDescent="0.3">
      <c r="A78" s="96" t="s">
        <v>179</v>
      </c>
      <c r="B78" s="97"/>
      <c r="C78" s="97"/>
      <c r="D78" s="97"/>
      <c r="E78" s="97"/>
    </row>
    <row r="79" spans="1:6" ht="15.6" x14ac:dyDescent="0.3">
      <c r="A79" s="96" t="s">
        <v>180</v>
      </c>
      <c r="B79" s="97"/>
      <c r="C79" s="97"/>
      <c r="D79" s="97"/>
      <c r="E79" s="97"/>
    </row>
    <row r="80" spans="1:6" ht="15.6" x14ac:dyDescent="0.3">
      <c r="A80" s="96" t="s">
        <v>181</v>
      </c>
      <c r="B80" s="97"/>
      <c r="C80" s="97"/>
      <c r="D80" s="97"/>
      <c r="E80" s="97"/>
    </row>
    <row r="81" spans="1:5" ht="15.6" x14ac:dyDescent="0.3">
      <c r="A81" s="97"/>
      <c r="B81" s="97"/>
      <c r="C81" s="97"/>
      <c r="D81" s="97"/>
      <c r="E81" s="97"/>
    </row>
    <row r="82" spans="1:5" ht="15.6" x14ac:dyDescent="0.3">
      <c r="A82" s="98" t="s">
        <v>182</v>
      </c>
      <c r="B82" s="97"/>
      <c r="C82" s="97"/>
      <c r="D82" s="97"/>
      <c r="E82" s="97"/>
    </row>
    <row r="83" spans="1:5" ht="15.6" x14ac:dyDescent="0.3">
      <c r="A83" s="98" t="s">
        <v>183</v>
      </c>
      <c r="B83" s="97"/>
      <c r="C83" s="97"/>
      <c r="D83" s="97"/>
      <c r="E83" s="97"/>
    </row>
  </sheetData>
  <sheetProtection formatColumns="0" formatRows="0"/>
  <customSheetViews>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1:XFD1048576"/>
    </sheetView>
  </sheetViews>
  <sheetFormatPr defaultColWidth="0" defaultRowHeight="14.4" zeroHeight="1" x14ac:dyDescent="0.3"/>
  <cols>
    <col min="1" max="1" width="128" style="244" customWidth="1"/>
    <col min="2" max="4" width="9.21875" style="244" hidden="1" customWidth="1"/>
    <col min="5" max="16384" width="9.21875" style="244" hidden="1"/>
  </cols>
  <sheetData>
    <row r="1" spans="1:1" ht="13.5" customHeight="1" x14ac:dyDescent="0.3">
      <c r="A1" s="243" t="s">
        <v>771</v>
      </c>
    </row>
    <row r="2" spans="1:1" ht="18" customHeight="1" x14ac:dyDescent="0.3">
      <c r="A2" s="245" t="s">
        <v>698</v>
      </c>
    </row>
    <row r="3" spans="1:1" ht="15.6" x14ac:dyDescent="0.3">
      <c r="A3" s="245" t="s">
        <v>699</v>
      </c>
    </row>
    <row r="4" spans="1:1" ht="30.6" x14ac:dyDescent="0.3">
      <c r="A4" s="245" t="s">
        <v>700</v>
      </c>
    </row>
    <row r="5" spans="1:1" ht="30.6" x14ac:dyDescent="0.3">
      <c r="A5" s="246" t="s">
        <v>701</v>
      </c>
    </row>
    <row r="6" spans="1:1" ht="30.6" x14ac:dyDescent="0.3">
      <c r="A6" s="246" t="s">
        <v>702</v>
      </c>
    </row>
    <row r="7" spans="1:1" ht="30.75" customHeight="1" x14ac:dyDescent="0.3">
      <c r="A7" s="246" t="s">
        <v>703</v>
      </c>
    </row>
    <row r="8" spans="1:1" ht="30.6" x14ac:dyDescent="0.3">
      <c r="A8" s="246" t="s">
        <v>704</v>
      </c>
    </row>
    <row r="9" spans="1:1" ht="45.6" x14ac:dyDescent="0.3">
      <c r="A9" s="246" t="s">
        <v>705</v>
      </c>
    </row>
    <row r="10" spans="1:1" ht="15.6" x14ac:dyDescent="0.3">
      <c r="A10" s="246" t="s">
        <v>706</v>
      </c>
    </row>
    <row r="11" spans="1:1" ht="15.6" x14ac:dyDescent="0.3">
      <c r="A11" s="246" t="s">
        <v>707</v>
      </c>
    </row>
    <row r="12" spans="1:1" ht="30.6" x14ac:dyDescent="0.3">
      <c r="A12" s="246" t="s">
        <v>708</v>
      </c>
    </row>
    <row r="13" spans="1:1" ht="30.6" x14ac:dyDescent="0.3">
      <c r="A13" s="246" t="s">
        <v>709</v>
      </c>
    </row>
    <row r="14" spans="1:1" ht="15.6" hidden="1" x14ac:dyDescent="0.3">
      <c r="A14" s="245"/>
    </row>
    <row r="15" spans="1:1" ht="15.6" hidden="1" x14ac:dyDescent="0.3">
      <c r="A15" s="245"/>
    </row>
  </sheetData>
  <sheetProtection sheet="1" objects="1" scenarios="1" selectLockedCell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sheetPr>
  <dimension ref="A1:L46"/>
  <sheetViews>
    <sheetView showGridLines="0" zoomScale="80" zoomScaleNormal="80" zoomScaleSheetLayoutView="40" zoomScalePageLayoutView="85" workbookViewId="0">
      <selection activeCell="E18" sqref="E18"/>
    </sheetView>
  </sheetViews>
  <sheetFormatPr defaultColWidth="0" defaultRowHeight="15" zeroHeight="1" x14ac:dyDescent="0.25"/>
  <cols>
    <col min="1" max="1" width="5.21875" style="248" customWidth="1"/>
    <col min="2" max="2" width="12.5546875" style="249" customWidth="1"/>
    <col min="3" max="3" width="65.44140625" style="249" customWidth="1"/>
    <col min="4" max="8" width="22.77734375" style="249" customWidth="1"/>
    <col min="9" max="9" width="24" style="249" bestFit="1" customWidth="1"/>
    <col min="10" max="10" width="18.21875" style="248" hidden="1" customWidth="1"/>
    <col min="11" max="12" width="9.21875" style="248" hidden="1" customWidth="1"/>
    <col min="13" max="16384" width="9.21875" style="248" hidden="1"/>
  </cols>
  <sheetData>
    <row r="1" spans="1:12" s="265" customFormat="1" x14ac:dyDescent="0.25">
      <c r="A1" s="237" t="s">
        <v>772</v>
      </c>
      <c r="B1" s="238" t="s">
        <v>277</v>
      </c>
      <c r="C1" s="26"/>
      <c r="D1" s="26"/>
      <c r="E1" s="162"/>
      <c r="F1" s="24"/>
      <c r="G1" s="24"/>
      <c r="H1" s="26"/>
      <c r="I1" s="247" t="s">
        <v>275</v>
      </c>
      <c r="J1" s="24"/>
      <c r="K1" s="24"/>
      <c r="L1" s="24"/>
    </row>
    <row r="2" spans="1:12" s="265" customFormat="1" ht="15.6" thickBot="1" x14ac:dyDescent="0.3">
      <c r="A2" s="24"/>
      <c r="B2" s="239" t="s">
        <v>276</v>
      </c>
      <c r="C2" s="173"/>
      <c r="D2" s="173"/>
      <c r="E2" s="174"/>
      <c r="F2" s="173"/>
      <c r="G2" s="173"/>
      <c r="H2" s="173"/>
      <c r="I2" s="174"/>
      <c r="J2" s="24"/>
      <c r="K2" s="24"/>
      <c r="L2" s="24"/>
    </row>
    <row r="3" spans="1:12" s="265" customFormat="1" x14ac:dyDescent="0.25">
      <c r="A3" s="24"/>
      <c r="B3" s="120"/>
      <c r="C3" s="26"/>
      <c r="D3" s="26"/>
      <c r="E3" s="162"/>
      <c r="F3" s="24"/>
      <c r="G3" s="24"/>
      <c r="H3" s="24"/>
      <c r="I3" s="24"/>
      <c r="J3" s="24"/>
      <c r="K3" s="24"/>
      <c r="L3" s="24"/>
    </row>
    <row r="4" spans="1:12" x14ac:dyDescent="0.25">
      <c r="A4" s="119"/>
      <c r="B4" s="241" t="s">
        <v>740</v>
      </c>
      <c r="C4" s="119"/>
      <c r="D4" s="119"/>
      <c r="E4" s="119"/>
      <c r="F4" s="119"/>
      <c r="G4" s="119"/>
      <c r="H4" s="119"/>
      <c r="I4" s="119"/>
      <c r="J4" s="119"/>
      <c r="K4" s="119"/>
      <c r="L4" s="119"/>
    </row>
    <row r="5" spans="1:12" ht="15.6" x14ac:dyDescent="0.25">
      <c r="A5" s="119"/>
      <c r="B5" s="250" t="str">
        <f>'1. Information'!B5</f>
        <v>Annual Mental Health Services Act (MHSA) Revenue and Expenditure Report</v>
      </c>
      <c r="C5" s="116"/>
      <c r="D5" s="116"/>
      <c r="E5" s="116"/>
      <c r="F5" s="116"/>
      <c r="G5" s="116"/>
      <c r="H5" s="116"/>
      <c r="I5" s="116"/>
      <c r="J5" s="119"/>
      <c r="K5" s="119"/>
      <c r="L5" s="119"/>
    </row>
    <row r="6" spans="1:12" ht="15.6" x14ac:dyDescent="0.3">
      <c r="A6" s="119"/>
      <c r="B6" s="251" t="str">
        <f>'1. Information'!B6</f>
        <v>Fiscal Year: 2022-23</v>
      </c>
      <c r="C6" s="116"/>
      <c r="D6" s="9"/>
      <c r="E6" s="9"/>
      <c r="F6" s="9"/>
      <c r="G6" s="9"/>
      <c r="H6" s="9"/>
      <c r="I6" s="116"/>
      <c r="J6" s="119"/>
      <c r="K6" s="119"/>
      <c r="L6" s="119"/>
    </row>
    <row r="7" spans="1:12" ht="15.6" x14ac:dyDescent="0.3">
      <c r="A7" s="119"/>
      <c r="B7" s="251" t="s">
        <v>285</v>
      </c>
      <c r="C7" s="9"/>
      <c r="D7" s="9"/>
      <c r="E7" s="9"/>
      <c r="F7" s="9"/>
      <c r="G7" s="9"/>
      <c r="H7" s="9"/>
      <c r="I7" s="116"/>
      <c r="J7" s="119"/>
      <c r="K7" s="119"/>
      <c r="L7" s="119"/>
    </row>
    <row r="8" spans="1:12" ht="15.6" x14ac:dyDescent="0.25">
      <c r="A8" s="119"/>
      <c r="B8" s="116"/>
      <c r="C8" s="9"/>
      <c r="D8" s="9"/>
      <c r="E8" s="9"/>
      <c r="F8" s="9"/>
      <c r="G8" s="9"/>
      <c r="H8" s="9"/>
      <c r="I8" s="116"/>
      <c r="J8" s="119"/>
      <c r="K8" s="119"/>
      <c r="L8" s="119"/>
    </row>
    <row r="9" spans="1:12" ht="15.6" x14ac:dyDescent="0.3">
      <c r="A9" s="119"/>
      <c r="B9" s="287" t="s">
        <v>0</v>
      </c>
      <c r="C9" s="288" t="str">
        <f>IF(ISBLANK('1. Information'!D11),"",'1. Information'!D11)</f>
        <v>San Mateo</v>
      </c>
      <c r="D9" s="116"/>
      <c r="E9" s="116"/>
      <c r="F9" s="287" t="s">
        <v>1</v>
      </c>
      <c r="G9" s="289">
        <f>IF(ISBLANK('1. Information'!D9),"",'1. Information'!D9)</f>
        <v>45443</v>
      </c>
      <c r="H9" s="116"/>
      <c r="I9" s="116"/>
      <c r="J9" s="119"/>
      <c r="K9" s="119"/>
      <c r="L9" s="119"/>
    </row>
    <row r="10" spans="1:12" x14ac:dyDescent="0.25">
      <c r="A10" s="119"/>
      <c r="B10" s="117"/>
      <c r="C10" s="117"/>
      <c r="D10" s="117"/>
      <c r="E10" s="117"/>
      <c r="F10" s="117"/>
      <c r="G10" s="22"/>
      <c r="H10" s="117"/>
      <c r="I10" s="117"/>
      <c r="J10" s="119"/>
      <c r="K10" s="119"/>
      <c r="L10" s="119"/>
    </row>
    <row r="11" spans="1:12" x14ac:dyDescent="0.25">
      <c r="A11" s="119"/>
      <c r="B11" s="117"/>
      <c r="C11" s="117"/>
      <c r="D11" s="117"/>
      <c r="E11" s="117"/>
      <c r="F11" s="117"/>
      <c r="G11" s="22"/>
      <c r="H11" s="117"/>
      <c r="I11" s="117"/>
      <c r="J11" s="119"/>
      <c r="K11" s="119"/>
      <c r="L11" s="119"/>
    </row>
    <row r="12" spans="1:12" x14ac:dyDescent="0.25">
      <c r="A12" s="119"/>
      <c r="B12" s="117"/>
      <c r="C12" s="117"/>
      <c r="D12" s="291" t="s">
        <v>23</v>
      </c>
      <c r="E12" s="291" t="s">
        <v>25</v>
      </c>
      <c r="F12" s="291" t="s">
        <v>27</v>
      </c>
      <c r="G12" s="291" t="s">
        <v>202</v>
      </c>
      <c r="H12" s="291" t="s">
        <v>203</v>
      </c>
      <c r="I12" s="291" t="s">
        <v>204</v>
      </c>
      <c r="J12" s="119"/>
      <c r="K12" s="119"/>
      <c r="L12" s="119"/>
    </row>
    <row r="13" spans="1:12" ht="15.6" x14ac:dyDescent="0.3">
      <c r="A13" s="119"/>
      <c r="B13" s="292" t="s">
        <v>250</v>
      </c>
      <c r="C13" s="177"/>
      <c r="D13" s="293" t="s">
        <v>28</v>
      </c>
      <c r="E13" s="293" t="s">
        <v>29</v>
      </c>
      <c r="F13" s="293" t="s">
        <v>30</v>
      </c>
      <c r="G13" s="294" t="s">
        <v>31</v>
      </c>
      <c r="H13" s="294" t="s">
        <v>32</v>
      </c>
      <c r="I13" s="294" t="s">
        <v>21</v>
      </c>
      <c r="J13" s="119"/>
      <c r="K13" s="119"/>
      <c r="L13" s="119"/>
    </row>
    <row r="14" spans="1:12" x14ac:dyDescent="0.25">
      <c r="A14" s="119"/>
      <c r="B14" s="295">
        <v>1</v>
      </c>
      <c r="C14" s="296" t="s">
        <v>279</v>
      </c>
      <c r="D14" s="142">
        <v>1489309.88</v>
      </c>
      <c r="E14" s="142">
        <v>372327.48</v>
      </c>
      <c r="F14" s="142">
        <v>97980.91</v>
      </c>
      <c r="G14" s="142">
        <v>0</v>
      </c>
      <c r="H14" s="142">
        <v>0</v>
      </c>
      <c r="I14" s="297">
        <f>SUM(D14:H14)</f>
        <v>1959618.2699999998</v>
      </c>
      <c r="J14" s="119"/>
      <c r="K14" s="119"/>
      <c r="L14" s="119"/>
    </row>
    <row r="15" spans="1:12" x14ac:dyDescent="0.25">
      <c r="A15" s="119"/>
      <c r="B15" s="298">
        <v>2</v>
      </c>
      <c r="C15" s="299" t="s">
        <v>278</v>
      </c>
      <c r="D15" s="156">
        <v>0</v>
      </c>
      <c r="E15" s="156">
        <v>0</v>
      </c>
      <c r="F15" s="156">
        <v>0</v>
      </c>
      <c r="G15" s="156">
        <v>0</v>
      </c>
      <c r="H15" s="156">
        <v>0</v>
      </c>
      <c r="I15" s="297">
        <f>SUM(D15:H15)</f>
        <v>0</v>
      </c>
      <c r="J15" s="119"/>
      <c r="K15" s="119"/>
      <c r="L15" s="119"/>
    </row>
    <row r="16" spans="1:12" x14ac:dyDescent="0.25">
      <c r="A16" s="119"/>
      <c r="B16" s="119"/>
      <c r="C16" s="119"/>
      <c r="D16" s="119"/>
      <c r="E16" s="119"/>
      <c r="F16" s="119"/>
      <c r="G16" s="119"/>
      <c r="H16" s="119"/>
      <c r="I16" s="119"/>
      <c r="J16" s="119"/>
      <c r="K16" s="119"/>
      <c r="L16" s="119"/>
    </row>
    <row r="17" spans="1:12" x14ac:dyDescent="0.25">
      <c r="A17" s="119"/>
      <c r="B17" s="119"/>
      <c r="C17" s="119"/>
      <c r="D17" s="291" t="s">
        <v>23</v>
      </c>
      <c r="E17" s="291" t="s">
        <v>25</v>
      </c>
      <c r="F17" s="291" t="s">
        <v>27</v>
      </c>
      <c r="G17" s="119"/>
      <c r="H17" s="119"/>
      <c r="I17" s="119"/>
      <c r="J17" s="119"/>
      <c r="K17" s="119"/>
      <c r="L17" s="119"/>
    </row>
    <row r="18" spans="1:12" ht="15.6" x14ac:dyDescent="0.3">
      <c r="A18" s="119"/>
      <c r="B18" s="292" t="s">
        <v>251</v>
      </c>
      <c r="C18" s="177"/>
      <c r="D18" s="293" t="s">
        <v>28</v>
      </c>
      <c r="E18" s="293" t="s">
        <v>29</v>
      </c>
      <c r="F18" s="294" t="s">
        <v>21</v>
      </c>
      <c r="G18" s="119"/>
      <c r="H18" s="119"/>
      <c r="I18" s="119"/>
      <c r="J18" s="119"/>
      <c r="K18" s="119"/>
      <c r="L18" s="119"/>
    </row>
    <row r="19" spans="1:12" x14ac:dyDescent="0.25">
      <c r="A19" s="119"/>
      <c r="B19" s="291">
        <v>3</v>
      </c>
      <c r="C19" s="296" t="s">
        <v>234</v>
      </c>
      <c r="D19" s="169"/>
      <c r="E19" s="170"/>
      <c r="F19" s="142">
        <v>5355145</v>
      </c>
      <c r="G19" s="119"/>
      <c r="H19" s="119"/>
      <c r="I19" s="119"/>
      <c r="J19" s="119"/>
      <c r="K19" s="119"/>
      <c r="L19" s="119"/>
    </row>
    <row r="20" spans="1:12" x14ac:dyDescent="0.25">
      <c r="A20" s="119"/>
      <c r="B20" s="295">
        <v>4</v>
      </c>
      <c r="C20" s="300" t="s">
        <v>22</v>
      </c>
      <c r="D20" s="142">
        <v>0</v>
      </c>
      <c r="E20" s="142">
        <v>0</v>
      </c>
      <c r="F20" s="301">
        <f>-D20-E20</f>
        <v>0</v>
      </c>
      <c r="G20" s="119"/>
      <c r="H20" s="119"/>
      <c r="I20" s="119"/>
      <c r="J20" s="119"/>
      <c r="K20" s="119"/>
      <c r="L20" s="119"/>
    </row>
    <row r="21" spans="1:12" x14ac:dyDescent="0.25">
      <c r="A21" s="119"/>
      <c r="B21" s="295">
        <v>5</v>
      </c>
      <c r="C21" s="300" t="s">
        <v>253</v>
      </c>
      <c r="D21" s="302">
        <f>'3. CSS'!F24</f>
        <v>0</v>
      </c>
      <c r="E21" s="171"/>
      <c r="F21" s="303">
        <f>SUM(D21:E21)</f>
        <v>0</v>
      </c>
      <c r="G21" s="119"/>
      <c r="H21" s="119"/>
      <c r="I21" s="119"/>
      <c r="J21" s="119"/>
      <c r="K21" s="119"/>
      <c r="L21" s="119"/>
    </row>
    <row r="22" spans="1:12" x14ac:dyDescent="0.25">
      <c r="A22" s="119"/>
      <c r="B22" s="295">
        <v>6</v>
      </c>
      <c r="C22" s="300" t="s">
        <v>252</v>
      </c>
      <c r="D22" s="172"/>
      <c r="E22" s="172"/>
      <c r="F22" s="303">
        <f>SUM('8. Adjustment (MHSA)'!F55:F84)</f>
        <v>0</v>
      </c>
      <c r="G22" s="119"/>
      <c r="H22" s="119"/>
      <c r="I22" s="119"/>
      <c r="J22" s="119"/>
      <c r="K22" s="119"/>
      <c r="L22" s="119"/>
    </row>
    <row r="23" spans="1:12" x14ac:dyDescent="0.25">
      <c r="A23" s="119"/>
      <c r="B23" s="291">
        <v>7</v>
      </c>
      <c r="C23" s="296" t="s">
        <v>236</v>
      </c>
      <c r="D23" s="172"/>
      <c r="E23" s="172"/>
      <c r="F23" s="304">
        <f>F19+F20+F21+F22</f>
        <v>5355145</v>
      </c>
      <c r="G23" s="119"/>
      <c r="H23" s="119"/>
      <c r="I23" s="119"/>
      <c r="J23" s="119"/>
      <c r="K23" s="119"/>
      <c r="L23" s="119"/>
    </row>
    <row r="24" spans="1:12" x14ac:dyDescent="0.25">
      <c r="A24" s="119"/>
      <c r="B24" s="119"/>
      <c r="C24" s="119"/>
      <c r="D24" s="119"/>
      <c r="E24" s="119"/>
      <c r="F24" s="119"/>
      <c r="G24" s="119"/>
      <c r="H24" s="119"/>
      <c r="I24" s="119"/>
      <c r="J24" s="119"/>
      <c r="K24" s="119"/>
      <c r="L24" s="119"/>
    </row>
    <row r="25" spans="1:12" x14ac:dyDescent="0.25">
      <c r="A25" s="119"/>
      <c r="B25" s="119"/>
      <c r="C25" s="119"/>
      <c r="D25" s="291" t="s">
        <v>23</v>
      </c>
      <c r="E25" s="291" t="s">
        <v>25</v>
      </c>
      <c r="F25" s="291" t="s">
        <v>27</v>
      </c>
      <c r="G25" s="291" t="s">
        <v>202</v>
      </c>
      <c r="H25" s="291" t="s">
        <v>203</v>
      </c>
      <c r="I25" s="291" t="s">
        <v>204</v>
      </c>
      <c r="J25" s="119"/>
      <c r="K25" s="119"/>
      <c r="L25" s="119"/>
    </row>
    <row r="26" spans="1:12" ht="15.6" x14ac:dyDescent="0.3">
      <c r="A26" s="119"/>
      <c r="B26" s="292" t="s">
        <v>246</v>
      </c>
      <c r="C26" s="178"/>
      <c r="D26" s="293" t="s">
        <v>28</v>
      </c>
      <c r="E26" s="293" t="s">
        <v>29</v>
      </c>
      <c r="F26" s="293" t="s">
        <v>31</v>
      </c>
      <c r="G26" s="293" t="s">
        <v>32</v>
      </c>
      <c r="H26" s="293" t="s">
        <v>35</v>
      </c>
      <c r="I26" s="293" t="s">
        <v>21</v>
      </c>
      <c r="J26" s="119"/>
      <c r="K26" s="119"/>
      <c r="L26" s="119"/>
    </row>
    <row r="27" spans="1:12" x14ac:dyDescent="0.25">
      <c r="A27" s="119"/>
      <c r="B27" s="295">
        <v>8</v>
      </c>
      <c r="C27" s="305" t="s">
        <v>223</v>
      </c>
      <c r="D27" s="303">
        <f>(E27+F27+G27+H27)*-1</f>
        <v>-4085500</v>
      </c>
      <c r="E27" s="303">
        <f>'3. CSS'!F21</f>
        <v>0</v>
      </c>
      <c r="F27" s="297">
        <f>'3. CSS'!F22</f>
        <v>0</v>
      </c>
      <c r="G27" s="302">
        <f>'3. CSS'!F23</f>
        <v>4085500</v>
      </c>
      <c r="H27" s="302">
        <f>'3. CSS'!F24</f>
        <v>0</v>
      </c>
      <c r="I27" s="297">
        <f>SUM(D27:H27)</f>
        <v>0</v>
      </c>
      <c r="J27" s="248" t="str">
        <f>IF(SUM(D27:H27)=I27,"","ERROR")</f>
        <v/>
      </c>
      <c r="K27" s="119"/>
      <c r="L27" s="119"/>
    </row>
    <row r="28" spans="1:12" x14ac:dyDescent="0.25">
      <c r="A28" s="119"/>
      <c r="B28" s="119"/>
      <c r="C28" s="119"/>
      <c r="D28" s="119"/>
      <c r="E28" s="119"/>
      <c r="F28" s="119"/>
      <c r="G28" s="119"/>
      <c r="H28" s="119"/>
      <c r="I28" s="119"/>
      <c r="J28" s="119"/>
      <c r="K28" s="119"/>
      <c r="L28" s="119"/>
    </row>
    <row r="29" spans="1:12" x14ac:dyDescent="0.25">
      <c r="A29" s="119"/>
      <c r="B29" s="116"/>
      <c r="C29" s="116"/>
      <c r="D29" s="291" t="s">
        <v>23</v>
      </c>
      <c r="E29" s="291" t="s">
        <v>25</v>
      </c>
      <c r="F29" s="291" t="s">
        <v>27</v>
      </c>
      <c r="G29" s="291" t="s">
        <v>202</v>
      </c>
      <c r="H29" s="291" t="s">
        <v>203</v>
      </c>
      <c r="I29" s="291" t="s">
        <v>204</v>
      </c>
      <c r="J29" s="119"/>
      <c r="K29" s="119"/>
      <c r="L29" s="119"/>
    </row>
    <row r="30" spans="1:12" ht="15.6" x14ac:dyDescent="0.3">
      <c r="A30" s="119"/>
      <c r="B30" s="292" t="s">
        <v>254</v>
      </c>
      <c r="C30" s="178"/>
      <c r="D30" s="293" t="s">
        <v>28</v>
      </c>
      <c r="E30" s="293" t="s">
        <v>29</v>
      </c>
      <c r="F30" s="293" t="s">
        <v>30</v>
      </c>
      <c r="G30" s="293" t="s">
        <v>31</v>
      </c>
      <c r="H30" s="293" t="s">
        <v>32</v>
      </c>
      <c r="I30" s="293" t="s">
        <v>21</v>
      </c>
      <c r="J30" s="119"/>
      <c r="K30" s="119"/>
      <c r="L30" s="119"/>
    </row>
    <row r="31" spans="1:12" x14ac:dyDescent="0.25">
      <c r="A31" s="119"/>
      <c r="B31" s="291">
        <v>9</v>
      </c>
      <c r="C31" s="305" t="s">
        <v>24</v>
      </c>
      <c r="D31" s="302">
        <f>'3. CSS'!F27</f>
        <v>29324301.10960111</v>
      </c>
      <c r="E31" s="302">
        <f>'4. PEI'!F22</f>
        <v>7316466.3799999999</v>
      </c>
      <c r="F31" s="302">
        <f>'5. INN'!F23</f>
        <v>615524.17999999993</v>
      </c>
      <c r="G31" s="302">
        <f>'6. WET'!F21</f>
        <v>887902.2</v>
      </c>
      <c r="H31" s="302">
        <f>'7. CFTN'!F21</f>
        <v>6885154.75</v>
      </c>
      <c r="I31" s="302">
        <f t="shared" ref="I31:I35" si="0">SUM(D31:H31)</f>
        <v>45029348.619601116</v>
      </c>
      <c r="J31" s="119"/>
      <c r="K31" s="119"/>
      <c r="L31" s="119"/>
    </row>
    <row r="32" spans="1:12" x14ac:dyDescent="0.25">
      <c r="A32" s="119"/>
      <c r="B32" s="291">
        <v>10</v>
      </c>
      <c r="C32" s="306" t="s">
        <v>4</v>
      </c>
      <c r="D32" s="304">
        <f>'3. CSS'!G27</f>
        <v>5156556.0200000005</v>
      </c>
      <c r="E32" s="304">
        <f>'4. PEI'!G22</f>
        <v>664631.09</v>
      </c>
      <c r="F32" s="304">
        <f>'5. INN'!G23</f>
        <v>0</v>
      </c>
      <c r="G32" s="304">
        <f>'6. WET'!G21</f>
        <v>0</v>
      </c>
      <c r="H32" s="304">
        <f>'7. CFTN'!G21</f>
        <v>0</v>
      </c>
      <c r="I32" s="302">
        <f t="shared" si="0"/>
        <v>5821187.1100000003</v>
      </c>
      <c r="J32" s="119"/>
      <c r="K32" s="119"/>
      <c r="L32" s="119"/>
    </row>
    <row r="33" spans="1:12" x14ac:dyDescent="0.25">
      <c r="A33" s="119"/>
      <c r="B33" s="291">
        <v>11</v>
      </c>
      <c r="C33" s="306" t="s">
        <v>5</v>
      </c>
      <c r="D33" s="304">
        <f>'3. CSS'!H27</f>
        <v>0</v>
      </c>
      <c r="E33" s="304">
        <f>'4. PEI'!H22</f>
        <v>0</v>
      </c>
      <c r="F33" s="304">
        <f>'5. INN'!H23</f>
        <v>0</v>
      </c>
      <c r="G33" s="304">
        <f>'6. WET'!H21</f>
        <v>0</v>
      </c>
      <c r="H33" s="304">
        <f>'7. CFTN'!H21</f>
        <v>0</v>
      </c>
      <c r="I33" s="302">
        <f t="shared" si="0"/>
        <v>0</v>
      </c>
      <c r="J33" s="119"/>
      <c r="K33" s="119"/>
      <c r="L33" s="119"/>
    </row>
    <row r="34" spans="1:12" x14ac:dyDescent="0.25">
      <c r="A34" s="119"/>
      <c r="B34" s="291">
        <v>12</v>
      </c>
      <c r="C34" s="306" t="s">
        <v>26</v>
      </c>
      <c r="D34" s="304">
        <f>'3. CSS'!I27</f>
        <v>0</v>
      </c>
      <c r="E34" s="304">
        <f>'4. PEI'!I22</f>
        <v>0</v>
      </c>
      <c r="F34" s="304">
        <f>'5. INN'!I23</f>
        <v>0</v>
      </c>
      <c r="G34" s="304">
        <f>'6. WET'!I21</f>
        <v>0</v>
      </c>
      <c r="H34" s="304">
        <f>'7. CFTN'!I21</f>
        <v>0</v>
      </c>
      <c r="I34" s="302">
        <f t="shared" si="0"/>
        <v>0</v>
      </c>
      <c r="J34" s="119"/>
      <c r="K34" s="119"/>
      <c r="L34" s="119"/>
    </row>
    <row r="35" spans="1:12" x14ac:dyDescent="0.25">
      <c r="A35" s="119"/>
      <c r="B35" s="291">
        <v>13</v>
      </c>
      <c r="C35" s="306" t="s">
        <v>12</v>
      </c>
      <c r="D35" s="304">
        <f>'3. CSS'!J27</f>
        <v>428390.42</v>
      </c>
      <c r="E35" s="304">
        <f>'4. PEI'!J22</f>
        <v>236833.18</v>
      </c>
      <c r="F35" s="304">
        <f>'5. INN'!J23</f>
        <v>0</v>
      </c>
      <c r="G35" s="304">
        <f>'6. WET'!J21</f>
        <v>0</v>
      </c>
      <c r="H35" s="304">
        <f>'7. CFTN'!J21</f>
        <v>0</v>
      </c>
      <c r="I35" s="302">
        <f t="shared" si="0"/>
        <v>665223.6</v>
      </c>
      <c r="J35" s="119"/>
      <c r="K35" s="119"/>
      <c r="L35" s="119"/>
    </row>
    <row r="36" spans="1:12" ht="15.6" x14ac:dyDescent="0.3">
      <c r="A36" s="119"/>
      <c r="B36" s="291">
        <v>14</v>
      </c>
      <c r="C36" s="307" t="s">
        <v>21</v>
      </c>
      <c r="D36" s="308">
        <f>SUM(D31:D35)</f>
        <v>34909247.549601115</v>
      </c>
      <c r="E36" s="308">
        <f t="shared" ref="E36:H36" si="1">SUM(E31:E35)</f>
        <v>8217930.6499999994</v>
      </c>
      <c r="F36" s="308">
        <f t="shared" si="1"/>
        <v>615524.17999999993</v>
      </c>
      <c r="G36" s="308">
        <f t="shared" si="1"/>
        <v>887902.2</v>
      </c>
      <c r="H36" s="308">
        <f t="shared" si="1"/>
        <v>6885154.75</v>
      </c>
      <c r="I36" s="309">
        <f>SUM(D36:H36)</f>
        <v>51515759.329601116</v>
      </c>
      <c r="J36" s="119"/>
      <c r="K36" s="119"/>
      <c r="L36" s="119"/>
    </row>
    <row r="37" spans="1:12" x14ac:dyDescent="0.25">
      <c r="A37" s="119"/>
      <c r="B37" s="116"/>
      <c r="C37" s="116"/>
      <c r="D37" s="116"/>
      <c r="E37" s="116"/>
      <c r="F37" s="116"/>
      <c r="G37" s="116"/>
      <c r="H37" s="116"/>
      <c r="I37" s="116"/>
      <c r="J37" s="119"/>
      <c r="K37" s="119"/>
      <c r="L37" s="119"/>
    </row>
    <row r="38" spans="1:12" ht="15.6" x14ac:dyDescent="0.3">
      <c r="A38" s="119"/>
      <c r="B38" s="117"/>
      <c r="C38" s="2"/>
      <c r="D38" s="291" t="s">
        <v>23</v>
      </c>
      <c r="E38" s="116"/>
      <c r="F38" s="145"/>
      <c r="G38" s="22"/>
      <c r="H38" s="117"/>
      <c r="I38" s="117"/>
      <c r="J38" s="119"/>
      <c r="K38" s="119"/>
      <c r="L38" s="119"/>
    </row>
    <row r="39" spans="1:12" ht="15.6" x14ac:dyDescent="0.3">
      <c r="A39" s="119"/>
      <c r="B39" s="292" t="s">
        <v>248</v>
      </c>
      <c r="C39" s="177"/>
      <c r="D39" s="294" t="s">
        <v>21</v>
      </c>
      <c r="E39" s="146"/>
      <c r="F39" s="22"/>
      <c r="G39" s="117"/>
      <c r="H39" s="117"/>
      <c r="I39" s="119"/>
      <c r="J39" s="119"/>
      <c r="K39" s="119"/>
      <c r="L39" s="119"/>
    </row>
    <row r="40" spans="1:12" ht="15.6" x14ac:dyDescent="0.3">
      <c r="A40" s="119"/>
      <c r="B40" s="291">
        <v>15</v>
      </c>
      <c r="C40" s="310" t="s">
        <v>18</v>
      </c>
      <c r="D40" s="311">
        <f>'3. CSS'!K15+'4. PEI'!K15+'5. INN'!K15+'6. WET'!K15+'7. CFTN'!K15</f>
        <v>109576.94</v>
      </c>
      <c r="E40" s="147"/>
      <c r="F40" s="117"/>
      <c r="G40" s="116"/>
      <c r="H40" s="117"/>
      <c r="I40" s="119"/>
      <c r="J40" s="119"/>
      <c r="K40" s="119"/>
      <c r="L40" s="119"/>
    </row>
    <row r="41" spans="1:12" ht="15.6" x14ac:dyDescent="0.3">
      <c r="A41" s="119"/>
      <c r="B41" s="291">
        <v>16</v>
      </c>
      <c r="C41" s="310" t="s">
        <v>19</v>
      </c>
      <c r="D41" s="311">
        <f>'3. CSS'!F16+'4. PEI'!F16+'5. INN'!F20+'6. WET'!F16+'7. CFTN'!F16</f>
        <v>808325.63</v>
      </c>
      <c r="E41" s="118"/>
      <c r="F41" s="117"/>
      <c r="G41" s="117"/>
      <c r="H41" s="117"/>
      <c r="I41" s="119"/>
      <c r="J41" s="119"/>
      <c r="K41" s="119"/>
      <c r="L41" s="119"/>
    </row>
    <row r="42" spans="1:12" ht="15.6" x14ac:dyDescent="0.3">
      <c r="A42" s="119"/>
      <c r="B42" s="291">
        <v>17</v>
      </c>
      <c r="C42" s="310" t="s">
        <v>20</v>
      </c>
      <c r="D42" s="312">
        <f>'3. CSS'!F17+'4. PEI'!F17+'5. INN'!F16+'5. INN'!F19+'6. WET'!F17+'7. CFTN'!F17</f>
        <v>1808940.9</v>
      </c>
      <c r="E42" s="118"/>
      <c r="F42" s="117"/>
      <c r="G42" s="117"/>
      <c r="H42" s="117"/>
      <c r="I42" s="119"/>
      <c r="J42" s="119"/>
      <c r="K42" s="119"/>
      <c r="L42" s="119"/>
    </row>
    <row r="43" spans="1:12" ht="15.6" x14ac:dyDescent="0.3">
      <c r="A43" s="119"/>
      <c r="B43" s="291">
        <v>18</v>
      </c>
      <c r="C43" s="313" t="s">
        <v>243</v>
      </c>
      <c r="D43" s="142">
        <v>0</v>
      </c>
      <c r="E43" s="116"/>
      <c r="F43" s="116"/>
      <c r="G43" s="116"/>
      <c r="H43" s="116"/>
      <c r="I43" s="116"/>
      <c r="J43" s="119"/>
      <c r="K43" s="119"/>
      <c r="L43" s="119"/>
    </row>
    <row r="44" spans="1:12" ht="15.6" x14ac:dyDescent="0.3">
      <c r="A44" s="119"/>
      <c r="B44" s="291">
        <v>19</v>
      </c>
      <c r="C44" s="310" t="s">
        <v>244</v>
      </c>
      <c r="D44" s="314">
        <f>'4. PEI'!F18</f>
        <v>0</v>
      </c>
      <c r="E44" s="116"/>
      <c r="F44" s="116"/>
      <c r="G44" s="116"/>
      <c r="H44" s="116"/>
      <c r="I44" s="116"/>
      <c r="J44" s="119"/>
      <c r="K44" s="119"/>
      <c r="L44" s="119"/>
    </row>
    <row r="45" spans="1:12" ht="15.6" x14ac:dyDescent="0.3">
      <c r="A45" s="119"/>
      <c r="B45" s="291">
        <v>20</v>
      </c>
      <c r="C45" s="313" t="s">
        <v>245</v>
      </c>
      <c r="D45" s="142">
        <v>27084.52</v>
      </c>
      <c r="E45" s="116"/>
      <c r="F45" s="116"/>
      <c r="G45" s="116"/>
      <c r="H45" s="116"/>
      <c r="I45" s="116"/>
      <c r="J45" s="119"/>
      <c r="K45" s="119"/>
      <c r="L45" s="119"/>
    </row>
    <row r="46" spans="1:12" ht="15.6" x14ac:dyDescent="0.3">
      <c r="A46" s="119"/>
      <c r="B46" s="291">
        <v>21</v>
      </c>
      <c r="C46" s="310" t="s">
        <v>249</v>
      </c>
      <c r="D46" s="142">
        <v>0</v>
      </c>
      <c r="E46" s="147"/>
      <c r="F46" s="116"/>
      <c r="G46" s="116"/>
      <c r="H46" s="116"/>
      <c r="I46" s="116"/>
      <c r="J46" s="119"/>
      <c r="K46" s="119"/>
      <c r="L46" s="119"/>
    </row>
  </sheetData>
  <sheetProtection sheet="1" objects="1" scenarios="1" selectLockedCells="1"/>
  <customSheetViews>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11" priority="1" operator="containsText" text="ERROR">
      <formula>NOT(ISERROR(SEARCH("ERROR",E46)))</formula>
    </cfRule>
    <cfRule type="containsText" dxfId="10"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paperSize="5" scale="73" fitToWidth="0" fitToHeight="0" orientation="landscape" r:id="rId4"/>
  <headerFooter>
    <oddFooter>&amp;C&amp;"Arial,Regular"&amp;14Page &amp;P of &amp;N</oddFooter>
  </headerFooter>
  <rowBreaks count="1" manualBreakCount="1">
    <brk id="36" min="1"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4" zoomScaleNormal="100" workbookViewId="0">
      <selection activeCell="A4" sqref="A1:XFD1048576"/>
    </sheetView>
  </sheetViews>
  <sheetFormatPr defaultColWidth="0" defaultRowHeight="14.4" zeroHeight="1" x14ac:dyDescent="0.3"/>
  <cols>
    <col min="1" max="1" width="128.21875" style="252" customWidth="1"/>
    <col min="2" max="6" width="9.21875" style="252" hidden="1" customWidth="1"/>
    <col min="7" max="16384" width="9.21875" style="252" hidden="1"/>
  </cols>
  <sheetData>
    <row r="1" spans="1:1" ht="13.5" customHeight="1" x14ac:dyDescent="0.3">
      <c r="A1" s="243" t="s">
        <v>773</v>
      </c>
    </row>
    <row r="2" spans="1:1" ht="15.6" x14ac:dyDescent="0.3">
      <c r="A2" s="245" t="s">
        <v>313</v>
      </c>
    </row>
    <row r="3" spans="1:1" ht="15.6" x14ac:dyDescent="0.3">
      <c r="A3" s="245" t="s">
        <v>312</v>
      </c>
    </row>
    <row r="4" spans="1:1" ht="15.6" x14ac:dyDescent="0.3">
      <c r="A4" s="245" t="s">
        <v>314</v>
      </c>
    </row>
    <row r="5" spans="1:1" ht="15.6" x14ac:dyDescent="0.3">
      <c r="A5" s="246" t="s">
        <v>315</v>
      </c>
    </row>
    <row r="6" spans="1:1" ht="15.6" x14ac:dyDescent="0.3">
      <c r="A6" s="246" t="s">
        <v>316</v>
      </c>
    </row>
    <row r="7" spans="1:1" ht="15.6" x14ac:dyDescent="0.3">
      <c r="A7" s="246" t="s">
        <v>317</v>
      </c>
    </row>
    <row r="8" spans="1:1" ht="15.6" x14ac:dyDescent="0.3">
      <c r="A8" s="246" t="s">
        <v>318</v>
      </c>
    </row>
    <row r="9" spans="1:1" ht="15.6" x14ac:dyDescent="0.3">
      <c r="A9" s="246" t="s">
        <v>695</v>
      </c>
    </row>
    <row r="10" spans="1:1" ht="60" x14ac:dyDescent="0.3">
      <c r="A10" s="253" t="s">
        <v>319</v>
      </c>
    </row>
    <row r="11" spans="1:1" ht="30.6" x14ac:dyDescent="0.3">
      <c r="A11" s="246" t="s">
        <v>320</v>
      </c>
    </row>
    <row r="12" spans="1:1" ht="30.6" x14ac:dyDescent="0.3">
      <c r="A12" s="246" t="s">
        <v>321</v>
      </c>
    </row>
    <row r="13" spans="1:1" ht="30.6" x14ac:dyDescent="0.3">
      <c r="A13" s="246" t="s">
        <v>322</v>
      </c>
    </row>
    <row r="14" spans="1:1" ht="30.6" x14ac:dyDescent="0.3">
      <c r="A14" s="246" t="s">
        <v>323</v>
      </c>
    </row>
    <row r="15" spans="1:1" ht="30.6" x14ac:dyDescent="0.3">
      <c r="A15" s="246" t="s">
        <v>324</v>
      </c>
    </row>
    <row r="16" spans="1:1" ht="15.6" x14ac:dyDescent="0.3">
      <c r="A16" s="246" t="s">
        <v>424</v>
      </c>
    </row>
    <row r="17" spans="1:1" ht="15.6" x14ac:dyDescent="0.3">
      <c r="A17" s="245" t="s">
        <v>325</v>
      </c>
    </row>
    <row r="18" spans="1:1" ht="15.6" x14ac:dyDescent="0.3">
      <c r="A18" s="245" t="s">
        <v>326</v>
      </c>
    </row>
    <row r="19" spans="1:1" ht="30.6" x14ac:dyDescent="0.3">
      <c r="A19" s="245" t="s">
        <v>327</v>
      </c>
    </row>
    <row r="20" spans="1:1" ht="15.6" x14ac:dyDescent="0.3">
      <c r="A20" s="245" t="s">
        <v>328</v>
      </c>
    </row>
    <row r="21" spans="1:1" ht="15.6" x14ac:dyDescent="0.3">
      <c r="A21" s="245" t="s">
        <v>329</v>
      </c>
    </row>
    <row r="22" spans="1:1" ht="15.6" x14ac:dyDescent="0.3">
      <c r="A22" s="245" t="s">
        <v>728</v>
      </c>
    </row>
    <row r="23" spans="1:1" ht="15.6" x14ac:dyDescent="0.3">
      <c r="A23" s="245" t="s">
        <v>330</v>
      </c>
    </row>
    <row r="24" spans="1:1" ht="15.6" x14ac:dyDescent="0.3">
      <c r="A24" s="245" t="s">
        <v>331</v>
      </c>
    </row>
    <row r="25" spans="1:1" ht="15.6" x14ac:dyDescent="0.3">
      <c r="A25" s="245" t="s">
        <v>332</v>
      </c>
    </row>
    <row r="26" spans="1:1" ht="15.6" x14ac:dyDescent="0.3">
      <c r="A26" s="245" t="s">
        <v>333</v>
      </c>
    </row>
    <row r="27" spans="1:1" ht="15.6" x14ac:dyDescent="0.3">
      <c r="A27" s="245" t="s">
        <v>334</v>
      </c>
    </row>
    <row r="28" spans="1:1" ht="15" customHeight="1" x14ac:dyDescent="0.3">
      <c r="A28" s="245" t="s">
        <v>749</v>
      </c>
    </row>
    <row r="29" spans="1:1" ht="15" customHeight="1" x14ac:dyDescent="0.3">
      <c r="A29" s="245" t="s">
        <v>335</v>
      </c>
    </row>
    <row r="30" spans="1:1" ht="15" customHeight="1" x14ac:dyDescent="0.3">
      <c r="A30" s="245" t="s">
        <v>336</v>
      </c>
    </row>
    <row r="31" spans="1:1" ht="30.6" x14ac:dyDescent="0.3">
      <c r="A31" s="245" t="s">
        <v>750</v>
      </c>
    </row>
    <row r="32" spans="1:1" ht="30.6" x14ac:dyDescent="0.3">
      <c r="A32" s="245" t="s">
        <v>337</v>
      </c>
    </row>
    <row r="33" spans="1:1" ht="15.6" x14ac:dyDescent="0.3">
      <c r="A33" s="245" t="s">
        <v>338</v>
      </c>
    </row>
    <row r="34" spans="1:1" ht="15.6" x14ac:dyDescent="0.3">
      <c r="A34" s="245" t="s">
        <v>339</v>
      </c>
    </row>
    <row r="35" spans="1:1" ht="15.6" x14ac:dyDescent="0.3">
      <c r="A35" s="245" t="s">
        <v>340</v>
      </c>
    </row>
    <row r="36" spans="1:1" ht="15.6" x14ac:dyDescent="0.3">
      <c r="A36" s="245" t="s">
        <v>341</v>
      </c>
    </row>
    <row r="37" spans="1:1" ht="15.6" x14ac:dyDescent="0.3">
      <c r="A37" s="245" t="s">
        <v>342</v>
      </c>
    </row>
    <row r="38" spans="1:1" ht="15.6" x14ac:dyDescent="0.3">
      <c r="A38" s="245" t="s">
        <v>343</v>
      </c>
    </row>
    <row r="39" spans="1:1" ht="15.6" x14ac:dyDescent="0.3">
      <c r="A39" s="245" t="s">
        <v>344</v>
      </c>
    </row>
    <row r="40" spans="1:1" ht="15.6" x14ac:dyDescent="0.3">
      <c r="A40" s="245" t="s">
        <v>345</v>
      </c>
    </row>
    <row r="41" spans="1:1" ht="15.6" x14ac:dyDescent="0.3">
      <c r="A41" s="245" t="s">
        <v>346</v>
      </c>
    </row>
    <row r="42" spans="1:1" ht="15.6" x14ac:dyDescent="0.3">
      <c r="A42" s="245" t="s">
        <v>347</v>
      </c>
    </row>
    <row r="43" spans="1:1" ht="15.6" x14ac:dyDescent="0.3">
      <c r="A43" s="245" t="s">
        <v>348</v>
      </c>
    </row>
    <row r="44" spans="1:1" ht="15.6" x14ac:dyDescent="0.3">
      <c r="A44" s="245" t="s">
        <v>349</v>
      </c>
    </row>
    <row r="45" spans="1:1" ht="15.6" x14ac:dyDescent="0.3">
      <c r="A45" s="245" t="s">
        <v>350</v>
      </c>
    </row>
    <row r="46" spans="1:1" ht="15.6" x14ac:dyDescent="0.3">
      <c r="A46" s="245" t="s">
        <v>351</v>
      </c>
    </row>
    <row r="47" spans="1:1" ht="15.6" x14ac:dyDescent="0.3">
      <c r="A47" s="245" t="s">
        <v>352</v>
      </c>
    </row>
    <row r="48" spans="1:1" ht="15.6" x14ac:dyDescent="0.3">
      <c r="A48" s="245" t="s">
        <v>353</v>
      </c>
    </row>
    <row r="49" spans="1:1" ht="15.6" x14ac:dyDescent="0.3">
      <c r="A49" s="245" t="s">
        <v>354</v>
      </c>
    </row>
    <row r="50" spans="1:1" ht="15.6" x14ac:dyDescent="0.3">
      <c r="A50" s="245" t="s">
        <v>355</v>
      </c>
    </row>
    <row r="51" spans="1:1" ht="15.6" x14ac:dyDescent="0.3">
      <c r="A51" s="245" t="s">
        <v>356</v>
      </c>
    </row>
    <row r="52" spans="1:1" ht="15.6" x14ac:dyDescent="0.3">
      <c r="A52" s="245" t="s">
        <v>357</v>
      </c>
    </row>
    <row r="53" spans="1:1" ht="15.6" x14ac:dyDescent="0.3">
      <c r="A53" s="245" t="s">
        <v>358</v>
      </c>
    </row>
    <row r="54" spans="1:1" ht="15.6" x14ac:dyDescent="0.3">
      <c r="A54" s="245" t="s">
        <v>359</v>
      </c>
    </row>
    <row r="55" spans="1:1" ht="15.6" x14ac:dyDescent="0.3">
      <c r="A55" s="245" t="s">
        <v>360</v>
      </c>
    </row>
    <row r="56" spans="1:1" ht="15.6" x14ac:dyDescent="0.3">
      <c r="A56" s="245" t="s">
        <v>361</v>
      </c>
    </row>
    <row r="57" spans="1:1" ht="15.6" x14ac:dyDescent="0.3">
      <c r="A57" s="245" t="s">
        <v>362</v>
      </c>
    </row>
    <row r="58" spans="1:1" ht="15.6" x14ac:dyDescent="0.3">
      <c r="A58" s="245" t="s">
        <v>363</v>
      </c>
    </row>
    <row r="59" spans="1:1" ht="15.6" x14ac:dyDescent="0.3">
      <c r="A59" s="245" t="s">
        <v>364</v>
      </c>
    </row>
    <row r="60" spans="1:1" ht="15.6" x14ac:dyDescent="0.3">
      <c r="A60" s="245" t="s">
        <v>365</v>
      </c>
    </row>
    <row r="61" spans="1:1" ht="15.6" x14ac:dyDescent="0.3">
      <c r="A61" s="245" t="s">
        <v>366</v>
      </c>
    </row>
    <row r="62" spans="1:1" ht="15.6" x14ac:dyDescent="0.3">
      <c r="A62" s="245" t="s">
        <v>367</v>
      </c>
    </row>
    <row r="63" spans="1:1" ht="15.6" x14ac:dyDescent="0.3">
      <c r="A63" s="245" t="s">
        <v>368</v>
      </c>
    </row>
    <row r="64" spans="1:1" ht="15.6" x14ac:dyDescent="0.3">
      <c r="A64" s="245" t="s">
        <v>369</v>
      </c>
    </row>
    <row r="65" spans="1:1" ht="15.6" x14ac:dyDescent="0.3">
      <c r="A65" s="245" t="s">
        <v>370</v>
      </c>
    </row>
    <row r="66" spans="1:1" ht="15.6" x14ac:dyDescent="0.3">
      <c r="A66" s="245" t="s">
        <v>371</v>
      </c>
    </row>
    <row r="67" spans="1:1" ht="15.6" x14ac:dyDescent="0.3">
      <c r="A67" s="245" t="s">
        <v>372</v>
      </c>
    </row>
    <row r="68" spans="1:1" ht="15.6" x14ac:dyDescent="0.3">
      <c r="A68" s="245" t="s">
        <v>373</v>
      </c>
    </row>
    <row r="69" spans="1:1" ht="15.6" x14ac:dyDescent="0.3">
      <c r="A69" s="245" t="s">
        <v>374</v>
      </c>
    </row>
    <row r="70" spans="1:1" ht="15.6" x14ac:dyDescent="0.3">
      <c r="A70" s="245" t="s">
        <v>375</v>
      </c>
    </row>
    <row r="71" spans="1:1" ht="15.6" x14ac:dyDescent="0.3">
      <c r="A71" s="245" t="s">
        <v>376</v>
      </c>
    </row>
    <row r="72" spans="1:1" ht="15.6" x14ac:dyDescent="0.3">
      <c r="A72" s="245" t="s">
        <v>377</v>
      </c>
    </row>
    <row r="73" spans="1:1" ht="15.6" x14ac:dyDescent="0.3">
      <c r="A73" s="245" t="s">
        <v>729</v>
      </c>
    </row>
    <row r="74" spans="1:1" ht="45.75" customHeight="1" x14ac:dyDescent="0.3">
      <c r="A74" s="245" t="s">
        <v>378</v>
      </c>
    </row>
    <row r="75" spans="1:1" ht="47.25" customHeight="1" x14ac:dyDescent="0.3">
      <c r="A75" s="245" t="s">
        <v>379</v>
      </c>
    </row>
    <row r="76" spans="1:1" ht="49.5" customHeight="1" x14ac:dyDescent="0.3">
      <c r="A76" s="245" t="s">
        <v>380</v>
      </c>
    </row>
    <row r="77" spans="1:1" ht="30.6" x14ac:dyDescent="0.3">
      <c r="A77" s="245" t="s">
        <v>381</v>
      </c>
    </row>
    <row r="78" spans="1:1" ht="15.6" x14ac:dyDescent="0.3">
      <c r="A78" s="245" t="s">
        <v>730</v>
      </c>
    </row>
    <row r="79" spans="1:1" ht="30.6" x14ac:dyDescent="0.3">
      <c r="A79" s="245" t="s">
        <v>382</v>
      </c>
    </row>
    <row r="80" spans="1:1" ht="60.6" x14ac:dyDescent="0.3">
      <c r="A80" s="245" t="s">
        <v>383</v>
      </c>
    </row>
    <row r="81" spans="1:1" hidden="1" x14ac:dyDescent="0.3">
      <c r="A81" s="254"/>
    </row>
  </sheetData>
  <sheetProtection sheet="1" objects="1" scenarios="1" selectLockedCell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sheetPr>
  <dimension ref="A1:O134"/>
  <sheetViews>
    <sheetView showGridLines="0" zoomScale="70" zoomScaleNormal="70" zoomScaleSheetLayoutView="40" zoomScalePageLayoutView="70" workbookViewId="0">
      <selection activeCell="B20" sqref="B20"/>
    </sheetView>
  </sheetViews>
  <sheetFormatPr defaultColWidth="0" defaultRowHeight="15.6" zeroHeight="1" x14ac:dyDescent="0.3"/>
  <cols>
    <col min="1" max="1" width="2.77734375" style="248" customWidth="1"/>
    <col min="2" max="2" width="6.77734375" style="248" customWidth="1"/>
    <col min="3" max="3" width="13.5546875" style="248" customWidth="1"/>
    <col min="4" max="5" width="50.77734375" style="248" customWidth="1"/>
    <col min="6" max="6" width="20.77734375" style="248" customWidth="1"/>
    <col min="7" max="7" width="27.5546875" style="248" bestFit="1" customWidth="1"/>
    <col min="8" max="8" width="21.5546875" style="248" customWidth="1"/>
    <col min="9" max="9" width="24.44140625" style="248" customWidth="1"/>
    <col min="10" max="10" width="17.77734375" style="248" customWidth="1"/>
    <col min="11" max="11" width="23" style="248" customWidth="1"/>
    <col min="12" max="12" width="20.21875" style="248" customWidth="1"/>
    <col min="13" max="13" width="40.21875" style="315" hidden="1" customWidth="1"/>
    <col min="14" max="15" width="9.21875" style="315" hidden="1" customWidth="1"/>
    <col min="16" max="16384" width="9.21875" style="315" hidden="1"/>
  </cols>
  <sheetData>
    <row r="1" spans="1:15" s="265" customFormat="1" ht="15" x14ac:dyDescent="0.25">
      <c r="A1" s="237" t="s">
        <v>774</v>
      </c>
      <c r="B1" s="238" t="s">
        <v>277</v>
      </c>
      <c r="C1" s="26"/>
      <c r="D1" s="26"/>
      <c r="E1" s="162"/>
      <c r="F1" s="24"/>
      <c r="G1" s="24"/>
      <c r="H1" s="26"/>
      <c r="I1" s="162"/>
      <c r="J1" s="24"/>
      <c r="K1" s="26"/>
      <c r="L1" s="240" t="s">
        <v>275</v>
      </c>
      <c r="M1" s="24"/>
      <c r="N1" s="24"/>
      <c r="O1" s="24"/>
    </row>
    <row r="2" spans="1:15" s="265" customFormat="1" thickBot="1" x14ac:dyDescent="0.3">
      <c r="A2" s="24"/>
      <c r="B2" s="239" t="s">
        <v>276</v>
      </c>
      <c r="C2" s="173"/>
      <c r="D2" s="173"/>
      <c r="E2" s="174"/>
      <c r="F2" s="173"/>
      <c r="G2" s="173"/>
      <c r="H2" s="173"/>
      <c r="I2" s="174"/>
      <c r="J2" s="173"/>
      <c r="K2" s="173"/>
      <c r="L2" s="174"/>
      <c r="M2" s="24"/>
      <c r="N2" s="24"/>
      <c r="O2" s="24"/>
    </row>
    <row r="3" spans="1:15" s="265" customFormat="1" ht="15" x14ac:dyDescent="0.25">
      <c r="A3" s="24"/>
      <c r="B3" s="26"/>
      <c r="C3" s="26"/>
      <c r="D3" s="26"/>
      <c r="E3" s="162"/>
      <c r="F3" s="26"/>
      <c r="G3" s="162"/>
      <c r="H3" s="26"/>
      <c r="I3" s="162"/>
      <c r="J3" s="24"/>
      <c r="K3" s="24"/>
      <c r="L3" s="24"/>
      <c r="M3" s="24"/>
      <c r="N3" s="24"/>
      <c r="O3" s="24"/>
    </row>
    <row r="4" spans="1:15" s="248" customFormat="1" ht="15" x14ac:dyDescent="0.25">
      <c r="A4" s="119"/>
      <c r="B4" s="241" t="s">
        <v>741</v>
      </c>
      <c r="C4" s="119"/>
      <c r="D4" s="119"/>
      <c r="E4" s="119"/>
      <c r="F4" s="119"/>
      <c r="G4" s="119"/>
      <c r="H4" s="119"/>
      <c r="I4" s="119"/>
      <c r="J4" s="119"/>
      <c r="K4" s="119"/>
      <c r="L4" s="119"/>
      <c r="M4" s="119"/>
      <c r="N4" s="119"/>
      <c r="O4" s="119"/>
    </row>
    <row r="5" spans="1:15" ht="17.399999999999999" x14ac:dyDescent="0.3">
      <c r="A5" s="120"/>
      <c r="B5" s="242" t="str">
        <f>'1. Information'!B5</f>
        <v>Annual Mental Health Services Act (MHSA) Revenue and Expenditure Report</v>
      </c>
      <c r="C5" s="175"/>
      <c r="D5" s="175"/>
      <c r="E5" s="175"/>
      <c r="F5" s="175"/>
      <c r="G5" s="175"/>
      <c r="H5" s="175"/>
      <c r="I5" s="175"/>
      <c r="J5" s="175"/>
      <c r="K5" s="175"/>
      <c r="L5" s="120"/>
      <c r="M5" s="165"/>
      <c r="N5" s="165"/>
      <c r="O5" s="165"/>
    </row>
    <row r="6" spans="1:15" ht="17.399999999999999" x14ac:dyDescent="0.3">
      <c r="A6" s="120"/>
      <c r="B6" s="242" t="str">
        <f>'1. Information'!B6</f>
        <v>Fiscal Year: 2022-23</v>
      </c>
      <c r="C6" s="175"/>
      <c r="D6" s="175"/>
      <c r="E6" s="175"/>
      <c r="F6" s="175"/>
      <c r="G6" s="175"/>
      <c r="H6" s="175"/>
      <c r="I6" s="175"/>
      <c r="J6" s="175"/>
      <c r="K6" s="175"/>
      <c r="L6" s="120"/>
      <c r="M6" s="165"/>
      <c r="N6" s="165"/>
      <c r="O6" s="165"/>
    </row>
    <row r="7" spans="1:15" ht="17.399999999999999" x14ac:dyDescent="0.3">
      <c r="A7" s="120"/>
      <c r="B7" s="242" t="s">
        <v>286</v>
      </c>
      <c r="C7" s="175"/>
      <c r="D7" s="175"/>
      <c r="E7" s="175"/>
      <c r="F7" s="175"/>
      <c r="G7" s="175"/>
      <c r="H7" s="175"/>
      <c r="I7" s="175"/>
      <c r="J7" s="175"/>
      <c r="K7" s="175"/>
      <c r="L7" s="120"/>
      <c r="M7" s="165"/>
      <c r="N7" s="165"/>
      <c r="O7" s="165"/>
    </row>
    <row r="8" spans="1:15" x14ac:dyDescent="0.3">
      <c r="A8" s="120"/>
      <c r="B8" s="16"/>
      <c r="C8" s="16"/>
      <c r="D8" s="16"/>
      <c r="E8" s="16"/>
      <c r="F8" s="16"/>
      <c r="G8" s="16"/>
      <c r="H8" s="16"/>
      <c r="I8" s="16"/>
      <c r="J8" s="16"/>
      <c r="K8" s="16"/>
      <c r="L8" s="120"/>
      <c r="M8" s="165"/>
      <c r="N8" s="165"/>
      <c r="O8" s="165"/>
    </row>
    <row r="9" spans="1:15" x14ac:dyDescent="0.3">
      <c r="A9" s="120"/>
      <c r="B9" s="316" t="s">
        <v>0</v>
      </c>
      <c r="C9" s="155"/>
      <c r="D9" s="288" t="str">
        <f>IF(ISBLANK('1. Information'!D11),"",'1. Information'!D11)</f>
        <v>San Mateo</v>
      </c>
      <c r="E9" s="120"/>
      <c r="F9" s="317" t="s">
        <v>1</v>
      </c>
      <c r="G9" s="318">
        <f>IF(ISBLANK('1. Information'!D9),"",'1. Information'!D9)</f>
        <v>45443</v>
      </c>
      <c r="H9" s="120"/>
      <c r="I9" s="120"/>
      <c r="J9" s="120"/>
      <c r="K9" s="121"/>
      <c r="L9" s="120"/>
      <c r="M9" s="165"/>
      <c r="N9" s="165"/>
      <c r="O9" s="165"/>
    </row>
    <row r="10" spans="1:15" x14ac:dyDescent="0.3">
      <c r="A10" s="120"/>
      <c r="B10" s="120"/>
      <c r="C10" s="3"/>
      <c r="D10" s="3"/>
      <c r="E10" s="3"/>
      <c r="F10" s="120"/>
      <c r="G10" s="2"/>
      <c r="H10" s="122"/>
      <c r="I10" s="120"/>
      <c r="J10" s="120"/>
      <c r="K10" s="165"/>
      <c r="L10" s="121"/>
      <c r="M10" s="165"/>
      <c r="N10" s="165"/>
      <c r="O10" s="165"/>
    </row>
    <row r="11" spans="1:15" ht="18" thickBot="1" x14ac:dyDescent="0.35">
      <c r="A11" s="120"/>
      <c r="B11" s="319" t="s">
        <v>214</v>
      </c>
      <c r="C11" s="180"/>
      <c r="D11" s="180"/>
      <c r="E11" s="180"/>
      <c r="F11" s="181"/>
      <c r="G11" s="182"/>
      <c r="H11" s="183"/>
      <c r="I11" s="181"/>
      <c r="J11" s="181"/>
      <c r="K11" s="181"/>
      <c r="L11" s="165"/>
      <c r="M11" s="165"/>
      <c r="N11" s="165"/>
      <c r="O11" s="165"/>
    </row>
    <row r="12" spans="1:15" ht="16.2" thickTop="1" x14ac:dyDescent="0.3">
      <c r="A12" s="120"/>
      <c r="B12" s="184"/>
      <c r="C12" s="3"/>
      <c r="D12" s="3"/>
      <c r="E12" s="3"/>
      <c r="F12" s="2"/>
      <c r="G12" s="122"/>
      <c r="H12" s="120"/>
      <c r="I12" s="120"/>
      <c r="J12" s="120"/>
      <c r="K12" s="121"/>
      <c r="L12" s="165"/>
      <c r="M12" s="165"/>
      <c r="N12" s="165"/>
      <c r="O12" s="165"/>
    </row>
    <row r="13" spans="1:15" ht="15.75" customHeight="1" x14ac:dyDescent="0.3">
      <c r="A13" s="120"/>
      <c r="B13" s="119"/>
      <c r="C13" s="119"/>
      <c r="D13" s="119"/>
      <c r="E13" s="119"/>
      <c r="F13" s="320" t="s">
        <v>23</v>
      </c>
      <c r="G13" s="291" t="s">
        <v>25</v>
      </c>
      <c r="H13" s="321" t="s">
        <v>27</v>
      </c>
      <c r="I13" s="320" t="s">
        <v>202</v>
      </c>
      <c r="J13" s="320" t="s">
        <v>203</v>
      </c>
      <c r="K13" s="320" t="s">
        <v>204</v>
      </c>
      <c r="L13" s="165"/>
      <c r="M13" s="165"/>
      <c r="N13" s="165"/>
      <c r="O13" s="165"/>
    </row>
    <row r="14" spans="1:15" ht="46.8" x14ac:dyDescent="0.3">
      <c r="A14" s="120"/>
      <c r="B14" s="9"/>
      <c r="C14" s="119"/>
      <c r="D14" s="119"/>
      <c r="E14" s="119"/>
      <c r="F14" s="322" t="s">
        <v>283</v>
      </c>
      <c r="G14" s="323" t="s">
        <v>4</v>
      </c>
      <c r="H14" s="324" t="s">
        <v>5</v>
      </c>
      <c r="I14" s="323" t="s">
        <v>26</v>
      </c>
      <c r="J14" s="323" t="s">
        <v>12</v>
      </c>
      <c r="K14" s="325" t="s">
        <v>222</v>
      </c>
      <c r="L14" s="165"/>
      <c r="M14" s="165"/>
      <c r="N14" s="165"/>
      <c r="O14" s="165"/>
    </row>
    <row r="15" spans="1:15" ht="15.75" customHeight="1" x14ac:dyDescent="0.3">
      <c r="A15" s="120"/>
      <c r="B15" s="320">
        <v>1</v>
      </c>
      <c r="C15" s="310" t="s">
        <v>6</v>
      </c>
      <c r="D15" s="179"/>
      <c r="E15" s="185"/>
      <c r="F15" s="131">
        <v>55651.94</v>
      </c>
      <c r="G15" s="131">
        <v>0</v>
      </c>
      <c r="H15" s="131">
        <v>0</v>
      </c>
      <c r="I15" s="131">
        <v>0</v>
      </c>
      <c r="J15" s="131">
        <v>0</v>
      </c>
      <c r="K15" s="326">
        <f>SUM(F15:J15)</f>
        <v>55651.94</v>
      </c>
      <c r="L15" s="165"/>
      <c r="M15" s="165"/>
      <c r="N15" s="165"/>
      <c r="O15" s="165"/>
    </row>
    <row r="16" spans="1:15" ht="15" customHeight="1" x14ac:dyDescent="0.3">
      <c r="A16" s="120"/>
      <c r="B16" s="320">
        <v>2</v>
      </c>
      <c r="C16" s="316" t="s">
        <v>7</v>
      </c>
      <c r="D16" s="186"/>
      <c r="E16" s="187"/>
      <c r="F16" s="131">
        <v>487613.43</v>
      </c>
      <c r="G16" s="131">
        <v>0</v>
      </c>
      <c r="H16" s="131">
        <v>0</v>
      </c>
      <c r="I16" s="131">
        <v>0</v>
      </c>
      <c r="J16" s="131">
        <v>0</v>
      </c>
      <c r="K16" s="326">
        <f t="shared" ref="K16:K17" si="0">SUM(F16:J16)</f>
        <v>487613.43</v>
      </c>
      <c r="L16" s="165"/>
      <c r="M16" s="165"/>
      <c r="N16" s="165"/>
      <c r="O16" s="165"/>
    </row>
    <row r="17" spans="1:15" ht="15.75" customHeight="1" x14ac:dyDescent="0.3">
      <c r="A17" s="120"/>
      <c r="B17" s="320">
        <v>3</v>
      </c>
      <c r="C17" s="316" t="s">
        <v>117</v>
      </c>
      <c r="D17" s="186"/>
      <c r="E17" s="187"/>
      <c r="F17" s="131">
        <v>851081.57</v>
      </c>
      <c r="G17" s="131">
        <v>0</v>
      </c>
      <c r="H17" s="131">
        <v>0</v>
      </c>
      <c r="I17" s="131">
        <v>0</v>
      </c>
      <c r="J17" s="131">
        <v>0</v>
      </c>
      <c r="K17" s="326">
        <f t="shared" si="0"/>
        <v>851081.57</v>
      </c>
      <c r="L17" s="165"/>
      <c r="M17" s="165"/>
      <c r="N17" s="165"/>
      <c r="O17" s="165"/>
    </row>
    <row r="18" spans="1:15" x14ac:dyDescent="0.3">
      <c r="A18" s="120"/>
      <c r="B18" s="320">
        <v>4</v>
      </c>
      <c r="C18" s="316" t="s">
        <v>187</v>
      </c>
      <c r="D18" s="186"/>
      <c r="E18" s="187"/>
      <c r="F18" s="131">
        <v>0</v>
      </c>
      <c r="G18" s="188"/>
      <c r="H18" s="188"/>
      <c r="I18" s="188"/>
      <c r="J18" s="188"/>
      <c r="K18" s="326">
        <f>F18</f>
        <v>0</v>
      </c>
      <c r="L18" s="165"/>
      <c r="M18" s="165"/>
      <c r="N18" s="165"/>
      <c r="O18" s="165"/>
    </row>
    <row r="19" spans="1:15" x14ac:dyDescent="0.3">
      <c r="A19" s="120"/>
      <c r="B19" s="320">
        <v>5</v>
      </c>
      <c r="C19" s="316" t="s">
        <v>284</v>
      </c>
      <c r="D19" s="186"/>
      <c r="E19" s="187"/>
      <c r="F19" s="131">
        <v>14048</v>
      </c>
      <c r="G19" s="188"/>
      <c r="H19" s="188"/>
      <c r="I19" s="188"/>
      <c r="J19" s="188"/>
      <c r="K19" s="326">
        <f t="shared" ref="K19:K24" si="1">F19</f>
        <v>14048</v>
      </c>
      <c r="L19" s="165"/>
      <c r="M19" s="165"/>
      <c r="N19" s="165"/>
      <c r="O19" s="165"/>
    </row>
    <row r="20" spans="1:15" ht="15.75" customHeight="1" x14ac:dyDescent="0.3">
      <c r="A20" s="120"/>
      <c r="B20" s="320">
        <v>6</v>
      </c>
      <c r="C20" s="316" t="s">
        <v>186</v>
      </c>
      <c r="D20" s="186"/>
      <c r="E20" s="187"/>
      <c r="F20" s="131">
        <v>0</v>
      </c>
      <c r="G20" s="188"/>
      <c r="H20" s="188"/>
      <c r="I20" s="188"/>
      <c r="J20" s="188"/>
      <c r="K20" s="326">
        <f t="shared" si="1"/>
        <v>0</v>
      </c>
      <c r="L20" s="165"/>
      <c r="M20" s="165"/>
      <c r="N20" s="165"/>
      <c r="O20" s="165"/>
    </row>
    <row r="21" spans="1:15" x14ac:dyDescent="0.3">
      <c r="A21" s="121"/>
      <c r="B21" s="298">
        <v>7</v>
      </c>
      <c r="C21" s="327" t="s">
        <v>247</v>
      </c>
      <c r="D21" s="189"/>
      <c r="E21" s="187"/>
      <c r="F21" s="131">
        <v>0</v>
      </c>
      <c r="G21" s="190"/>
      <c r="H21" s="190"/>
      <c r="I21" s="190"/>
      <c r="J21" s="190"/>
      <c r="K21" s="326">
        <f t="shared" si="1"/>
        <v>0</v>
      </c>
      <c r="L21" s="165"/>
      <c r="M21" s="165"/>
      <c r="N21" s="165"/>
      <c r="O21" s="165"/>
    </row>
    <row r="22" spans="1:15" x14ac:dyDescent="0.3">
      <c r="A22" s="121"/>
      <c r="B22" s="298">
        <v>8</v>
      </c>
      <c r="C22" s="327" t="s">
        <v>192</v>
      </c>
      <c r="D22" s="189"/>
      <c r="E22" s="187"/>
      <c r="F22" s="131">
        <v>0</v>
      </c>
      <c r="G22" s="190"/>
      <c r="H22" s="190"/>
      <c r="I22" s="190"/>
      <c r="J22" s="190"/>
      <c r="K22" s="326">
        <f t="shared" si="1"/>
        <v>0</v>
      </c>
      <c r="L22" s="165"/>
      <c r="M22" s="165"/>
      <c r="N22" s="165"/>
      <c r="O22" s="165"/>
    </row>
    <row r="23" spans="1:15" x14ac:dyDescent="0.3">
      <c r="A23" s="121"/>
      <c r="B23" s="298">
        <v>9</v>
      </c>
      <c r="C23" s="327" t="s">
        <v>193</v>
      </c>
      <c r="D23" s="189"/>
      <c r="E23" s="187"/>
      <c r="F23" s="131">
        <v>4085500</v>
      </c>
      <c r="G23" s="190"/>
      <c r="H23" s="190"/>
      <c r="I23" s="190"/>
      <c r="J23" s="190"/>
      <c r="K23" s="326">
        <f t="shared" si="1"/>
        <v>4085500</v>
      </c>
      <c r="L23" s="165"/>
      <c r="M23" s="165"/>
      <c r="N23" s="165"/>
      <c r="O23" s="165"/>
    </row>
    <row r="24" spans="1:15" x14ac:dyDescent="0.3">
      <c r="A24" s="121"/>
      <c r="B24" s="298">
        <v>10</v>
      </c>
      <c r="C24" s="327" t="s">
        <v>191</v>
      </c>
      <c r="D24" s="189"/>
      <c r="E24" s="187"/>
      <c r="F24" s="131">
        <v>0</v>
      </c>
      <c r="G24" s="190"/>
      <c r="H24" s="190"/>
      <c r="I24" s="190"/>
      <c r="J24" s="190"/>
      <c r="K24" s="326">
        <f t="shared" si="1"/>
        <v>0</v>
      </c>
      <c r="L24" s="165"/>
      <c r="M24" s="165"/>
      <c r="N24" s="165"/>
      <c r="O24" s="165"/>
    </row>
    <row r="25" spans="1:15" ht="15.75" customHeight="1" x14ac:dyDescent="0.3">
      <c r="A25" s="120"/>
      <c r="B25" s="320">
        <v>11</v>
      </c>
      <c r="C25" s="316" t="s">
        <v>123</v>
      </c>
      <c r="D25" s="186"/>
      <c r="E25" s="187"/>
      <c r="F25" s="328">
        <f>SUM(G34:G133)</f>
        <v>27915906.169601109</v>
      </c>
      <c r="G25" s="329">
        <f>SUM(H34:H133)</f>
        <v>5156556.0200000005</v>
      </c>
      <c r="H25" s="329">
        <f>SUM(I34:I133)</f>
        <v>0</v>
      </c>
      <c r="I25" s="329">
        <f>SUM(J34:J133)</f>
        <v>0</v>
      </c>
      <c r="J25" s="329">
        <f>SUM(K34:K133)</f>
        <v>428390.42</v>
      </c>
      <c r="K25" s="329">
        <f>SUM(F25:J25)</f>
        <v>33500852.60960111</v>
      </c>
      <c r="L25" s="165"/>
      <c r="M25" s="165"/>
      <c r="N25" s="165"/>
      <c r="O25" s="165"/>
    </row>
    <row r="26" spans="1:15" ht="31.05" customHeight="1" x14ac:dyDescent="0.3">
      <c r="A26" s="120"/>
      <c r="B26" s="320">
        <v>12</v>
      </c>
      <c r="C26" s="330" t="s">
        <v>190</v>
      </c>
      <c r="D26" s="191"/>
      <c r="E26" s="192"/>
      <c r="F26" s="331">
        <f t="shared" ref="F26" si="2">SUM(F15:F17,F19:F25)</f>
        <v>33409801.10960111</v>
      </c>
      <c r="G26" s="331">
        <f>SUM(G15:G17,G25)</f>
        <v>5156556.0200000005</v>
      </c>
      <c r="H26" s="332">
        <f>SUM(H15:H17,H25)</f>
        <v>0</v>
      </c>
      <c r="I26" s="331">
        <f>SUM(I15:I17,I25)</f>
        <v>0</v>
      </c>
      <c r="J26" s="331">
        <f>SUM(J15:J17,J25)</f>
        <v>428390.42</v>
      </c>
      <c r="K26" s="331">
        <f>SUM(F26:J26)</f>
        <v>38994747.549601115</v>
      </c>
      <c r="L26" s="165"/>
      <c r="M26" s="165"/>
      <c r="N26" s="165"/>
      <c r="O26" s="165"/>
    </row>
    <row r="27" spans="1:15" ht="31.05" customHeight="1" x14ac:dyDescent="0.3">
      <c r="A27" s="120"/>
      <c r="B27" s="320">
        <v>13</v>
      </c>
      <c r="C27" s="333" t="s">
        <v>675</v>
      </c>
      <c r="D27" s="193"/>
      <c r="E27" s="193"/>
      <c r="F27" s="331">
        <f>SUM(F15:F17,F19,F20,F25)</f>
        <v>29324301.10960111</v>
      </c>
      <c r="G27" s="331">
        <f>SUM(G15:G17,G25)</f>
        <v>5156556.0200000005</v>
      </c>
      <c r="H27" s="331">
        <f t="shared" ref="H27:J27" si="3">SUM(H15:H17,H25)</f>
        <v>0</v>
      </c>
      <c r="I27" s="331">
        <f t="shared" si="3"/>
        <v>0</v>
      </c>
      <c r="J27" s="331">
        <f t="shared" si="3"/>
        <v>428390.42</v>
      </c>
      <c r="K27" s="331">
        <f>SUM(F27:J27)</f>
        <v>34909247.549601115</v>
      </c>
      <c r="L27" s="165"/>
      <c r="M27" s="165"/>
      <c r="N27" s="165"/>
      <c r="O27" s="165"/>
    </row>
    <row r="28" spans="1:15" x14ac:dyDescent="0.3">
      <c r="A28" s="120"/>
      <c r="B28" s="120"/>
      <c r="C28" s="120"/>
      <c r="D28" s="2"/>
      <c r="E28" s="2"/>
      <c r="F28" s="11"/>
      <c r="G28" s="121"/>
      <c r="H28" s="121"/>
      <c r="I28" s="121"/>
      <c r="J28" s="121"/>
      <c r="K28" s="121"/>
      <c r="L28" s="120"/>
      <c r="M28" s="165"/>
      <c r="N28" s="165"/>
      <c r="O28" s="165"/>
    </row>
    <row r="29" spans="1:15" x14ac:dyDescent="0.3">
      <c r="A29" s="120"/>
      <c r="B29" s="120"/>
      <c r="C29" s="12"/>
      <c r="D29" s="2"/>
      <c r="E29" s="2"/>
      <c r="F29" s="13"/>
      <c r="G29" s="121"/>
      <c r="H29" s="121"/>
      <c r="I29" s="121"/>
      <c r="J29" s="121"/>
      <c r="K29" s="121"/>
      <c r="L29" s="120"/>
      <c r="M29" s="165"/>
      <c r="N29" s="165"/>
      <c r="O29" s="165"/>
    </row>
    <row r="30" spans="1:15" ht="18" thickBot="1" x14ac:dyDescent="0.35">
      <c r="A30" s="120"/>
      <c r="B30" s="334" t="s">
        <v>215</v>
      </c>
      <c r="C30" s="194"/>
      <c r="D30" s="182"/>
      <c r="E30" s="182"/>
      <c r="F30" s="195"/>
      <c r="G30" s="196"/>
      <c r="H30" s="196"/>
      <c r="I30" s="196"/>
      <c r="J30" s="196"/>
      <c r="K30" s="196"/>
      <c r="L30" s="181"/>
      <c r="M30" s="165"/>
      <c r="N30" s="165"/>
      <c r="O30" s="165"/>
    </row>
    <row r="31" spans="1:15" ht="16.2" thickTop="1" x14ac:dyDescent="0.3">
      <c r="A31" s="120"/>
      <c r="B31" s="197"/>
      <c r="C31" s="12"/>
      <c r="D31" s="2"/>
      <c r="E31" s="2"/>
      <c r="F31" s="13"/>
      <c r="G31" s="121"/>
      <c r="H31" s="121"/>
      <c r="I31" s="121"/>
      <c r="J31" s="121"/>
      <c r="K31" s="121"/>
      <c r="L31" s="120"/>
      <c r="M31" s="165"/>
      <c r="N31" s="165"/>
      <c r="O31" s="165"/>
    </row>
    <row r="32" spans="1:15" x14ac:dyDescent="0.3">
      <c r="A32" s="120"/>
      <c r="B32" s="12"/>
      <c r="C32" s="320" t="s">
        <v>23</v>
      </c>
      <c r="D32" s="291" t="s">
        <v>25</v>
      </c>
      <c r="E32" s="291" t="s">
        <v>27</v>
      </c>
      <c r="F32" s="320" t="s">
        <v>202</v>
      </c>
      <c r="G32" s="291" t="s">
        <v>203</v>
      </c>
      <c r="H32" s="291" t="s">
        <v>204</v>
      </c>
      <c r="I32" s="320" t="s">
        <v>213</v>
      </c>
      <c r="J32" s="291" t="s">
        <v>205</v>
      </c>
      <c r="K32" s="291" t="s">
        <v>206</v>
      </c>
      <c r="L32" s="291" t="s">
        <v>207</v>
      </c>
      <c r="M32" s="165"/>
      <c r="N32" s="165"/>
      <c r="O32" s="165"/>
    </row>
    <row r="33" spans="1:15" ht="87.75" customHeight="1" x14ac:dyDescent="0.3">
      <c r="A33" s="120"/>
      <c r="B33" s="335" t="s">
        <v>120</v>
      </c>
      <c r="C33" s="336" t="s">
        <v>168</v>
      </c>
      <c r="D33" s="337" t="s">
        <v>8</v>
      </c>
      <c r="E33" s="337" t="s">
        <v>3</v>
      </c>
      <c r="F33" s="337" t="s">
        <v>97</v>
      </c>
      <c r="G33" s="322" t="s">
        <v>283</v>
      </c>
      <c r="H33" s="337" t="s">
        <v>4</v>
      </c>
      <c r="I33" s="337" t="s">
        <v>5</v>
      </c>
      <c r="J33" s="337" t="s">
        <v>26</v>
      </c>
      <c r="K33" s="338" t="s">
        <v>12</v>
      </c>
      <c r="L33" s="325" t="s">
        <v>222</v>
      </c>
      <c r="M33" s="165"/>
      <c r="N33" s="165"/>
      <c r="O33" s="165"/>
    </row>
    <row r="34" spans="1:15" x14ac:dyDescent="0.3">
      <c r="A34" s="120"/>
      <c r="B34" s="339">
        <v>14</v>
      </c>
      <c r="C34" s="340">
        <f t="shared" ref="C34:C65" si="4">IF(L34&lt;&gt;0,VLOOKUP($D$9,Info_County_Code,2,FALSE),"")</f>
        <v>41</v>
      </c>
      <c r="D34" s="138" t="s">
        <v>831</v>
      </c>
      <c r="E34" s="255"/>
      <c r="F34" s="124" t="s">
        <v>95</v>
      </c>
      <c r="G34" s="123">
        <v>3666316.92</v>
      </c>
      <c r="H34" s="123">
        <v>250116.47</v>
      </c>
      <c r="I34" s="257"/>
      <c r="J34" s="258"/>
      <c r="K34" s="123">
        <v>24071.43</v>
      </c>
      <c r="L34" s="329">
        <f>SUM(G34:K34)</f>
        <v>3940504.8200000003</v>
      </c>
      <c r="M34" s="165"/>
      <c r="N34" s="165"/>
      <c r="O34" s="165"/>
    </row>
    <row r="35" spans="1:15" x14ac:dyDescent="0.3">
      <c r="A35" s="120"/>
      <c r="B35" s="339">
        <v>15</v>
      </c>
      <c r="C35" s="340">
        <f t="shared" si="4"/>
        <v>41</v>
      </c>
      <c r="D35" s="138" t="s">
        <v>786</v>
      </c>
      <c r="E35" s="255"/>
      <c r="F35" s="124" t="s">
        <v>95</v>
      </c>
      <c r="G35" s="123">
        <v>2909853.94</v>
      </c>
      <c r="H35" s="123">
        <v>95727.05</v>
      </c>
      <c r="I35" s="257"/>
      <c r="J35" s="258"/>
      <c r="K35" s="123">
        <v>5418.18</v>
      </c>
      <c r="L35" s="329">
        <f t="shared" ref="L35:L98" si="5">SUM(G35:K35)</f>
        <v>3010999.17</v>
      </c>
      <c r="M35" s="165"/>
      <c r="N35" s="165"/>
      <c r="O35" s="165"/>
    </row>
    <row r="36" spans="1:15" x14ac:dyDescent="0.3">
      <c r="A36" s="120"/>
      <c r="B36" s="339">
        <v>16</v>
      </c>
      <c r="C36" s="340">
        <f t="shared" si="4"/>
        <v>41</v>
      </c>
      <c r="D36" s="138" t="s">
        <v>787</v>
      </c>
      <c r="E36" s="255"/>
      <c r="F36" s="124" t="s">
        <v>95</v>
      </c>
      <c r="G36" s="123">
        <v>4383675.221448685</v>
      </c>
      <c r="H36" s="123">
        <v>2158059.0699999998</v>
      </c>
      <c r="I36" s="257"/>
      <c r="J36" s="258"/>
      <c r="K36" s="123">
        <v>43128.75</v>
      </c>
      <c r="L36" s="329">
        <f t="shared" si="5"/>
        <v>6584863.0414486844</v>
      </c>
      <c r="M36" s="165"/>
      <c r="N36" s="165"/>
      <c r="O36" s="165"/>
    </row>
    <row r="37" spans="1:15" x14ac:dyDescent="0.3">
      <c r="A37" s="120"/>
      <c r="B37" s="339">
        <v>17</v>
      </c>
      <c r="C37" s="340">
        <f t="shared" si="4"/>
        <v>41</v>
      </c>
      <c r="D37" s="138" t="s">
        <v>788</v>
      </c>
      <c r="E37" s="255"/>
      <c r="F37" s="124" t="s">
        <v>95</v>
      </c>
      <c r="G37" s="123">
        <v>5464768.3099999996</v>
      </c>
      <c r="H37" s="257"/>
      <c r="I37" s="257"/>
      <c r="J37" s="258"/>
      <c r="K37" s="257"/>
      <c r="L37" s="329">
        <f t="shared" si="5"/>
        <v>5464768.3099999996</v>
      </c>
      <c r="M37" s="165"/>
      <c r="N37" s="165"/>
      <c r="O37" s="165"/>
    </row>
    <row r="38" spans="1:15" x14ac:dyDescent="0.3">
      <c r="A38" s="120"/>
      <c r="B38" s="339">
        <v>18</v>
      </c>
      <c r="C38" s="340">
        <f t="shared" si="4"/>
        <v>41</v>
      </c>
      <c r="D38" s="138" t="s">
        <v>789</v>
      </c>
      <c r="E38" s="255"/>
      <c r="F38" s="124" t="s">
        <v>96</v>
      </c>
      <c r="G38" s="123">
        <v>1013513.2485665012</v>
      </c>
      <c r="H38" s="123">
        <v>98357.98</v>
      </c>
      <c r="I38" s="257"/>
      <c r="J38" s="258"/>
      <c r="K38" s="257"/>
      <c r="L38" s="329">
        <f t="shared" si="5"/>
        <v>1111871.2285665013</v>
      </c>
      <c r="M38" s="165"/>
      <c r="N38" s="165"/>
      <c r="O38" s="165"/>
    </row>
    <row r="39" spans="1:15" x14ac:dyDescent="0.3">
      <c r="A39" s="120"/>
      <c r="B39" s="339">
        <v>19</v>
      </c>
      <c r="C39" s="340">
        <f t="shared" si="4"/>
        <v>41</v>
      </c>
      <c r="D39" s="138" t="s">
        <v>790</v>
      </c>
      <c r="E39" s="255"/>
      <c r="F39" s="124" t="s">
        <v>96</v>
      </c>
      <c r="G39" s="123">
        <v>259187.67683007446</v>
      </c>
      <c r="H39" s="123">
        <v>163394.92000000001</v>
      </c>
      <c r="I39" s="257"/>
      <c r="J39" s="258"/>
      <c r="K39" s="123">
        <v>13781.29</v>
      </c>
      <c r="L39" s="329">
        <f t="shared" si="5"/>
        <v>436363.88683007442</v>
      </c>
      <c r="M39" s="165"/>
      <c r="N39" s="165"/>
      <c r="O39" s="165"/>
    </row>
    <row r="40" spans="1:15" x14ac:dyDescent="0.3">
      <c r="A40" s="120"/>
      <c r="B40" s="339">
        <v>20</v>
      </c>
      <c r="C40" s="340">
        <f t="shared" si="4"/>
        <v>41</v>
      </c>
      <c r="D40" s="138" t="s">
        <v>791</v>
      </c>
      <c r="E40" s="255"/>
      <c r="F40" s="124" t="s">
        <v>96</v>
      </c>
      <c r="G40" s="123">
        <v>1191032.69</v>
      </c>
      <c r="H40" s="257"/>
      <c r="I40" s="257"/>
      <c r="J40" s="258"/>
      <c r="K40" s="257"/>
      <c r="L40" s="329">
        <f t="shared" si="5"/>
        <v>1191032.69</v>
      </c>
      <c r="M40" s="165"/>
      <c r="N40" s="165"/>
      <c r="O40" s="165"/>
    </row>
    <row r="41" spans="1:15" x14ac:dyDescent="0.3">
      <c r="A41" s="120"/>
      <c r="B41" s="339">
        <v>21</v>
      </c>
      <c r="C41" s="340">
        <f t="shared" si="4"/>
        <v>41</v>
      </c>
      <c r="D41" s="138" t="s">
        <v>792</v>
      </c>
      <c r="E41" s="255"/>
      <c r="F41" s="124" t="s">
        <v>96</v>
      </c>
      <c r="G41" s="123">
        <v>2499055.8645671252</v>
      </c>
      <c r="H41" s="123">
        <v>1384211.28</v>
      </c>
      <c r="I41" s="257"/>
      <c r="J41" s="258"/>
      <c r="K41" s="123">
        <v>215124.97</v>
      </c>
      <c r="L41" s="329">
        <f t="shared" si="5"/>
        <v>4098392.1145671257</v>
      </c>
      <c r="M41" s="165"/>
      <c r="N41" s="165"/>
      <c r="O41" s="165"/>
    </row>
    <row r="42" spans="1:15" x14ac:dyDescent="0.3">
      <c r="A42" s="120"/>
      <c r="B42" s="339">
        <v>22</v>
      </c>
      <c r="C42" s="340">
        <f t="shared" si="4"/>
        <v>41</v>
      </c>
      <c r="D42" s="138" t="s">
        <v>793</v>
      </c>
      <c r="E42" s="255"/>
      <c r="F42" s="124" t="s">
        <v>96</v>
      </c>
      <c r="G42" s="123">
        <v>3110889.4178290982</v>
      </c>
      <c r="H42" s="123">
        <v>380363.73</v>
      </c>
      <c r="I42" s="257"/>
      <c r="J42" s="258"/>
      <c r="K42" s="123">
        <v>22809.25</v>
      </c>
      <c r="L42" s="329">
        <f t="shared" si="5"/>
        <v>3514062.3978290982</v>
      </c>
      <c r="M42" s="165"/>
      <c r="N42" s="165"/>
      <c r="O42" s="165"/>
    </row>
    <row r="43" spans="1:15" x14ac:dyDescent="0.3">
      <c r="A43" s="120"/>
      <c r="B43" s="339">
        <v>23</v>
      </c>
      <c r="C43" s="340">
        <f t="shared" si="4"/>
        <v>41</v>
      </c>
      <c r="D43" s="138" t="s">
        <v>794</v>
      </c>
      <c r="E43" s="255"/>
      <c r="F43" s="124" t="s">
        <v>96</v>
      </c>
      <c r="G43" s="123">
        <v>110735.613697765</v>
      </c>
      <c r="H43" s="123">
        <v>161138.16</v>
      </c>
      <c r="I43" s="257"/>
      <c r="J43" s="258"/>
      <c r="K43" s="123">
        <v>58703.45</v>
      </c>
      <c r="L43" s="329">
        <f t="shared" si="5"/>
        <v>330577.22369776503</v>
      </c>
      <c r="M43" s="165"/>
      <c r="N43" s="165"/>
      <c r="O43" s="165"/>
    </row>
    <row r="44" spans="1:15" x14ac:dyDescent="0.3">
      <c r="A44" s="120"/>
      <c r="B44" s="339">
        <v>24</v>
      </c>
      <c r="C44" s="340">
        <f t="shared" si="4"/>
        <v>41</v>
      </c>
      <c r="D44" s="138" t="s">
        <v>795</v>
      </c>
      <c r="E44" s="255"/>
      <c r="F44" s="124" t="s">
        <v>96</v>
      </c>
      <c r="G44" s="123">
        <v>834005.16</v>
      </c>
      <c r="H44" s="257"/>
      <c r="I44" s="257"/>
      <c r="J44" s="258"/>
      <c r="K44" s="257"/>
      <c r="L44" s="329">
        <f t="shared" si="5"/>
        <v>834005.16</v>
      </c>
      <c r="M44" s="165"/>
      <c r="N44" s="165"/>
      <c r="O44" s="165"/>
    </row>
    <row r="45" spans="1:15" x14ac:dyDescent="0.3">
      <c r="A45" s="120"/>
      <c r="B45" s="339">
        <v>25</v>
      </c>
      <c r="C45" s="340">
        <f t="shared" si="4"/>
        <v>41</v>
      </c>
      <c r="D45" s="138" t="s">
        <v>796</v>
      </c>
      <c r="E45" s="255"/>
      <c r="F45" s="124" t="s">
        <v>96</v>
      </c>
      <c r="G45" s="123">
        <v>2472872.1066618613</v>
      </c>
      <c r="H45" s="123">
        <v>465187.36</v>
      </c>
      <c r="I45" s="257"/>
      <c r="J45" s="258"/>
      <c r="K45" s="123">
        <v>45353.1</v>
      </c>
      <c r="L45" s="329">
        <f t="shared" si="5"/>
        <v>2983412.5666618613</v>
      </c>
      <c r="M45" s="165"/>
      <c r="N45" s="165"/>
      <c r="O45" s="165"/>
    </row>
    <row r="46" spans="1:15" x14ac:dyDescent="0.3">
      <c r="A46" s="120"/>
      <c r="B46" s="339">
        <v>26</v>
      </c>
      <c r="C46" s="340" t="str">
        <f t="shared" si="4"/>
        <v/>
      </c>
      <c r="D46" s="138" t="s">
        <v>820</v>
      </c>
      <c r="E46" s="255"/>
      <c r="F46" s="124" t="s">
        <v>95</v>
      </c>
      <c r="G46" s="123">
        <v>0</v>
      </c>
      <c r="H46" s="257"/>
      <c r="I46" s="257"/>
      <c r="J46" s="258"/>
      <c r="K46" s="257"/>
      <c r="L46" s="329">
        <f t="shared" si="5"/>
        <v>0</v>
      </c>
      <c r="M46" s="165"/>
      <c r="N46" s="165"/>
      <c r="O46" s="165"/>
    </row>
    <row r="47" spans="1:15" x14ac:dyDescent="0.3">
      <c r="A47" s="120"/>
      <c r="B47" s="339">
        <v>27</v>
      </c>
      <c r="C47" s="340" t="str">
        <f t="shared" si="4"/>
        <v/>
      </c>
      <c r="D47" s="138" t="s">
        <v>836</v>
      </c>
      <c r="E47" s="255"/>
      <c r="F47" s="124" t="s">
        <v>96</v>
      </c>
      <c r="G47" s="123">
        <v>0</v>
      </c>
      <c r="H47" s="257"/>
      <c r="I47" s="257"/>
      <c r="J47" s="258"/>
      <c r="K47" s="257"/>
      <c r="L47" s="329">
        <f>SUM(G47:K47)</f>
        <v>0</v>
      </c>
      <c r="M47" s="165"/>
      <c r="N47" s="165"/>
      <c r="O47" s="165"/>
    </row>
    <row r="48" spans="1:15" ht="30.6" x14ac:dyDescent="0.3">
      <c r="A48" s="120"/>
      <c r="B48" s="339">
        <v>28</v>
      </c>
      <c r="C48" s="340" t="str">
        <f t="shared" si="4"/>
        <v/>
      </c>
      <c r="D48" s="138" t="s">
        <v>835</v>
      </c>
      <c r="E48" s="255"/>
      <c r="F48" s="124" t="s">
        <v>96</v>
      </c>
      <c r="G48" s="123">
        <v>0</v>
      </c>
      <c r="H48" s="257"/>
      <c r="I48" s="257"/>
      <c r="J48" s="258"/>
      <c r="K48" s="257"/>
      <c r="L48" s="329">
        <f t="shared" si="5"/>
        <v>0</v>
      </c>
      <c r="M48" s="165"/>
      <c r="N48" s="165"/>
      <c r="O48" s="165"/>
    </row>
    <row r="49" spans="1:15" x14ac:dyDescent="0.3">
      <c r="A49" s="120"/>
      <c r="B49" s="339">
        <v>29</v>
      </c>
      <c r="C49" s="340" t="str">
        <f t="shared" si="4"/>
        <v/>
      </c>
      <c r="D49" s="255"/>
      <c r="E49" s="255"/>
      <c r="F49" s="256"/>
      <c r="G49" s="257"/>
      <c r="H49" s="257"/>
      <c r="I49" s="257"/>
      <c r="J49" s="258"/>
      <c r="K49" s="257"/>
      <c r="L49" s="329">
        <f t="shared" si="5"/>
        <v>0</v>
      </c>
      <c r="M49" s="165"/>
      <c r="N49" s="165"/>
      <c r="O49" s="165"/>
    </row>
    <row r="50" spans="1:15" x14ac:dyDescent="0.3">
      <c r="A50" s="120"/>
      <c r="B50" s="339">
        <v>30</v>
      </c>
      <c r="C50" s="340" t="str">
        <f t="shared" si="4"/>
        <v/>
      </c>
      <c r="D50" s="255"/>
      <c r="E50" s="255"/>
      <c r="F50" s="256"/>
      <c r="G50" s="257"/>
      <c r="H50" s="257"/>
      <c r="I50" s="257"/>
      <c r="J50" s="258"/>
      <c r="K50" s="257"/>
      <c r="L50" s="329">
        <f t="shared" si="5"/>
        <v>0</v>
      </c>
      <c r="M50" s="165"/>
      <c r="N50" s="165"/>
      <c r="O50" s="165"/>
    </row>
    <row r="51" spans="1:15" x14ac:dyDescent="0.3">
      <c r="A51" s="120"/>
      <c r="B51" s="339">
        <v>31</v>
      </c>
      <c r="C51" s="340" t="str">
        <f t="shared" si="4"/>
        <v/>
      </c>
      <c r="D51" s="255"/>
      <c r="E51" s="255"/>
      <c r="F51" s="256"/>
      <c r="G51" s="257"/>
      <c r="H51" s="257"/>
      <c r="I51" s="257"/>
      <c r="J51" s="258"/>
      <c r="K51" s="257"/>
      <c r="L51" s="329">
        <f t="shared" si="5"/>
        <v>0</v>
      </c>
      <c r="M51" s="165"/>
      <c r="N51" s="165"/>
      <c r="O51" s="165"/>
    </row>
    <row r="52" spans="1:15" x14ac:dyDescent="0.3">
      <c r="A52" s="120"/>
      <c r="B52" s="339">
        <v>32</v>
      </c>
      <c r="C52" s="340" t="str">
        <f t="shared" si="4"/>
        <v/>
      </c>
      <c r="D52" s="255"/>
      <c r="E52" s="255"/>
      <c r="F52" s="256"/>
      <c r="G52" s="257"/>
      <c r="H52" s="257"/>
      <c r="I52" s="257"/>
      <c r="J52" s="258"/>
      <c r="K52" s="257"/>
      <c r="L52" s="329">
        <f t="shared" si="5"/>
        <v>0</v>
      </c>
      <c r="M52" s="165"/>
      <c r="N52" s="165"/>
      <c r="O52" s="165"/>
    </row>
    <row r="53" spans="1:15" x14ac:dyDescent="0.3">
      <c r="A53" s="120"/>
      <c r="B53" s="339">
        <v>33</v>
      </c>
      <c r="C53" s="340" t="str">
        <f t="shared" si="4"/>
        <v/>
      </c>
      <c r="D53" s="255"/>
      <c r="E53" s="255"/>
      <c r="F53" s="256"/>
      <c r="G53" s="257"/>
      <c r="H53" s="257"/>
      <c r="I53" s="257"/>
      <c r="J53" s="258"/>
      <c r="K53" s="257"/>
      <c r="L53" s="329">
        <f>SUM(G53:K53)</f>
        <v>0</v>
      </c>
      <c r="M53" s="165"/>
      <c r="N53" s="165"/>
      <c r="O53" s="165"/>
    </row>
    <row r="54" spans="1:15" x14ac:dyDescent="0.3">
      <c r="A54" s="120"/>
      <c r="B54" s="339">
        <v>34</v>
      </c>
      <c r="C54" s="340" t="str">
        <f t="shared" si="4"/>
        <v/>
      </c>
      <c r="D54" s="255"/>
      <c r="E54" s="255"/>
      <c r="F54" s="256"/>
      <c r="G54" s="257"/>
      <c r="H54" s="257"/>
      <c r="I54" s="257"/>
      <c r="J54" s="258"/>
      <c r="K54" s="257"/>
      <c r="L54" s="329">
        <f t="shared" si="5"/>
        <v>0</v>
      </c>
      <c r="M54" s="165"/>
      <c r="N54" s="165"/>
      <c r="O54" s="165"/>
    </row>
    <row r="55" spans="1:15" x14ac:dyDescent="0.3">
      <c r="A55" s="120"/>
      <c r="B55" s="339">
        <v>35</v>
      </c>
      <c r="C55" s="340" t="str">
        <f t="shared" si="4"/>
        <v/>
      </c>
      <c r="D55" s="255"/>
      <c r="E55" s="255"/>
      <c r="F55" s="256"/>
      <c r="G55" s="257"/>
      <c r="H55" s="257"/>
      <c r="I55" s="257"/>
      <c r="J55" s="258"/>
      <c r="K55" s="257"/>
      <c r="L55" s="329">
        <f t="shared" si="5"/>
        <v>0</v>
      </c>
      <c r="M55" s="165"/>
      <c r="N55" s="165"/>
      <c r="O55" s="165"/>
    </row>
    <row r="56" spans="1:15" x14ac:dyDescent="0.3">
      <c r="A56" s="120"/>
      <c r="B56" s="339">
        <v>36</v>
      </c>
      <c r="C56" s="340" t="str">
        <f t="shared" si="4"/>
        <v/>
      </c>
      <c r="D56" s="255"/>
      <c r="E56" s="255"/>
      <c r="F56" s="256"/>
      <c r="G56" s="257"/>
      <c r="H56" s="257"/>
      <c r="I56" s="257"/>
      <c r="J56" s="258"/>
      <c r="K56" s="257"/>
      <c r="L56" s="329">
        <f t="shared" si="5"/>
        <v>0</v>
      </c>
      <c r="M56" s="165"/>
      <c r="N56" s="165"/>
      <c r="O56" s="165"/>
    </row>
    <row r="57" spans="1:15" x14ac:dyDescent="0.3">
      <c r="A57" s="120"/>
      <c r="B57" s="339">
        <v>37</v>
      </c>
      <c r="C57" s="340" t="str">
        <f t="shared" si="4"/>
        <v/>
      </c>
      <c r="D57" s="255"/>
      <c r="E57" s="255"/>
      <c r="F57" s="256"/>
      <c r="G57" s="257"/>
      <c r="H57" s="257"/>
      <c r="I57" s="257"/>
      <c r="J57" s="258"/>
      <c r="K57" s="257"/>
      <c r="L57" s="329">
        <f t="shared" si="5"/>
        <v>0</v>
      </c>
      <c r="M57" s="165"/>
      <c r="N57" s="165"/>
      <c r="O57" s="165"/>
    </row>
    <row r="58" spans="1:15" x14ac:dyDescent="0.3">
      <c r="A58" s="120"/>
      <c r="B58" s="339">
        <v>38</v>
      </c>
      <c r="C58" s="340" t="str">
        <f t="shared" si="4"/>
        <v/>
      </c>
      <c r="D58" s="255"/>
      <c r="E58" s="255"/>
      <c r="F58" s="256"/>
      <c r="G58" s="257"/>
      <c r="H58" s="257"/>
      <c r="I58" s="257"/>
      <c r="J58" s="258"/>
      <c r="K58" s="257"/>
      <c r="L58" s="329">
        <f t="shared" si="5"/>
        <v>0</v>
      </c>
      <c r="M58" s="165"/>
      <c r="N58" s="165"/>
      <c r="O58" s="165"/>
    </row>
    <row r="59" spans="1:15" x14ac:dyDescent="0.3">
      <c r="A59" s="120"/>
      <c r="B59" s="339">
        <v>39</v>
      </c>
      <c r="C59" s="340" t="str">
        <f t="shared" si="4"/>
        <v/>
      </c>
      <c r="D59" s="255"/>
      <c r="E59" s="255"/>
      <c r="F59" s="256"/>
      <c r="G59" s="257"/>
      <c r="H59" s="257"/>
      <c r="I59" s="257"/>
      <c r="J59" s="258"/>
      <c r="K59" s="257"/>
      <c r="L59" s="329">
        <f t="shared" si="5"/>
        <v>0</v>
      </c>
      <c r="M59" s="165"/>
      <c r="N59" s="165"/>
      <c r="O59" s="165"/>
    </row>
    <row r="60" spans="1:15" x14ac:dyDescent="0.3">
      <c r="A60" s="120"/>
      <c r="B60" s="339">
        <v>40</v>
      </c>
      <c r="C60" s="340" t="str">
        <f t="shared" si="4"/>
        <v/>
      </c>
      <c r="D60" s="255"/>
      <c r="E60" s="255"/>
      <c r="F60" s="256"/>
      <c r="G60" s="257"/>
      <c r="H60" s="257"/>
      <c r="I60" s="257"/>
      <c r="J60" s="258"/>
      <c r="K60" s="257"/>
      <c r="L60" s="329">
        <f t="shared" si="5"/>
        <v>0</v>
      </c>
      <c r="M60" s="165"/>
      <c r="N60" s="165"/>
      <c r="O60" s="165"/>
    </row>
    <row r="61" spans="1:15" x14ac:dyDescent="0.3">
      <c r="A61" s="120"/>
      <c r="B61" s="339">
        <v>41</v>
      </c>
      <c r="C61" s="340" t="str">
        <f t="shared" si="4"/>
        <v/>
      </c>
      <c r="D61" s="255"/>
      <c r="E61" s="255"/>
      <c r="F61" s="256"/>
      <c r="G61" s="257"/>
      <c r="H61" s="257"/>
      <c r="I61" s="257"/>
      <c r="J61" s="258"/>
      <c r="K61" s="257"/>
      <c r="L61" s="329">
        <f t="shared" si="5"/>
        <v>0</v>
      </c>
      <c r="M61" s="165"/>
      <c r="N61" s="165"/>
      <c r="O61" s="165"/>
    </row>
    <row r="62" spans="1:15" x14ac:dyDescent="0.3">
      <c r="A62" s="120"/>
      <c r="B62" s="339">
        <v>42</v>
      </c>
      <c r="C62" s="340" t="str">
        <f t="shared" si="4"/>
        <v/>
      </c>
      <c r="D62" s="255"/>
      <c r="E62" s="255"/>
      <c r="F62" s="256"/>
      <c r="G62" s="257"/>
      <c r="H62" s="257"/>
      <c r="I62" s="257"/>
      <c r="J62" s="258"/>
      <c r="K62" s="257"/>
      <c r="L62" s="329">
        <f t="shared" si="5"/>
        <v>0</v>
      </c>
      <c r="M62" s="165"/>
      <c r="N62" s="165"/>
      <c r="O62" s="165"/>
    </row>
    <row r="63" spans="1:15" x14ac:dyDescent="0.3">
      <c r="A63" s="120"/>
      <c r="B63" s="339">
        <v>43</v>
      </c>
      <c r="C63" s="340" t="str">
        <f t="shared" si="4"/>
        <v/>
      </c>
      <c r="D63" s="255"/>
      <c r="E63" s="255"/>
      <c r="F63" s="256"/>
      <c r="G63" s="257"/>
      <c r="H63" s="257"/>
      <c r="I63" s="257"/>
      <c r="J63" s="258"/>
      <c r="K63" s="257"/>
      <c r="L63" s="329">
        <f t="shared" si="5"/>
        <v>0</v>
      </c>
      <c r="M63" s="165"/>
      <c r="N63" s="165"/>
      <c r="O63" s="165"/>
    </row>
    <row r="64" spans="1:15" x14ac:dyDescent="0.3">
      <c r="A64" s="120"/>
      <c r="B64" s="339">
        <v>44</v>
      </c>
      <c r="C64" s="340" t="str">
        <f t="shared" si="4"/>
        <v/>
      </c>
      <c r="D64" s="255"/>
      <c r="E64" s="255"/>
      <c r="F64" s="256"/>
      <c r="G64" s="257"/>
      <c r="H64" s="257"/>
      <c r="I64" s="257"/>
      <c r="J64" s="258"/>
      <c r="K64" s="257"/>
      <c r="L64" s="329">
        <f t="shared" si="5"/>
        <v>0</v>
      </c>
      <c r="M64" s="165"/>
      <c r="N64" s="165"/>
      <c r="O64" s="165"/>
    </row>
    <row r="65" spans="1:15" x14ac:dyDescent="0.3">
      <c r="A65" s="120"/>
      <c r="B65" s="339">
        <v>45</v>
      </c>
      <c r="C65" s="340" t="str">
        <f t="shared" si="4"/>
        <v/>
      </c>
      <c r="D65" s="255"/>
      <c r="E65" s="255"/>
      <c r="F65" s="256"/>
      <c r="G65" s="257"/>
      <c r="H65" s="257"/>
      <c r="I65" s="257"/>
      <c r="J65" s="258"/>
      <c r="K65" s="257"/>
      <c r="L65" s="329">
        <f t="shared" si="5"/>
        <v>0</v>
      </c>
      <c r="M65" s="165"/>
      <c r="N65" s="165"/>
      <c r="O65" s="165"/>
    </row>
    <row r="66" spans="1:15" x14ac:dyDescent="0.3">
      <c r="A66" s="120"/>
      <c r="B66" s="339">
        <v>46</v>
      </c>
      <c r="C66" s="340" t="str">
        <f t="shared" ref="C66:C97" si="6">IF(L66&lt;&gt;0,VLOOKUP($D$9,Info_County_Code,2,FALSE),"")</f>
        <v/>
      </c>
      <c r="D66" s="255"/>
      <c r="E66" s="255"/>
      <c r="F66" s="256"/>
      <c r="G66" s="257"/>
      <c r="H66" s="257"/>
      <c r="I66" s="257"/>
      <c r="J66" s="258"/>
      <c r="K66" s="257"/>
      <c r="L66" s="329">
        <f t="shared" si="5"/>
        <v>0</v>
      </c>
      <c r="M66" s="165"/>
      <c r="N66" s="165"/>
      <c r="O66" s="165"/>
    </row>
    <row r="67" spans="1:15" x14ac:dyDescent="0.3">
      <c r="A67" s="120"/>
      <c r="B67" s="339">
        <v>47</v>
      </c>
      <c r="C67" s="340" t="str">
        <f t="shared" si="6"/>
        <v/>
      </c>
      <c r="D67" s="255"/>
      <c r="E67" s="255"/>
      <c r="F67" s="256"/>
      <c r="G67" s="257"/>
      <c r="H67" s="257"/>
      <c r="I67" s="257"/>
      <c r="J67" s="258"/>
      <c r="K67" s="257"/>
      <c r="L67" s="329">
        <f t="shared" si="5"/>
        <v>0</v>
      </c>
      <c r="M67" s="165"/>
      <c r="N67" s="165"/>
      <c r="O67" s="165"/>
    </row>
    <row r="68" spans="1:15" x14ac:dyDescent="0.3">
      <c r="A68" s="120"/>
      <c r="B68" s="339">
        <v>48</v>
      </c>
      <c r="C68" s="340" t="str">
        <f t="shared" si="6"/>
        <v/>
      </c>
      <c r="D68" s="255"/>
      <c r="E68" s="255"/>
      <c r="F68" s="256"/>
      <c r="G68" s="257"/>
      <c r="H68" s="257"/>
      <c r="I68" s="257"/>
      <c r="J68" s="258"/>
      <c r="K68" s="257"/>
      <c r="L68" s="329">
        <f t="shared" si="5"/>
        <v>0</v>
      </c>
      <c r="M68" s="165"/>
      <c r="N68" s="165"/>
      <c r="O68" s="165"/>
    </row>
    <row r="69" spans="1:15" x14ac:dyDescent="0.3">
      <c r="A69" s="120"/>
      <c r="B69" s="339">
        <v>49</v>
      </c>
      <c r="C69" s="340" t="str">
        <f t="shared" si="6"/>
        <v/>
      </c>
      <c r="D69" s="255"/>
      <c r="E69" s="255"/>
      <c r="F69" s="256"/>
      <c r="G69" s="257"/>
      <c r="H69" s="257"/>
      <c r="I69" s="257"/>
      <c r="J69" s="258"/>
      <c r="K69" s="257"/>
      <c r="L69" s="329">
        <f t="shared" si="5"/>
        <v>0</v>
      </c>
      <c r="M69" s="165"/>
      <c r="N69" s="165"/>
      <c r="O69" s="165"/>
    </row>
    <row r="70" spans="1:15" x14ac:dyDescent="0.3">
      <c r="A70" s="120"/>
      <c r="B70" s="339">
        <v>50</v>
      </c>
      <c r="C70" s="340" t="str">
        <f t="shared" si="6"/>
        <v/>
      </c>
      <c r="D70" s="255"/>
      <c r="E70" s="255"/>
      <c r="F70" s="256"/>
      <c r="G70" s="257"/>
      <c r="H70" s="257"/>
      <c r="I70" s="257"/>
      <c r="J70" s="258"/>
      <c r="K70" s="257"/>
      <c r="L70" s="329">
        <f t="shared" si="5"/>
        <v>0</v>
      </c>
      <c r="M70" s="165"/>
      <c r="N70" s="165"/>
      <c r="O70" s="165"/>
    </row>
    <row r="71" spans="1:15" x14ac:dyDescent="0.3">
      <c r="A71" s="120"/>
      <c r="B71" s="339">
        <v>51</v>
      </c>
      <c r="C71" s="340" t="str">
        <f t="shared" si="6"/>
        <v/>
      </c>
      <c r="D71" s="255"/>
      <c r="E71" s="255"/>
      <c r="F71" s="256"/>
      <c r="G71" s="257"/>
      <c r="H71" s="257"/>
      <c r="I71" s="257"/>
      <c r="J71" s="258"/>
      <c r="K71" s="257"/>
      <c r="L71" s="329">
        <f t="shared" si="5"/>
        <v>0</v>
      </c>
      <c r="M71" s="165"/>
      <c r="N71" s="165"/>
      <c r="O71" s="165"/>
    </row>
    <row r="72" spans="1:15" x14ac:dyDescent="0.3">
      <c r="A72" s="120"/>
      <c r="B72" s="339">
        <v>52</v>
      </c>
      <c r="C72" s="340" t="str">
        <f t="shared" si="6"/>
        <v/>
      </c>
      <c r="D72" s="255"/>
      <c r="E72" s="255"/>
      <c r="F72" s="256"/>
      <c r="G72" s="257"/>
      <c r="H72" s="257"/>
      <c r="I72" s="257"/>
      <c r="J72" s="258"/>
      <c r="K72" s="257"/>
      <c r="L72" s="329">
        <f t="shared" si="5"/>
        <v>0</v>
      </c>
      <c r="M72" s="165"/>
      <c r="N72" s="165"/>
      <c r="O72" s="165"/>
    </row>
    <row r="73" spans="1:15" x14ac:dyDescent="0.3">
      <c r="A73" s="120"/>
      <c r="B73" s="339">
        <v>53</v>
      </c>
      <c r="C73" s="340" t="str">
        <f t="shared" si="6"/>
        <v/>
      </c>
      <c r="D73" s="255"/>
      <c r="E73" s="255"/>
      <c r="F73" s="256"/>
      <c r="G73" s="257"/>
      <c r="H73" s="257"/>
      <c r="I73" s="257"/>
      <c r="J73" s="258"/>
      <c r="K73" s="257"/>
      <c r="L73" s="329">
        <f t="shared" si="5"/>
        <v>0</v>
      </c>
      <c r="M73" s="165"/>
      <c r="N73" s="165"/>
      <c r="O73" s="165"/>
    </row>
    <row r="74" spans="1:15" x14ac:dyDescent="0.3">
      <c r="A74" s="120"/>
      <c r="B74" s="339">
        <v>54</v>
      </c>
      <c r="C74" s="340" t="str">
        <f t="shared" si="6"/>
        <v/>
      </c>
      <c r="D74" s="255"/>
      <c r="E74" s="255"/>
      <c r="F74" s="256"/>
      <c r="G74" s="257"/>
      <c r="H74" s="257"/>
      <c r="I74" s="257"/>
      <c r="J74" s="258"/>
      <c r="K74" s="257"/>
      <c r="L74" s="329">
        <f t="shared" si="5"/>
        <v>0</v>
      </c>
      <c r="M74" s="165"/>
      <c r="N74" s="165"/>
      <c r="O74" s="165"/>
    </row>
    <row r="75" spans="1:15" x14ac:dyDescent="0.3">
      <c r="A75" s="120"/>
      <c r="B75" s="339">
        <v>55</v>
      </c>
      <c r="C75" s="340" t="str">
        <f t="shared" si="6"/>
        <v/>
      </c>
      <c r="D75" s="255"/>
      <c r="E75" s="255"/>
      <c r="F75" s="256"/>
      <c r="G75" s="257"/>
      <c r="H75" s="257"/>
      <c r="I75" s="257"/>
      <c r="J75" s="258"/>
      <c r="K75" s="257"/>
      <c r="L75" s="329">
        <f t="shared" si="5"/>
        <v>0</v>
      </c>
      <c r="M75" s="165"/>
      <c r="N75" s="165"/>
      <c r="O75" s="165"/>
    </row>
    <row r="76" spans="1:15" x14ac:dyDescent="0.3">
      <c r="A76" s="120"/>
      <c r="B76" s="339">
        <v>56</v>
      </c>
      <c r="C76" s="340" t="str">
        <f t="shared" si="6"/>
        <v/>
      </c>
      <c r="D76" s="255"/>
      <c r="E76" s="255"/>
      <c r="F76" s="256"/>
      <c r="G76" s="257"/>
      <c r="H76" s="257"/>
      <c r="I76" s="257"/>
      <c r="J76" s="258"/>
      <c r="K76" s="257"/>
      <c r="L76" s="329">
        <f t="shared" si="5"/>
        <v>0</v>
      </c>
      <c r="M76" s="165"/>
      <c r="N76" s="165"/>
      <c r="O76" s="165"/>
    </row>
    <row r="77" spans="1:15" x14ac:dyDescent="0.3">
      <c r="A77" s="120"/>
      <c r="B77" s="339">
        <v>57</v>
      </c>
      <c r="C77" s="340" t="str">
        <f t="shared" si="6"/>
        <v/>
      </c>
      <c r="D77" s="255"/>
      <c r="E77" s="255"/>
      <c r="F77" s="256"/>
      <c r="G77" s="257"/>
      <c r="H77" s="257"/>
      <c r="I77" s="257"/>
      <c r="J77" s="258"/>
      <c r="K77" s="257"/>
      <c r="L77" s="329">
        <f t="shared" si="5"/>
        <v>0</v>
      </c>
      <c r="M77" s="165"/>
      <c r="N77" s="165"/>
      <c r="O77" s="165"/>
    </row>
    <row r="78" spans="1:15" x14ac:dyDescent="0.3">
      <c r="A78" s="120"/>
      <c r="B78" s="339">
        <v>58</v>
      </c>
      <c r="C78" s="340" t="str">
        <f t="shared" si="6"/>
        <v/>
      </c>
      <c r="D78" s="255"/>
      <c r="E78" s="255"/>
      <c r="F78" s="256"/>
      <c r="G78" s="257"/>
      <c r="H78" s="257"/>
      <c r="I78" s="257"/>
      <c r="J78" s="258"/>
      <c r="K78" s="257"/>
      <c r="L78" s="329">
        <f>SUM(G78:K78)</f>
        <v>0</v>
      </c>
      <c r="M78" s="165"/>
      <c r="N78" s="165"/>
      <c r="O78" s="165"/>
    </row>
    <row r="79" spans="1:15" x14ac:dyDescent="0.3">
      <c r="A79" s="120"/>
      <c r="B79" s="339">
        <v>59</v>
      </c>
      <c r="C79" s="340" t="str">
        <f t="shared" si="6"/>
        <v/>
      </c>
      <c r="D79" s="255"/>
      <c r="E79" s="255"/>
      <c r="F79" s="256"/>
      <c r="G79" s="257"/>
      <c r="H79" s="257"/>
      <c r="I79" s="257"/>
      <c r="J79" s="258"/>
      <c r="K79" s="257"/>
      <c r="L79" s="329">
        <f t="shared" si="5"/>
        <v>0</v>
      </c>
      <c r="M79" s="165"/>
      <c r="N79" s="165"/>
      <c r="O79" s="165"/>
    </row>
    <row r="80" spans="1:15" x14ac:dyDescent="0.3">
      <c r="A80" s="120"/>
      <c r="B80" s="339">
        <v>60</v>
      </c>
      <c r="C80" s="340" t="str">
        <f t="shared" si="6"/>
        <v/>
      </c>
      <c r="D80" s="255"/>
      <c r="E80" s="255"/>
      <c r="F80" s="256"/>
      <c r="G80" s="257"/>
      <c r="H80" s="257"/>
      <c r="I80" s="257"/>
      <c r="J80" s="258"/>
      <c r="K80" s="257"/>
      <c r="L80" s="329">
        <f t="shared" si="5"/>
        <v>0</v>
      </c>
      <c r="M80" s="165"/>
      <c r="N80" s="165"/>
      <c r="O80" s="165"/>
    </row>
    <row r="81" spans="1:15" x14ac:dyDescent="0.3">
      <c r="A81" s="120"/>
      <c r="B81" s="339">
        <v>61</v>
      </c>
      <c r="C81" s="340" t="str">
        <f t="shared" si="6"/>
        <v/>
      </c>
      <c r="D81" s="255"/>
      <c r="E81" s="255"/>
      <c r="F81" s="256"/>
      <c r="G81" s="257"/>
      <c r="H81" s="257"/>
      <c r="I81" s="257"/>
      <c r="J81" s="258"/>
      <c r="K81" s="257"/>
      <c r="L81" s="329">
        <f t="shared" si="5"/>
        <v>0</v>
      </c>
      <c r="M81" s="165"/>
      <c r="N81" s="165"/>
      <c r="O81" s="165"/>
    </row>
    <row r="82" spans="1:15" x14ac:dyDescent="0.3">
      <c r="A82" s="120"/>
      <c r="B82" s="339">
        <v>62</v>
      </c>
      <c r="C82" s="340" t="str">
        <f t="shared" si="6"/>
        <v/>
      </c>
      <c r="D82" s="255"/>
      <c r="E82" s="255"/>
      <c r="F82" s="256"/>
      <c r="G82" s="257"/>
      <c r="H82" s="257"/>
      <c r="I82" s="257"/>
      <c r="J82" s="258"/>
      <c r="K82" s="257"/>
      <c r="L82" s="329">
        <f t="shared" si="5"/>
        <v>0</v>
      </c>
      <c r="M82" s="165"/>
      <c r="N82" s="165"/>
      <c r="O82" s="165"/>
    </row>
    <row r="83" spans="1:15" x14ac:dyDescent="0.3">
      <c r="A83" s="120"/>
      <c r="B83" s="339">
        <v>63</v>
      </c>
      <c r="C83" s="340" t="str">
        <f t="shared" si="6"/>
        <v/>
      </c>
      <c r="D83" s="255"/>
      <c r="E83" s="255"/>
      <c r="F83" s="256"/>
      <c r="G83" s="257"/>
      <c r="H83" s="257"/>
      <c r="I83" s="257"/>
      <c r="J83" s="258"/>
      <c r="K83" s="257"/>
      <c r="L83" s="329">
        <f t="shared" si="5"/>
        <v>0</v>
      </c>
      <c r="M83" s="165"/>
      <c r="N83" s="165"/>
      <c r="O83" s="165"/>
    </row>
    <row r="84" spans="1:15" x14ac:dyDescent="0.3">
      <c r="A84" s="120"/>
      <c r="B84" s="339">
        <v>64</v>
      </c>
      <c r="C84" s="340" t="str">
        <f t="shared" si="6"/>
        <v/>
      </c>
      <c r="D84" s="255"/>
      <c r="E84" s="255"/>
      <c r="F84" s="256"/>
      <c r="G84" s="257"/>
      <c r="H84" s="257"/>
      <c r="I84" s="257"/>
      <c r="J84" s="258"/>
      <c r="K84" s="257"/>
      <c r="L84" s="329">
        <f t="shared" si="5"/>
        <v>0</v>
      </c>
      <c r="M84" s="165"/>
      <c r="N84" s="165"/>
      <c r="O84" s="165"/>
    </row>
    <row r="85" spans="1:15" x14ac:dyDescent="0.3">
      <c r="A85" s="120"/>
      <c r="B85" s="339">
        <v>65</v>
      </c>
      <c r="C85" s="340" t="str">
        <f t="shared" si="6"/>
        <v/>
      </c>
      <c r="D85" s="255"/>
      <c r="E85" s="255"/>
      <c r="F85" s="256"/>
      <c r="G85" s="257"/>
      <c r="H85" s="257"/>
      <c r="I85" s="257"/>
      <c r="J85" s="258"/>
      <c r="K85" s="257"/>
      <c r="L85" s="329">
        <f t="shared" si="5"/>
        <v>0</v>
      </c>
      <c r="M85" s="165"/>
      <c r="N85" s="165"/>
      <c r="O85" s="165"/>
    </row>
    <row r="86" spans="1:15" x14ac:dyDescent="0.3">
      <c r="A86" s="120"/>
      <c r="B86" s="339">
        <v>66</v>
      </c>
      <c r="C86" s="340" t="str">
        <f t="shared" si="6"/>
        <v/>
      </c>
      <c r="D86" s="255"/>
      <c r="E86" s="255"/>
      <c r="F86" s="256"/>
      <c r="G86" s="257"/>
      <c r="H86" s="257"/>
      <c r="I86" s="257"/>
      <c r="J86" s="258"/>
      <c r="K86" s="257"/>
      <c r="L86" s="329">
        <f t="shared" si="5"/>
        <v>0</v>
      </c>
      <c r="M86" s="165"/>
      <c r="N86" s="165"/>
      <c r="O86" s="165"/>
    </row>
    <row r="87" spans="1:15" x14ac:dyDescent="0.3">
      <c r="A87" s="120"/>
      <c r="B87" s="339">
        <v>67</v>
      </c>
      <c r="C87" s="340" t="str">
        <f t="shared" si="6"/>
        <v/>
      </c>
      <c r="D87" s="255"/>
      <c r="E87" s="255"/>
      <c r="F87" s="256"/>
      <c r="G87" s="257"/>
      <c r="H87" s="257"/>
      <c r="I87" s="257"/>
      <c r="J87" s="258"/>
      <c r="K87" s="257"/>
      <c r="L87" s="329">
        <f t="shared" si="5"/>
        <v>0</v>
      </c>
      <c r="M87" s="165"/>
      <c r="N87" s="165"/>
      <c r="O87" s="165"/>
    </row>
    <row r="88" spans="1:15" x14ac:dyDescent="0.3">
      <c r="A88" s="120"/>
      <c r="B88" s="339">
        <v>68</v>
      </c>
      <c r="C88" s="340" t="str">
        <f t="shared" si="6"/>
        <v/>
      </c>
      <c r="D88" s="255"/>
      <c r="E88" s="255"/>
      <c r="F88" s="256"/>
      <c r="G88" s="257"/>
      <c r="H88" s="257"/>
      <c r="I88" s="257"/>
      <c r="J88" s="258"/>
      <c r="K88" s="257"/>
      <c r="L88" s="329">
        <f t="shared" si="5"/>
        <v>0</v>
      </c>
      <c r="M88" s="165"/>
      <c r="N88" s="165"/>
      <c r="O88" s="165"/>
    </row>
    <row r="89" spans="1:15" x14ac:dyDescent="0.3">
      <c r="A89" s="120"/>
      <c r="B89" s="339">
        <v>69</v>
      </c>
      <c r="C89" s="340" t="str">
        <f t="shared" si="6"/>
        <v/>
      </c>
      <c r="D89" s="255"/>
      <c r="E89" s="255"/>
      <c r="F89" s="256"/>
      <c r="G89" s="257"/>
      <c r="H89" s="257"/>
      <c r="I89" s="257"/>
      <c r="J89" s="258"/>
      <c r="K89" s="257"/>
      <c r="L89" s="329">
        <f t="shared" si="5"/>
        <v>0</v>
      </c>
      <c r="M89" s="165"/>
      <c r="N89" s="165"/>
      <c r="O89" s="165"/>
    </row>
    <row r="90" spans="1:15" x14ac:dyDescent="0.3">
      <c r="A90" s="120"/>
      <c r="B90" s="339">
        <v>70</v>
      </c>
      <c r="C90" s="340" t="str">
        <f t="shared" si="6"/>
        <v/>
      </c>
      <c r="D90" s="255"/>
      <c r="E90" s="255"/>
      <c r="F90" s="256"/>
      <c r="G90" s="257"/>
      <c r="H90" s="257"/>
      <c r="I90" s="257"/>
      <c r="J90" s="258"/>
      <c r="K90" s="257"/>
      <c r="L90" s="329">
        <f t="shared" si="5"/>
        <v>0</v>
      </c>
      <c r="M90" s="165"/>
      <c r="N90" s="165"/>
      <c r="O90" s="165"/>
    </row>
    <row r="91" spans="1:15" x14ac:dyDescent="0.3">
      <c r="A91" s="120"/>
      <c r="B91" s="339">
        <v>71</v>
      </c>
      <c r="C91" s="340" t="str">
        <f t="shared" si="6"/>
        <v/>
      </c>
      <c r="D91" s="255"/>
      <c r="E91" s="255"/>
      <c r="F91" s="256"/>
      <c r="G91" s="257"/>
      <c r="H91" s="257"/>
      <c r="I91" s="257"/>
      <c r="J91" s="258"/>
      <c r="K91" s="257"/>
      <c r="L91" s="329">
        <f t="shared" si="5"/>
        <v>0</v>
      </c>
      <c r="M91" s="165"/>
      <c r="N91" s="165"/>
      <c r="O91" s="165"/>
    </row>
    <row r="92" spans="1:15" x14ac:dyDescent="0.3">
      <c r="A92" s="120"/>
      <c r="B92" s="339">
        <v>72</v>
      </c>
      <c r="C92" s="340" t="str">
        <f t="shared" si="6"/>
        <v/>
      </c>
      <c r="D92" s="255"/>
      <c r="E92" s="255"/>
      <c r="F92" s="256"/>
      <c r="G92" s="257"/>
      <c r="H92" s="257"/>
      <c r="I92" s="257"/>
      <c r="J92" s="258"/>
      <c r="K92" s="257"/>
      <c r="L92" s="329">
        <f t="shared" si="5"/>
        <v>0</v>
      </c>
      <c r="M92" s="165"/>
      <c r="N92" s="165"/>
      <c r="O92" s="165"/>
    </row>
    <row r="93" spans="1:15" x14ac:dyDescent="0.3">
      <c r="A93" s="120"/>
      <c r="B93" s="339">
        <v>73</v>
      </c>
      <c r="C93" s="340" t="str">
        <f t="shared" si="6"/>
        <v/>
      </c>
      <c r="D93" s="255"/>
      <c r="E93" s="255"/>
      <c r="F93" s="256"/>
      <c r="G93" s="257"/>
      <c r="H93" s="257"/>
      <c r="I93" s="257"/>
      <c r="J93" s="258"/>
      <c r="K93" s="257"/>
      <c r="L93" s="329">
        <f t="shared" si="5"/>
        <v>0</v>
      </c>
      <c r="M93" s="165"/>
      <c r="N93" s="165"/>
      <c r="O93" s="165"/>
    </row>
    <row r="94" spans="1:15" x14ac:dyDescent="0.3">
      <c r="A94" s="120"/>
      <c r="B94" s="339">
        <v>74</v>
      </c>
      <c r="C94" s="340" t="str">
        <f t="shared" si="6"/>
        <v/>
      </c>
      <c r="D94" s="255"/>
      <c r="E94" s="255"/>
      <c r="F94" s="256"/>
      <c r="G94" s="257"/>
      <c r="H94" s="257"/>
      <c r="I94" s="257"/>
      <c r="J94" s="258"/>
      <c r="K94" s="257"/>
      <c r="L94" s="329">
        <f t="shared" si="5"/>
        <v>0</v>
      </c>
      <c r="M94" s="165"/>
      <c r="N94" s="165"/>
      <c r="O94" s="165"/>
    </row>
    <row r="95" spans="1:15" x14ac:dyDescent="0.3">
      <c r="A95" s="120"/>
      <c r="B95" s="339">
        <v>75</v>
      </c>
      <c r="C95" s="340" t="str">
        <f t="shared" si="6"/>
        <v/>
      </c>
      <c r="D95" s="255"/>
      <c r="E95" s="255"/>
      <c r="F95" s="256"/>
      <c r="G95" s="257"/>
      <c r="H95" s="257"/>
      <c r="I95" s="257"/>
      <c r="J95" s="258"/>
      <c r="K95" s="257"/>
      <c r="L95" s="329">
        <f t="shared" si="5"/>
        <v>0</v>
      </c>
      <c r="M95" s="165"/>
      <c r="N95" s="165"/>
      <c r="O95" s="165"/>
    </row>
    <row r="96" spans="1:15" x14ac:dyDescent="0.3">
      <c r="A96" s="120"/>
      <c r="B96" s="339">
        <v>76</v>
      </c>
      <c r="C96" s="340" t="str">
        <f t="shared" si="6"/>
        <v/>
      </c>
      <c r="D96" s="255"/>
      <c r="E96" s="255"/>
      <c r="F96" s="256"/>
      <c r="G96" s="257"/>
      <c r="H96" s="257"/>
      <c r="I96" s="257"/>
      <c r="J96" s="258"/>
      <c r="K96" s="257"/>
      <c r="L96" s="329">
        <f t="shared" si="5"/>
        <v>0</v>
      </c>
      <c r="M96" s="165"/>
      <c r="N96" s="165"/>
      <c r="O96" s="165"/>
    </row>
    <row r="97" spans="1:15" x14ac:dyDescent="0.3">
      <c r="A97" s="120"/>
      <c r="B97" s="339">
        <v>77</v>
      </c>
      <c r="C97" s="340" t="str">
        <f t="shared" si="6"/>
        <v/>
      </c>
      <c r="D97" s="255"/>
      <c r="E97" s="255"/>
      <c r="F97" s="256"/>
      <c r="G97" s="257"/>
      <c r="H97" s="257"/>
      <c r="I97" s="257"/>
      <c r="J97" s="258"/>
      <c r="K97" s="257"/>
      <c r="L97" s="329">
        <f t="shared" si="5"/>
        <v>0</v>
      </c>
      <c r="M97" s="165"/>
      <c r="N97" s="165"/>
      <c r="O97" s="165"/>
    </row>
    <row r="98" spans="1:15" x14ac:dyDescent="0.3">
      <c r="A98" s="120"/>
      <c r="B98" s="339">
        <v>78</v>
      </c>
      <c r="C98" s="340" t="str">
        <f t="shared" ref="C98:C133" si="7">IF(L98&lt;&gt;0,VLOOKUP($D$9,Info_County_Code,2,FALSE),"")</f>
        <v/>
      </c>
      <c r="D98" s="255"/>
      <c r="E98" s="255"/>
      <c r="F98" s="256"/>
      <c r="G98" s="257"/>
      <c r="H98" s="257"/>
      <c r="I98" s="257"/>
      <c r="J98" s="258"/>
      <c r="K98" s="257"/>
      <c r="L98" s="329">
        <f t="shared" si="5"/>
        <v>0</v>
      </c>
      <c r="M98" s="165"/>
      <c r="N98" s="165"/>
      <c r="O98" s="165"/>
    </row>
    <row r="99" spans="1:15" x14ac:dyDescent="0.3">
      <c r="A99" s="120"/>
      <c r="B99" s="339">
        <v>79</v>
      </c>
      <c r="C99" s="340" t="str">
        <f t="shared" si="7"/>
        <v/>
      </c>
      <c r="D99" s="255"/>
      <c r="E99" s="255"/>
      <c r="F99" s="256"/>
      <c r="G99" s="257"/>
      <c r="H99" s="257"/>
      <c r="I99" s="257"/>
      <c r="J99" s="258"/>
      <c r="K99" s="257"/>
      <c r="L99" s="329">
        <f t="shared" ref="L99:L110" si="8">SUM(G99:K99)</f>
        <v>0</v>
      </c>
      <c r="M99" s="165"/>
      <c r="N99" s="165"/>
      <c r="O99" s="165"/>
    </row>
    <row r="100" spans="1:15" x14ac:dyDescent="0.3">
      <c r="A100" s="120"/>
      <c r="B100" s="339">
        <v>80</v>
      </c>
      <c r="C100" s="340" t="str">
        <f t="shared" si="7"/>
        <v/>
      </c>
      <c r="D100" s="255"/>
      <c r="E100" s="255"/>
      <c r="F100" s="256"/>
      <c r="G100" s="257"/>
      <c r="H100" s="257"/>
      <c r="I100" s="257"/>
      <c r="J100" s="258"/>
      <c r="K100" s="257"/>
      <c r="L100" s="329">
        <f t="shared" si="8"/>
        <v>0</v>
      </c>
      <c r="M100" s="165"/>
      <c r="N100" s="165"/>
      <c r="O100" s="165"/>
    </row>
    <row r="101" spans="1:15" x14ac:dyDescent="0.3">
      <c r="A101" s="120"/>
      <c r="B101" s="339">
        <v>81</v>
      </c>
      <c r="C101" s="340" t="str">
        <f t="shared" si="7"/>
        <v/>
      </c>
      <c r="D101" s="255"/>
      <c r="E101" s="255"/>
      <c r="F101" s="256"/>
      <c r="G101" s="257"/>
      <c r="H101" s="257"/>
      <c r="I101" s="257"/>
      <c r="J101" s="258"/>
      <c r="K101" s="257"/>
      <c r="L101" s="329">
        <f t="shared" si="8"/>
        <v>0</v>
      </c>
      <c r="M101" s="165"/>
      <c r="N101" s="165"/>
      <c r="O101" s="165"/>
    </row>
    <row r="102" spans="1:15" x14ac:dyDescent="0.3">
      <c r="A102" s="120"/>
      <c r="B102" s="339">
        <v>82</v>
      </c>
      <c r="C102" s="340" t="str">
        <f t="shared" si="7"/>
        <v/>
      </c>
      <c r="D102" s="255"/>
      <c r="E102" s="255"/>
      <c r="F102" s="256"/>
      <c r="G102" s="257"/>
      <c r="H102" s="257"/>
      <c r="I102" s="257"/>
      <c r="J102" s="258"/>
      <c r="K102" s="257"/>
      <c r="L102" s="329">
        <f t="shared" si="8"/>
        <v>0</v>
      </c>
      <c r="M102" s="165"/>
      <c r="N102" s="165"/>
      <c r="O102" s="165"/>
    </row>
    <row r="103" spans="1:15" x14ac:dyDescent="0.3">
      <c r="A103" s="120"/>
      <c r="B103" s="339">
        <v>83</v>
      </c>
      <c r="C103" s="340" t="str">
        <f t="shared" si="7"/>
        <v/>
      </c>
      <c r="D103" s="255"/>
      <c r="E103" s="255"/>
      <c r="F103" s="256"/>
      <c r="G103" s="257"/>
      <c r="H103" s="257"/>
      <c r="I103" s="257"/>
      <c r="J103" s="258"/>
      <c r="K103" s="257"/>
      <c r="L103" s="329">
        <f t="shared" si="8"/>
        <v>0</v>
      </c>
      <c r="M103" s="165"/>
      <c r="N103" s="165"/>
      <c r="O103" s="165"/>
    </row>
    <row r="104" spans="1:15" x14ac:dyDescent="0.3">
      <c r="A104" s="120"/>
      <c r="B104" s="339">
        <v>84</v>
      </c>
      <c r="C104" s="340" t="str">
        <f t="shared" si="7"/>
        <v/>
      </c>
      <c r="D104" s="255"/>
      <c r="E104" s="255"/>
      <c r="F104" s="256"/>
      <c r="G104" s="257"/>
      <c r="H104" s="257"/>
      <c r="I104" s="257"/>
      <c r="J104" s="258"/>
      <c r="K104" s="257"/>
      <c r="L104" s="329">
        <f t="shared" si="8"/>
        <v>0</v>
      </c>
      <c r="M104" s="165"/>
      <c r="N104" s="165"/>
      <c r="O104" s="165"/>
    </row>
    <row r="105" spans="1:15" x14ac:dyDescent="0.3">
      <c r="A105" s="120"/>
      <c r="B105" s="339">
        <v>85</v>
      </c>
      <c r="C105" s="340" t="str">
        <f t="shared" si="7"/>
        <v/>
      </c>
      <c r="D105" s="255"/>
      <c r="E105" s="255"/>
      <c r="F105" s="256"/>
      <c r="G105" s="257"/>
      <c r="H105" s="257"/>
      <c r="I105" s="257"/>
      <c r="J105" s="258"/>
      <c r="K105" s="257"/>
      <c r="L105" s="329">
        <f t="shared" si="8"/>
        <v>0</v>
      </c>
      <c r="M105" s="165"/>
      <c r="N105" s="165"/>
      <c r="O105" s="165"/>
    </row>
    <row r="106" spans="1:15" x14ac:dyDescent="0.3">
      <c r="A106" s="120"/>
      <c r="B106" s="339">
        <v>86</v>
      </c>
      <c r="C106" s="340" t="str">
        <f t="shared" si="7"/>
        <v/>
      </c>
      <c r="D106" s="255"/>
      <c r="E106" s="255"/>
      <c r="F106" s="256"/>
      <c r="G106" s="257"/>
      <c r="H106" s="257"/>
      <c r="I106" s="257"/>
      <c r="J106" s="258"/>
      <c r="K106" s="257"/>
      <c r="L106" s="329">
        <f t="shared" si="8"/>
        <v>0</v>
      </c>
      <c r="M106" s="165"/>
      <c r="N106" s="165"/>
      <c r="O106" s="165"/>
    </row>
    <row r="107" spans="1:15" x14ac:dyDescent="0.3">
      <c r="A107" s="120"/>
      <c r="B107" s="339">
        <v>87</v>
      </c>
      <c r="C107" s="340" t="str">
        <f t="shared" si="7"/>
        <v/>
      </c>
      <c r="D107" s="255"/>
      <c r="E107" s="255"/>
      <c r="F107" s="256"/>
      <c r="G107" s="257"/>
      <c r="H107" s="257"/>
      <c r="I107" s="257"/>
      <c r="J107" s="258"/>
      <c r="K107" s="257"/>
      <c r="L107" s="329">
        <f t="shared" si="8"/>
        <v>0</v>
      </c>
      <c r="M107" s="165"/>
      <c r="N107" s="165"/>
      <c r="O107" s="165"/>
    </row>
    <row r="108" spans="1:15" x14ac:dyDescent="0.3">
      <c r="A108" s="120"/>
      <c r="B108" s="339">
        <v>88</v>
      </c>
      <c r="C108" s="340" t="str">
        <f t="shared" si="7"/>
        <v/>
      </c>
      <c r="D108" s="255"/>
      <c r="E108" s="255"/>
      <c r="F108" s="256"/>
      <c r="G108" s="257"/>
      <c r="H108" s="257"/>
      <c r="I108" s="257"/>
      <c r="J108" s="258"/>
      <c r="K108" s="257"/>
      <c r="L108" s="329">
        <f t="shared" si="8"/>
        <v>0</v>
      </c>
      <c r="M108" s="165"/>
      <c r="N108" s="165"/>
      <c r="O108" s="165"/>
    </row>
    <row r="109" spans="1:15" x14ac:dyDescent="0.3">
      <c r="A109" s="120"/>
      <c r="B109" s="339">
        <v>89</v>
      </c>
      <c r="C109" s="340" t="str">
        <f t="shared" si="7"/>
        <v/>
      </c>
      <c r="D109" s="255"/>
      <c r="E109" s="255"/>
      <c r="F109" s="256"/>
      <c r="G109" s="257"/>
      <c r="H109" s="257"/>
      <c r="I109" s="257"/>
      <c r="J109" s="258"/>
      <c r="K109" s="257"/>
      <c r="L109" s="329">
        <f t="shared" si="8"/>
        <v>0</v>
      </c>
      <c r="M109" s="165"/>
      <c r="N109" s="165"/>
      <c r="O109" s="165"/>
    </row>
    <row r="110" spans="1:15" x14ac:dyDescent="0.3">
      <c r="A110" s="120"/>
      <c r="B110" s="339">
        <v>90</v>
      </c>
      <c r="C110" s="340" t="str">
        <f t="shared" si="7"/>
        <v/>
      </c>
      <c r="D110" s="255"/>
      <c r="E110" s="255"/>
      <c r="F110" s="256"/>
      <c r="G110" s="257"/>
      <c r="H110" s="257"/>
      <c r="I110" s="257"/>
      <c r="J110" s="258"/>
      <c r="K110" s="257"/>
      <c r="L110" s="329">
        <f t="shared" si="8"/>
        <v>0</v>
      </c>
      <c r="M110" s="165"/>
      <c r="N110" s="165"/>
      <c r="O110" s="165"/>
    </row>
    <row r="111" spans="1:15" x14ac:dyDescent="0.3">
      <c r="A111" s="120"/>
      <c r="B111" s="339">
        <v>91</v>
      </c>
      <c r="C111" s="340" t="str">
        <f t="shared" si="7"/>
        <v/>
      </c>
      <c r="D111" s="255"/>
      <c r="E111" s="255"/>
      <c r="F111" s="256"/>
      <c r="G111" s="257"/>
      <c r="H111" s="257"/>
      <c r="I111" s="257"/>
      <c r="J111" s="258"/>
      <c r="K111" s="257"/>
      <c r="L111" s="329">
        <f>SUM(G111:K111)</f>
        <v>0</v>
      </c>
      <c r="M111" s="165"/>
      <c r="N111" s="165"/>
      <c r="O111" s="165"/>
    </row>
    <row r="112" spans="1:15" x14ac:dyDescent="0.3">
      <c r="A112" s="120"/>
      <c r="B112" s="339">
        <v>92</v>
      </c>
      <c r="C112" s="340" t="str">
        <f t="shared" si="7"/>
        <v/>
      </c>
      <c r="D112" s="255"/>
      <c r="E112" s="255"/>
      <c r="F112" s="256"/>
      <c r="G112" s="257"/>
      <c r="H112" s="257"/>
      <c r="I112" s="257"/>
      <c r="J112" s="258"/>
      <c r="K112" s="257"/>
      <c r="L112" s="329">
        <f t="shared" ref="L112:L120" si="9">SUM(G112:K112)</f>
        <v>0</v>
      </c>
      <c r="M112" s="165"/>
      <c r="N112" s="165"/>
      <c r="O112" s="165"/>
    </row>
    <row r="113" spans="1:15" x14ac:dyDescent="0.3">
      <c r="A113" s="120"/>
      <c r="B113" s="339">
        <v>93</v>
      </c>
      <c r="C113" s="340" t="str">
        <f t="shared" si="7"/>
        <v/>
      </c>
      <c r="D113" s="255"/>
      <c r="E113" s="255"/>
      <c r="F113" s="256"/>
      <c r="G113" s="257"/>
      <c r="H113" s="257"/>
      <c r="I113" s="257"/>
      <c r="J113" s="258"/>
      <c r="K113" s="257"/>
      <c r="L113" s="329">
        <f t="shared" si="9"/>
        <v>0</v>
      </c>
      <c r="M113" s="165"/>
      <c r="N113" s="165"/>
      <c r="O113" s="165"/>
    </row>
    <row r="114" spans="1:15" x14ac:dyDescent="0.3">
      <c r="A114" s="120"/>
      <c r="B114" s="339">
        <v>94</v>
      </c>
      <c r="C114" s="340" t="str">
        <f t="shared" si="7"/>
        <v/>
      </c>
      <c r="D114" s="255"/>
      <c r="E114" s="255"/>
      <c r="F114" s="256"/>
      <c r="G114" s="257"/>
      <c r="H114" s="257"/>
      <c r="I114" s="257"/>
      <c r="J114" s="258"/>
      <c r="K114" s="257"/>
      <c r="L114" s="329">
        <f t="shared" si="9"/>
        <v>0</v>
      </c>
      <c r="M114" s="165"/>
      <c r="N114" s="165"/>
      <c r="O114" s="165"/>
    </row>
    <row r="115" spans="1:15" x14ac:dyDescent="0.3">
      <c r="A115" s="120"/>
      <c r="B115" s="339">
        <v>95</v>
      </c>
      <c r="C115" s="340" t="str">
        <f t="shared" si="7"/>
        <v/>
      </c>
      <c r="D115" s="255"/>
      <c r="E115" s="255"/>
      <c r="F115" s="256"/>
      <c r="G115" s="257"/>
      <c r="H115" s="257"/>
      <c r="I115" s="257"/>
      <c r="J115" s="258"/>
      <c r="K115" s="257"/>
      <c r="L115" s="329">
        <f t="shared" si="9"/>
        <v>0</v>
      </c>
      <c r="M115" s="165"/>
      <c r="N115" s="165"/>
      <c r="O115" s="165"/>
    </row>
    <row r="116" spans="1:15" x14ac:dyDescent="0.3">
      <c r="A116" s="120"/>
      <c r="B116" s="339">
        <v>96</v>
      </c>
      <c r="C116" s="340" t="str">
        <f t="shared" si="7"/>
        <v/>
      </c>
      <c r="D116" s="255"/>
      <c r="E116" s="255"/>
      <c r="F116" s="256"/>
      <c r="G116" s="257"/>
      <c r="H116" s="257"/>
      <c r="I116" s="257"/>
      <c r="J116" s="258"/>
      <c r="K116" s="257"/>
      <c r="L116" s="329">
        <f t="shared" si="9"/>
        <v>0</v>
      </c>
      <c r="M116" s="165"/>
      <c r="N116" s="165"/>
      <c r="O116" s="165"/>
    </row>
    <row r="117" spans="1:15" x14ac:dyDescent="0.3">
      <c r="A117" s="120"/>
      <c r="B117" s="339">
        <v>97</v>
      </c>
      <c r="C117" s="340" t="str">
        <f t="shared" si="7"/>
        <v/>
      </c>
      <c r="D117" s="255"/>
      <c r="E117" s="255"/>
      <c r="F117" s="256"/>
      <c r="G117" s="257"/>
      <c r="H117" s="257"/>
      <c r="I117" s="257"/>
      <c r="J117" s="258"/>
      <c r="K117" s="257"/>
      <c r="L117" s="329">
        <f t="shared" si="9"/>
        <v>0</v>
      </c>
      <c r="M117" s="165"/>
      <c r="N117" s="165"/>
      <c r="O117" s="165"/>
    </row>
    <row r="118" spans="1:15" x14ac:dyDescent="0.3">
      <c r="A118" s="120"/>
      <c r="B118" s="339">
        <v>98</v>
      </c>
      <c r="C118" s="340" t="str">
        <f t="shared" si="7"/>
        <v/>
      </c>
      <c r="D118" s="255"/>
      <c r="E118" s="255"/>
      <c r="F118" s="256"/>
      <c r="G118" s="257"/>
      <c r="H118" s="257"/>
      <c r="I118" s="257"/>
      <c r="J118" s="258"/>
      <c r="K118" s="257"/>
      <c r="L118" s="329">
        <f t="shared" si="9"/>
        <v>0</v>
      </c>
      <c r="M118" s="165"/>
      <c r="N118" s="165"/>
      <c r="O118" s="165"/>
    </row>
    <row r="119" spans="1:15" x14ac:dyDescent="0.3">
      <c r="A119" s="120"/>
      <c r="B119" s="339">
        <v>99</v>
      </c>
      <c r="C119" s="340" t="str">
        <f t="shared" si="7"/>
        <v/>
      </c>
      <c r="D119" s="255"/>
      <c r="E119" s="255"/>
      <c r="F119" s="256"/>
      <c r="G119" s="257"/>
      <c r="H119" s="257"/>
      <c r="I119" s="257"/>
      <c r="J119" s="258"/>
      <c r="K119" s="257"/>
      <c r="L119" s="329">
        <f t="shared" si="9"/>
        <v>0</v>
      </c>
      <c r="M119" s="165"/>
      <c r="N119" s="165"/>
      <c r="O119" s="165"/>
    </row>
    <row r="120" spans="1:15" x14ac:dyDescent="0.3">
      <c r="A120" s="120"/>
      <c r="B120" s="339">
        <v>100</v>
      </c>
      <c r="C120" s="340" t="str">
        <f t="shared" si="7"/>
        <v/>
      </c>
      <c r="D120" s="255"/>
      <c r="E120" s="255"/>
      <c r="F120" s="256"/>
      <c r="G120" s="257"/>
      <c r="H120" s="257"/>
      <c r="I120" s="257"/>
      <c r="J120" s="258"/>
      <c r="K120" s="257"/>
      <c r="L120" s="329">
        <f t="shared" si="9"/>
        <v>0</v>
      </c>
      <c r="M120" s="165"/>
      <c r="N120" s="165"/>
      <c r="O120" s="165"/>
    </row>
    <row r="121" spans="1:15" x14ac:dyDescent="0.3">
      <c r="A121" s="120"/>
      <c r="B121" s="339">
        <v>101</v>
      </c>
      <c r="C121" s="340" t="str">
        <f t="shared" si="7"/>
        <v/>
      </c>
      <c r="D121" s="255"/>
      <c r="E121" s="255"/>
      <c r="F121" s="256"/>
      <c r="G121" s="257"/>
      <c r="H121" s="257"/>
      <c r="I121" s="257"/>
      <c r="J121" s="258"/>
      <c r="K121" s="257"/>
      <c r="L121" s="329">
        <f>SUM(G121:K121)</f>
        <v>0</v>
      </c>
      <c r="M121" s="165"/>
      <c r="N121" s="165"/>
      <c r="O121" s="165"/>
    </row>
    <row r="122" spans="1:15" x14ac:dyDescent="0.3">
      <c r="A122" s="120"/>
      <c r="B122" s="339">
        <v>102</v>
      </c>
      <c r="C122" s="340" t="str">
        <f t="shared" si="7"/>
        <v/>
      </c>
      <c r="D122" s="255"/>
      <c r="E122" s="255"/>
      <c r="F122" s="256"/>
      <c r="G122" s="257"/>
      <c r="H122" s="257"/>
      <c r="I122" s="257"/>
      <c r="J122" s="258"/>
      <c r="K122" s="257"/>
      <c r="L122" s="329">
        <f t="shared" ref="L122:L127" si="10">SUM(G122:K122)</f>
        <v>0</v>
      </c>
      <c r="M122" s="165"/>
      <c r="N122" s="165"/>
      <c r="O122" s="165"/>
    </row>
    <row r="123" spans="1:15" x14ac:dyDescent="0.3">
      <c r="A123" s="120"/>
      <c r="B123" s="339">
        <v>103</v>
      </c>
      <c r="C123" s="340" t="str">
        <f t="shared" si="7"/>
        <v/>
      </c>
      <c r="D123" s="255"/>
      <c r="E123" s="255"/>
      <c r="F123" s="256"/>
      <c r="G123" s="257"/>
      <c r="H123" s="257"/>
      <c r="I123" s="257"/>
      <c r="J123" s="258"/>
      <c r="K123" s="257"/>
      <c r="L123" s="329">
        <f t="shared" si="10"/>
        <v>0</v>
      </c>
      <c r="M123" s="165"/>
      <c r="N123" s="165"/>
      <c r="O123" s="165"/>
    </row>
    <row r="124" spans="1:15" x14ac:dyDescent="0.3">
      <c r="A124" s="120"/>
      <c r="B124" s="339">
        <v>104</v>
      </c>
      <c r="C124" s="340" t="str">
        <f t="shared" si="7"/>
        <v/>
      </c>
      <c r="D124" s="255"/>
      <c r="E124" s="255"/>
      <c r="F124" s="256"/>
      <c r="G124" s="257"/>
      <c r="H124" s="257"/>
      <c r="I124" s="257"/>
      <c r="J124" s="258"/>
      <c r="K124" s="257"/>
      <c r="L124" s="329">
        <f>SUM(G124:K124)</f>
        <v>0</v>
      </c>
      <c r="M124" s="165"/>
      <c r="N124" s="165"/>
      <c r="O124" s="165"/>
    </row>
    <row r="125" spans="1:15" x14ac:dyDescent="0.3">
      <c r="A125" s="120"/>
      <c r="B125" s="339">
        <v>105</v>
      </c>
      <c r="C125" s="340" t="str">
        <f t="shared" si="7"/>
        <v/>
      </c>
      <c r="D125" s="255"/>
      <c r="E125" s="255"/>
      <c r="F125" s="256"/>
      <c r="G125" s="257"/>
      <c r="H125" s="257"/>
      <c r="I125" s="257"/>
      <c r="J125" s="258"/>
      <c r="K125" s="257"/>
      <c r="L125" s="329">
        <f t="shared" si="10"/>
        <v>0</v>
      </c>
      <c r="M125" s="165"/>
      <c r="N125" s="165"/>
      <c r="O125" s="165"/>
    </row>
    <row r="126" spans="1:15" x14ac:dyDescent="0.3">
      <c r="A126" s="120"/>
      <c r="B126" s="339">
        <v>106</v>
      </c>
      <c r="C126" s="340" t="str">
        <f t="shared" si="7"/>
        <v/>
      </c>
      <c r="D126" s="255"/>
      <c r="E126" s="255"/>
      <c r="F126" s="256"/>
      <c r="G126" s="257"/>
      <c r="H126" s="257"/>
      <c r="I126" s="257"/>
      <c r="J126" s="258"/>
      <c r="K126" s="257"/>
      <c r="L126" s="329">
        <f t="shared" si="10"/>
        <v>0</v>
      </c>
      <c r="M126" s="165"/>
      <c r="N126" s="165"/>
      <c r="O126" s="165"/>
    </row>
    <row r="127" spans="1:15" x14ac:dyDescent="0.3">
      <c r="A127" s="120"/>
      <c r="B127" s="339">
        <v>107</v>
      </c>
      <c r="C127" s="340" t="str">
        <f t="shared" si="7"/>
        <v/>
      </c>
      <c r="D127" s="255"/>
      <c r="E127" s="255"/>
      <c r="F127" s="256"/>
      <c r="G127" s="257"/>
      <c r="H127" s="257"/>
      <c r="I127" s="257"/>
      <c r="J127" s="258"/>
      <c r="K127" s="257"/>
      <c r="L127" s="329">
        <f t="shared" si="10"/>
        <v>0</v>
      </c>
      <c r="M127" s="165"/>
      <c r="N127" s="165"/>
      <c r="O127" s="165"/>
    </row>
    <row r="128" spans="1:15" x14ac:dyDescent="0.3">
      <c r="A128" s="120"/>
      <c r="B128" s="339">
        <v>108</v>
      </c>
      <c r="C128" s="340" t="str">
        <f t="shared" si="7"/>
        <v/>
      </c>
      <c r="D128" s="255"/>
      <c r="E128" s="255"/>
      <c r="F128" s="256"/>
      <c r="G128" s="257"/>
      <c r="H128" s="257"/>
      <c r="I128" s="257"/>
      <c r="J128" s="258"/>
      <c r="K128" s="257"/>
      <c r="L128" s="329">
        <f>SUM(G128:K128)</f>
        <v>0</v>
      </c>
      <c r="M128" s="165"/>
      <c r="N128" s="165"/>
      <c r="O128" s="165"/>
    </row>
    <row r="129" spans="1:15" x14ac:dyDescent="0.3">
      <c r="A129" s="120"/>
      <c r="B129" s="339">
        <v>109</v>
      </c>
      <c r="C129" s="340" t="str">
        <f t="shared" si="7"/>
        <v/>
      </c>
      <c r="D129" s="255"/>
      <c r="E129" s="255"/>
      <c r="F129" s="256"/>
      <c r="G129" s="257"/>
      <c r="H129" s="257"/>
      <c r="I129" s="257"/>
      <c r="J129" s="258"/>
      <c r="K129" s="257"/>
      <c r="L129" s="329">
        <f t="shared" ref="L129" si="11">SUM(G129:K129)</f>
        <v>0</v>
      </c>
      <c r="M129" s="165"/>
      <c r="N129" s="165"/>
      <c r="O129" s="165"/>
    </row>
    <row r="130" spans="1:15" x14ac:dyDescent="0.3">
      <c r="A130" s="120"/>
      <c r="B130" s="339">
        <v>110</v>
      </c>
      <c r="C130" s="340" t="str">
        <f t="shared" si="7"/>
        <v/>
      </c>
      <c r="D130" s="255"/>
      <c r="E130" s="255"/>
      <c r="F130" s="256"/>
      <c r="G130" s="257"/>
      <c r="H130" s="257"/>
      <c r="I130" s="257"/>
      <c r="J130" s="258"/>
      <c r="K130" s="257"/>
      <c r="L130" s="329">
        <f>SUM(G130:K130)</f>
        <v>0</v>
      </c>
      <c r="M130" s="165"/>
      <c r="N130" s="165"/>
      <c r="O130" s="165"/>
    </row>
    <row r="131" spans="1:15" x14ac:dyDescent="0.3">
      <c r="A131" s="120"/>
      <c r="B131" s="339">
        <v>111</v>
      </c>
      <c r="C131" s="340" t="str">
        <f t="shared" si="7"/>
        <v/>
      </c>
      <c r="D131" s="255"/>
      <c r="E131" s="255"/>
      <c r="F131" s="256"/>
      <c r="G131" s="257"/>
      <c r="H131" s="257"/>
      <c r="I131" s="257"/>
      <c r="J131" s="258"/>
      <c r="K131" s="257"/>
      <c r="L131" s="329">
        <f t="shared" ref="L131:L133" si="12">SUM(G131:K131)</f>
        <v>0</v>
      </c>
      <c r="M131" s="165"/>
      <c r="N131" s="165"/>
      <c r="O131" s="165"/>
    </row>
    <row r="132" spans="1:15" x14ac:dyDescent="0.3">
      <c r="A132" s="120"/>
      <c r="B132" s="339">
        <v>112</v>
      </c>
      <c r="C132" s="340" t="str">
        <f t="shared" si="7"/>
        <v/>
      </c>
      <c r="D132" s="255"/>
      <c r="E132" s="255"/>
      <c r="F132" s="256"/>
      <c r="G132" s="257"/>
      <c r="H132" s="257"/>
      <c r="I132" s="257"/>
      <c r="J132" s="258"/>
      <c r="K132" s="257"/>
      <c r="L132" s="329">
        <f t="shared" si="12"/>
        <v>0</v>
      </c>
      <c r="M132" s="165"/>
      <c r="N132" s="165"/>
      <c r="O132" s="165"/>
    </row>
    <row r="133" spans="1:15" x14ac:dyDescent="0.3">
      <c r="A133" s="120"/>
      <c r="B133" s="339">
        <v>113</v>
      </c>
      <c r="C133" s="340" t="str">
        <f t="shared" si="7"/>
        <v/>
      </c>
      <c r="D133" s="255"/>
      <c r="E133" s="255"/>
      <c r="F133" s="256"/>
      <c r="G133" s="257"/>
      <c r="H133" s="257"/>
      <c r="I133" s="257"/>
      <c r="J133" s="258"/>
      <c r="K133" s="257"/>
      <c r="L133" s="329">
        <f t="shared" si="12"/>
        <v>0</v>
      </c>
      <c r="M133" s="165"/>
      <c r="N133" s="165"/>
      <c r="O133" s="165"/>
    </row>
    <row r="134" spans="1:15" hidden="1" x14ac:dyDescent="0.3">
      <c r="A134" s="120"/>
      <c r="B134" s="120"/>
      <c r="C134" s="120"/>
      <c r="D134" s="120"/>
      <c r="E134" s="120"/>
      <c r="F134" s="120"/>
      <c r="G134" s="120"/>
      <c r="H134" s="120"/>
      <c r="I134" s="120"/>
      <c r="J134" s="120"/>
      <c r="K134" s="120"/>
      <c r="L134" s="120"/>
      <c r="M134" s="165"/>
      <c r="N134" s="165"/>
      <c r="O134" s="165"/>
    </row>
  </sheetData>
  <sheetProtection sheet="1" objects="1" scenarios="1" selectLockedCells="1"/>
  <customSheetViews>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paperSize="5" scale="61"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zoomScaleNormal="100" workbookViewId="0">
      <selection activeCell="A83" sqref="A1:XFD1048576"/>
    </sheetView>
  </sheetViews>
  <sheetFormatPr defaultColWidth="0" defaultRowHeight="14.4" zeroHeight="1" x14ac:dyDescent="0.3"/>
  <cols>
    <col min="1" max="1" width="128.21875" style="252" customWidth="1"/>
    <col min="2" max="16384" width="9.21875" style="252" hidden="1"/>
  </cols>
  <sheetData>
    <row r="1" spans="1:1" x14ac:dyDescent="0.3">
      <c r="A1" s="243" t="s">
        <v>773</v>
      </c>
    </row>
    <row r="2" spans="1:1" ht="15.6" x14ac:dyDescent="0.3">
      <c r="A2" s="245" t="s">
        <v>313</v>
      </c>
    </row>
    <row r="3" spans="1:1" ht="15.6" x14ac:dyDescent="0.3">
      <c r="A3" s="245" t="s">
        <v>312</v>
      </c>
    </row>
    <row r="4" spans="1:1" ht="15.6" x14ac:dyDescent="0.3">
      <c r="A4" s="245" t="s">
        <v>433</v>
      </c>
    </row>
    <row r="5" spans="1:1" ht="15.6" x14ac:dyDescent="0.3">
      <c r="A5" s="245" t="s">
        <v>432</v>
      </c>
    </row>
    <row r="6" spans="1:1" ht="15.6" x14ac:dyDescent="0.3">
      <c r="A6" s="245" t="s">
        <v>431</v>
      </c>
    </row>
    <row r="7" spans="1:1" ht="15.6" x14ac:dyDescent="0.3">
      <c r="A7" s="245" t="s">
        <v>727</v>
      </c>
    </row>
    <row r="8" spans="1:1" ht="45.6" x14ac:dyDescent="0.3">
      <c r="A8" s="245" t="s">
        <v>430</v>
      </c>
    </row>
    <row r="9" spans="1:1" ht="15.6" x14ac:dyDescent="0.3">
      <c r="A9" s="245" t="s">
        <v>429</v>
      </c>
    </row>
    <row r="10" spans="1:1" ht="15.6" x14ac:dyDescent="0.3">
      <c r="A10" s="245" t="s">
        <v>428</v>
      </c>
    </row>
    <row r="11" spans="1:1" ht="15.6" x14ac:dyDescent="0.3">
      <c r="A11" s="245" t="s">
        <v>427</v>
      </c>
    </row>
    <row r="12" spans="1:1" ht="15.6" x14ac:dyDescent="0.3">
      <c r="A12" s="245" t="s">
        <v>426</v>
      </c>
    </row>
    <row r="13" spans="1:1" ht="15.6" x14ac:dyDescent="0.3">
      <c r="A13" s="245" t="s">
        <v>757</v>
      </c>
    </row>
    <row r="14" spans="1:1" ht="15.6" x14ac:dyDescent="0.3">
      <c r="A14" s="245" t="s">
        <v>425</v>
      </c>
    </row>
    <row r="15" spans="1:1" ht="15.6" x14ac:dyDescent="0.3">
      <c r="A15" s="245" t="s">
        <v>424</v>
      </c>
    </row>
    <row r="16" spans="1:1" ht="135.6" x14ac:dyDescent="0.3">
      <c r="A16" s="245" t="s">
        <v>423</v>
      </c>
    </row>
    <row r="17" spans="1:1" ht="15.6" x14ac:dyDescent="0.3">
      <c r="A17" s="245" t="s">
        <v>326</v>
      </c>
    </row>
    <row r="18" spans="1:1" ht="15.6" x14ac:dyDescent="0.3">
      <c r="A18" s="245" t="s">
        <v>434</v>
      </c>
    </row>
    <row r="19" spans="1:1" ht="15.6" x14ac:dyDescent="0.3">
      <c r="A19" s="245" t="s">
        <v>435</v>
      </c>
    </row>
    <row r="20" spans="1:1" ht="15.6" x14ac:dyDescent="0.3">
      <c r="A20" s="245" t="s">
        <v>436</v>
      </c>
    </row>
    <row r="21" spans="1:1" ht="15.6" x14ac:dyDescent="0.3">
      <c r="A21" s="245" t="s">
        <v>494</v>
      </c>
    </row>
    <row r="22" spans="1:1" ht="30.6" x14ac:dyDescent="0.3">
      <c r="A22" s="245" t="s">
        <v>422</v>
      </c>
    </row>
    <row r="23" spans="1:1" ht="15.6" x14ac:dyDescent="0.3">
      <c r="A23" s="245" t="s">
        <v>452</v>
      </c>
    </row>
    <row r="24" spans="1:1" ht="15.6" x14ac:dyDescent="0.3">
      <c r="A24" s="245" t="s">
        <v>453</v>
      </c>
    </row>
    <row r="25" spans="1:1" ht="15.6" x14ac:dyDescent="0.3">
      <c r="A25" s="245" t="s">
        <v>454</v>
      </c>
    </row>
    <row r="26" spans="1:1" ht="15.6" x14ac:dyDescent="0.3">
      <c r="A26" s="245" t="s">
        <v>455</v>
      </c>
    </row>
    <row r="27" spans="1:1" ht="15.6" x14ac:dyDescent="0.3">
      <c r="A27" s="245" t="s">
        <v>456</v>
      </c>
    </row>
    <row r="28" spans="1:1" ht="45.6" x14ac:dyDescent="0.3">
      <c r="A28" s="245" t="s">
        <v>437</v>
      </c>
    </row>
    <row r="29" spans="1:1" ht="15.6" x14ac:dyDescent="0.3">
      <c r="A29" s="245" t="s">
        <v>331</v>
      </c>
    </row>
    <row r="30" spans="1:1" ht="15.6" x14ac:dyDescent="0.3">
      <c r="A30" s="245" t="s">
        <v>421</v>
      </c>
    </row>
    <row r="31" spans="1:1" ht="15.6" x14ac:dyDescent="0.3">
      <c r="A31" s="245" t="s">
        <v>420</v>
      </c>
    </row>
    <row r="32" spans="1:1" ht="15.6" x14ac:dyDescent="0.3">
      <c r="A32" s="245" t="s">
        <v>419</v>
      </c>
    </row>
    <row r="33" spans="1:1" ht="15.6" x14ac:dyDescent="0.3">
      <c r="A33" s="245" t="s">
        <v>418</v>
      </c>
    </row>
    <row r="34" spans="1:1" ht="90.6" x14ac:dyDescent="0.3">
      <c r="A34" s="245" t="s">
        <v>417</v>
      </c>
    </row>
    <row r="35" spans="1:1" ht="15.6" x14ac:dyDescent="0.3">
      <c r="A35" s="245" t="s">
        <v>334</v>
      </c>
    </row>
    <row r="36" spans="1:1" ht="15.6" x14ac:dyDescent="0.3">
      <c r="A36" s="245" t="s">
        <v>416</v>
      </c>
    </row>
    <row r="37" spans="1:1" ht="15.6" x14ac:dyDescent="0.3">
      <c r="A37" s="245" t="s">
        <v>415</v>
      </c>
    </row>
    <row r="38" spans="1:1" ht="15.6" x14ac:dyDescent="0.3">
      <c r="A38" s="245" t="s">
        <v>414</v>
      </c>
    </row>
    <row r="39" spans="1:1" ht="15.6" x14ac:dyDescent="0.3">
      <c r="A39" s="245" t="s">
        <v>413</v>
      </c>
    </row>
    <row r="40" spans="1:1" ht="30.6" x14ac:dyDescent="0.3">
      <c r="A40" s="245" t="s">
        <v>412</v>
      </c>
    </row>
    <row r="41" spans="1:1" ht="15.6" x14ac:dyDescent="0.3">
      <c r="A41" s="245" t="s">
        <v>336</v>
      </c>
    </row>
    <row r="42" spans="1:1" ht="15.6" x14ac:dyDescent="0.3">
      <c r="A42" s="245" t="s">
        <v>411</v>
      </c>
    </row>
    <row r="43" spans="1:1" ht="15.6" x14ac:dyDescent="0.3">
      <c r="A43" s="245" t="s">
        <v>410</v>
      </c>
    </row>
    <row r="44" spans="1:1" ht="15.6" x14ac:dyDescent="0.3">
      <c r="A44" s="245" t="s">
        <v>409</v>
      </c>
    </row>
    <row r="45" spans="1:1" ht="15.6" x14ac:dyDescent="0.3">
      <c r="A45" s="245" t="s">
        <v>408</v>
      </c>
    </row>
    <row r="46" spans="1:1" ht="30.6" x14ac:dyDescent="0.3">
      <c r="A46" s="245" t="s">
        <v>407</v>
      </c>
    </row>
    <row r="47" spans="1:1" ht="15.6" x14ac:dyDescent="0.3">
      <c r="A47" s="245" t="s">
        <v>406</v>
      </c>
    </row>
    <row r="48" spans="1:1" ht="15.6" x14ac:dyDescent="0.3">
      <c r="A48" s="245" t="s">
        <v>405</v>
      </c>
    </row>
    <row r="49" spans="1:1" ht="15.6" x14ac:dyDescent="0.3">
      <c r="A49" s="245" t="s">
        <v>404</v>
      </c>
    </row>
    <row r="50" spans="1:1" ht="15.6" x14ac:dyDescent="0.3">
      <c r="A50" s="245" t="s">
        <v>403</v>
      </c>
    </row>
    <row r="51" spans="1:1" ht="15.6" x14ac:dyDescent="0.3">
      <c r="A51" s="245" t="s">
        <v>402</v>
      </c>
    </row>
    <row r="52" spans="1:1" ht="30.6" x14ac:dyDescent="0.3">
      <c r="A52" s="245" t="s">
        <v>401</v>
      </c>
    </row>
    <row r="53" spans="1:1" ht="15.6" x14ac:dyDescent="0.3">
      <c r="A53" s="245" t="s">
        <v>400</v>
      </c>
    </row>
    <row r="54" spans="1:1" ht="15.6" x14ac:dyDescent="0.3">
      <c r="A54" s="245" t="s">
        <v>399</v>
      </c>
    </row>
    <row r="55" spans="1:1" ht="15.6" x14ac:dyDescent="0.3">
      <c r="A55" s="245" t="s">
        <v>398</v>
      </c>
    </row>
    <row r="56" spans="1:1" ht="15.6" x14ac:dyDescent="0.3">
      <c r="A56" s="245" t="s">
        <v>397</v>
      </c>
    </row>
    <row r="57" spans="1:1" ht="15.6" x14ac:dyDescent="0.3">
      <c r="A57" s="245" t="s">
        <v>396</v>
      </c>
    </row>
    <row r="58" spans="1:1" ht="30.6" x14ac:dyDescent="0.3">
      <c r="A58" s="245" t="s">
        <v>395</v>
      </c>
    </row>
    <row r="59" spans="1:1" ht="15.6" x14ac:dyDescent="0.3">
      <c r="A59" s="245" t="s">
        <v>394</v>
      </c>
    </row>
    <row r="60" spans="1:1" ht="15.6" x14ac:dyDescent="0.3">
      <c r="A60" s="245" t="s">
        <v>393</v>
      </c>
    </row>
    <row r="61" spans="1:1" ht="15.6" x14ac:dyDescent="0.3">
      <c r="A61" s="245" t="s">
        <v>392</v>
      </c>
    </row>
    <row r="62" spans="1:1" ht="15.6" x14ac:dyDescent="0.3">
      <c r="A62" s="245" t="s">
        <v>391</v>
      </c>
    </row>
    <row r="63" spans="1:1" ht="15.6" x14ac:dyDescent="0.3">
      <c r="A63" s="245" t="s">
        <v>390</v>
      </c>
    </row>
    <row r="64" spans="1:1" ht="15.6" x14ac:dyDescent="0.3">
      <c r="A64" s="245" t="s">
        <v>710</v>
      </c>
    </row>
    <row r="65" spans="1:1" ht="15.6" x14ac:dyDescent="0.3">
      <c r="A65" s="245" t="s">
        <v>711</v>
      </c>
    </row>
    <row r="66" spans="1:1" ht="15.6" x14ac:dyDescent="0.3">
      <c r="A66" s="245" t="s">
        <v>712</v>
      </c>
    </row>
    <row r="67" spans="1:1" ht="15.6" x14ac:dyDescent="0.3">
      <c r="A67" s="245" t="s">
        <v>713</v>
      </c>
    </row>
    <row r="68" spans="1:1" ht="15.6" x14ac:dyDescent="0.3">
      <c r="A68" s="245" t="s">
        <v>714</v>
      </c>
    </row>
    <row r="69" spans="1:1" ht="15.6" x14ac:dyDescent="0.3">
      <c r="A69" s="245" t="s">
        <v>715</v>
      </c>
    </row>
    <row r="70" spans="1:1" ht="15.6" x14ac:dyDescent="0.3">
      <c r="A70" s="245" t="s">
        <v>389</v>
      </c>
    </row>
    <row r="71" spans="1:1" ht="15.6" x14ac:dyDescent="0.3">
      <c r="A71" s="245" t="s">
        <v>388</v>
      </c>
    </row>
    <row r="72" spans="1:1" ht="15.6" x14ac:dyDescent="0.3">
      <c r="A72" s="245" t="s">
        <v>387</v>
      </c>
    </row>
    <row r="73" spans="1:1" ht="15.6" x14ac:dyDescent="0.3">
      <c r="A73" s="245" t="s">
        <v>386</v>
      </c>
    </row>
    <row r="74" spans="1:1" ht="15.6" x14ac:dyDescent="0.3">
      <c r="A74" s="245" t="s">
        <v>385</v>
      </c>
    </row>
    <row r="75" spans="1:1" ht="15.6" x14ac:dyDescent="0.3">
      <c r="A75" s="245" t="s">
        <v>384</v>
      </c>
    </row>
    <row r="76" spans="1:1" ht="15.6" x14ac:dyDescent="0.3">
      <c r="A76" s="245" t="s">
        <v>696</v>
      </c>
    </row>
    <row r="77" spans="1:1" ht="15.6" x14ac:dyDescent="0.3">
      <c r="A77" s="245" t="s">
        <v>760</v>
      </c>
    </row>
    <row r="78" spans="1:1" ht="15.6" x14ac:dyDescent="0.3">
      <c r="A78" s="245" t="s">
        <v>759</v>
      </c>
    </row>
    <row r="79" spans="1:1" ht="15.6" x14ac:dyDescent="0.3">
      <c r="A79" s="245" t="s">
        <v>761</v>
      </c>
    </row>
    <row r="80" spans="1:1" ht="15.6" x14ac:dyDescent="0.3">
      <c r="A80" s="245" t="s">
        <v>762</v>
      </c>
    </row>
    <row r="81" spans="1:1" ht="15.6" x14ac:dyDescent="0.3">
      <c r="A81" s="245" t="s">
        <v>731</v>
      </c>
    </row>
    <row r="82" spans="1:1" ht="45.6" x14ac:dyDescent="0.3">
      <c r="A82" s="245" t="s">
        <v>716</v>
      </c>
    </row>
    <row r="83" spans="1:1" ht="82.5" customHeight="1" x14ac:dyDescent="0.3">
      <c r="A83" s="245" t="s">
        <v>717</v>
      </c>
    </row>
    <row r="84" spans="1:1" ht="75" x14ac:dyDescent="0.3">
      <c r="A84" s="259" t="s">
        <v>718</v>
      </c>
    </row>
    <row r="85" spans="1:1" ht="45.6" x14ac:dyDescent="0.3">
      <c r="A85" s="245" t="s">
        <v>724</v>
      </c>
    </row>
    <row r="86" spans="1:1" ht="30.6" x14ac:dyDescent="0.3">
      <c r="A86" s="245" t="s">
        <v>719</v>
      </c>
    </row>
    <row r="87" spans="1:1" ht="30.6" x14ac:dyDescent="0.3">
      <c r="A87" s="245" t="s">
        <v>720</v>
      </c>
    </row>
    <row r="88" spans="1:1" ht="30.6" x14ac:dyDescent="0.3">
      <c r="A88" s="245" t="s">
        <v>721</v>
      </c>
    </row>
    <row r="89" spans="1:1" ht="30.6" x14ac:dyDescent="0.3">
      <c r="A89" s="245" t="s">
        <v>722</v>
      </c>
    </row>
    <row r="90" spans="1:1" ht="30.6" x14ac:dyDescent="0.3">
      <c r="A90" s="245" t="s">
        <v>723</v>
      </c>
    </row>
    <row r="91" spans="1:1" ht="15.6" x14ac:dyDescent="0.3">
      <c r="A91" s="245" t="s">
        <v>732</v>
      </c>
    </row>
    <row r="92" spans="1:1" ht="15.6" hidden="1" x14ac:dyDescent="0.3">
      <c r="A92" s="245"/>
    </row>
  </sheetData>
  <sheetProtection sheet="1" objects="1" scenarios="1" selectLockedCell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sheetPr>
  <dimension ref="A1:AN134"/>
  <sheetViews>
    <sheetView showGridLines="0" zoomScale="60" zoomScaleNormal="60" zoomScaleSheetLayoutView="40" zoomScalePageLayoutView="80" workbookViewId="0">
      <selection activeCell="Q1" sqref="Q1"/>
    </sheetView>
  </sheetViews>
  <sheetFormatPr defaultColWidth="0" defaultRowHeight="15.6" zeroHeight="1" x14ac:dyDescent="0.3"/>
  <cols>
    <col min="1" max="1" width="2.77734375" style="260" customWidth="1"/>
    <col min="2" max="2" width="6.77734375" style="260" customWidth="1"/>
    <col min="3" max="3" width="15.21875" style="380" customWidth="1"/>
    <col min="4" max="5" width="46.77734375" style="260" customWidth="1"/>
    <col min="6" max="6" width="37" style="260" bestFit="1" customWidth="1"/>
    <col min="7" max="7" width="26" style="260" bestFit="1" customWidth="1"/>
    <col min="8" max="8" width="20.77734375" style="260" bestFit="1" customWidth="1"/>
    <col min="9" max="9" width="20" style="260" bestFit="1" customWidth="1"/>
    <col min="10" max="10" width="30.77734375" style="260" customWidth="1"/>
    <col min="11" max="11" width="31.5546875" style="260" bestFit="1" customWidth="1"/>
    <col min="12" max="12" width="27.44140625" style="260" bestFit="1" customWidth="1"/>
    <col min="13" max="13" width="23.21875" style="260" customWidth="1"/>
    <col min="14" max="15" width="26.44140625" style="260" bestFit="1" customWidth="1"/>
    <col min="16" max="16" width="22.21875" style="260" customWidth="1"/>
    <col min="17" max="17" width="18.77734375" style="260" bestFit="1" customWidth="1"/>
    <col min="18" max="18" width="15" style="342" hidden="1" customWidth="1"/>
    <col min="19" max="24" width="15" style="315" hidden="1" customWidth="1"/>
    <col min="25" max="40" width="9.21875" style="315" hidden="1" customWidth="1"/>
    <col min="41" max="16384" width="9.21875" style="260" hidden="1"/>
  </cols>
  <sheetData>
    <row r="1" spans="1:40" s="265" customFormat="1" ht="15" x14ac:dyDescent="0.25">
      <c r="A1" s="237" t="s">
        <v>775</v>
      </c>
      <c r="B1" s="238" t="s">
        <v>277</v>
      </c>
      <c r="C1" s="26"/>
      <c r="D1" s="26"/>
      <c r="E1" s="162"/>
      <c r="F1" s="24"/>
      <c r="G1" s="24"/>
      <c r="H1" s="26"/>
      <c r="I1" s="162"/>
      <c r="J1" s="24"/>
      <c r="K1" s="26"/>
      <c r="L1" s="162"/>
      <c r="M1" s="24"/>
      <c r="N1" s="24"/>
      <c r="O1" s="24"/>
      <c r="P1" s="26"/>
      <c r="Q1" s="240" t="s">
        <v>275</v>
      </c>
      <c r="R1" s="24"/>
      <c r="S1" s="24"/>
      <c r="T1" s="24"/>
      <c r="U1" s="24"/>
      <c r="V1" s="24"/>
      <c r="W1" s="24"/>
      <c r="X1" s="24"/>
      <c r="Y1" s="24"/>
      <c r="Z1" s="24"/>
      <c r="AA1" s="24"/>
      <c r="AB1" s="24"/>
      <c r="AC1" s="24"/>
      <c r="AD1" s="24"/>
      <c r="AE1" s="24"/>
      <c r="AF1" s="24"/>
      <c r="AG1" s="24"/>
      <c r="AH1" s="24"/>
      <c r="AI1" s="24"/>
      <c r="AJ1" s="24"/>
      <c r="AK1" s="24"/>
      <c r="AL1" s="24"/>
      <c r="AM1" s="24"/>
      <c r="AN1" s="24"/>
    </row>
    <row r="2" spans="1:40" s="265" customFormat="1" thickBot="1" x14ac:dyDescent="0.3">
      <c r="A2" s="24"/>
      <c r="B2" s="239" t="s">
        <v>276</v>
      </c>
      <c r="C2" s="173"/>
      <c r="D2" s="173"/>
      <c r="E2" s="174"/>
      <c r="F2" s="173"/>
      <c r="G2" s="173"/>
      <c r="H2" s="173"/>
      <c r="I2" s="174"/>
      <c r="J2" s="173"/>
      <c r="K2" s="173"/>
      <c r="L2" s="174"/>
      <c r="M2" s="173"/>
      <c r="N2" s="173"/>
      <c r="O2" s="173"/>
      <c r="P2" s="173"/>
      <c r="Q2" s="174"/>
      <c r="R2" s="24"/>
      <c r="S2" s="24"/>
      <c r="T2" s="24"/>
      <c r="U2" s="24"/>
      <c r="V2" s="24"/>
      <c r="W2" s="24"/>
      <c r="X2" s="24"/>
      <c r="Y2" s="24"/>
      <c r="Z2" s="24"/>
      <c r="AA2" s="24"/>
      <c r="AB2" s="24"/>
      <c r="AC2" s="24"/>
      <c r="AD2" s="24"/>
      <c r="AE2" s="24"/>
      <c r="AF2" s="24"/>
      <c r="AG2" s="24"/>
      <c r="AH2" s="24"/>
      <c r="AI2" s="24"/>
      <c r="AJ2" s="24"/>
      <c r="AK2" s="24"/>
      <c r="AL2" s="24"/>
      <c r="AM2" s="24"/>
      <c r="AN2" s="24"/>
    </row>
    <row r="3" spans="1:40" x14ac:dyDescent="0.3">
      <c r="A3" s="26"/>
      <c r="B3" s="165"/>
      <c r="C3" s="14"/>
      <c r="D3" s="14"/>
      <c r="E3" s="26"/>
      <c r="F3" s="26"/>
      <c r="G3" s="26"/>
      <c r="H3" s="26"/>
      <c r="I3" s="26"/>
      <c r="J3" s="26"/>
      <c r="K3" s="26"/>
      <c r="L3" s="26"/>
      <c r="M3" s="26"/>
      <c r="N3" s="26"/>
      <c r="O3" s="26"/>
      <c r="P3" s="26"/>
      <c r="Q3" s="26"/>
      <c r="R3" s="166"/>
      <c r="S3" s="165"/>
      <c r="T3" s="165"/>
      <c r="U3" s="165"/>
      <c r="V3" s="165"/>
      <c r="W3" s="165"/>
      <c r="X3" s="165"/>
      <c r="Y3" s="165"/>
      <c r="Z3" s="165"/>
      <c r="AA3" s="165"/>
      <c r="AB3" s="165"/>
      <c r="AC3" s="165"/>
      <c r="AD3" s="165"/>
      <c r="AE3" s="165"/>
      <c r="AF3" s="165"/>
      <c r="AG3" s="165"/>
      <c r="AH3" s="165"/>
      <c r="AI3" s="165"/>
      <c r="AJ3" s="165"/>
      <c r="AK3" s="165"/>
      <c r="AL3" s="165"/>
      <c r="AM3" s="165"/>
      <c r="AN3" s="165"/>
    </row>
    <row r="4" spans="1:40" s="248" customFormat="1" ht="15" x14ac:dyDescent="0.25">
      <c r="A4" s="119"/>
      <c r="B4" s="241" t="s">
        <v>742</v>
      </c>
      <c r="C4" s="119"/>
      <c r="D4" s="119"/>
      <c r="E4" s="119"/>
      <c r="F4" s="119"/>
      <c r="G4" s="119"/>
      <c r="H4" s="119"/>
      <c r="I4" s="119"/>
      <c r="J4" s="119"/>
      <c r="K4" s="119"/>
      <c r="L4" s="119"/>
      <c r="M4" s="119"/>
      <c r="N4" s="119"/>
      <c r="O4" s="119"/>
      <c r="P4" s="119"/>
      <c r="Q4" s="119"/>
      <c r="R4" s="167"/>
      <c r="S4" s="119"/>
      <c r="T4" s="119"/>
      <c r="U4" s="119"/>
      <c r="V4" s="119"/>
      <c r="W4" s="119"/>
      <c r="X4" s="119"/>
      <c r="Y4" s="119"/>
      <c r="Z4" s="119"/>
      <c r="AA4" s="119"/>
      <c r="AB4" s="119"/>
      <c r="AC4" s="119"/>
      <c r="AD4" s="119"/>
      <c r="AE4" s="119"/>
      <c r="AF4" s="119"/>
      <c r="AG4" s="119"/>
      <c r="AH4" s="119"/>
      <c r="AI4" s="119"/>
      <c r="AJ4" s="119"/>
      <c r="AK4" s="119"/>
      <c r="AL4" s="119"/>
      <c r="AM4" s="119"/>
      <c r="AN4" s="119"/>
    </row>
    <row r="5" spans="1:40" ht="17.399999999999999" x14ac:dyDescent="0.3">
      <c r="A5" s="26"/>
      <c r="B5" s="261" t="str">
        <f>'1. Information'!B5</f>
        <v>Annual Mental Health Services Act (MHSA) Revenue and Expenditure Report</v>
      </c>
      <c r="C5" s="15"/>
      <c r="D5" s="15"/>
      <c r="E5" s="15"/>
      <c r="F5" s="15"/>
      <c r="G5" s="15"/>
      <c r="H5" s="15"/>
      <c r="I5" s="15"/>
      <c r="J5" s="15"/>
      <c r="K5" s="15"/>
      <c r="L5" s="16"/>
      <c r="M5" s="1"/>
      <c r="N5" s="1"/>
      <c r="O5" s="1"/>
      <c r="P5" s="1"/>
      <c r="Q5" s="1"/>
      <c r="R5" s="166"/>
      <c r="S5" s="165"/>
      <c r="T5" s="165"/>
      <c r="U5" s="165"/>
      <c r="V5" s="165"/>
      <c r="W5" s="165"/>
      <c r="X5" s="165"/>
      <c r="Y5" s="165"/>
      <c r="Z5" s="165"/>
      <c r="AA5" s="165"/>
      <c r="AB5" s="165"/>
      <c r="AC5" s="165"/>
      <c r="AD5" s="165"/>
      <c r="AE5" s="165"/>
      <c r="AF5" s="165"/>
      <c r="AG5" s="165"/>
      <c r="AH5" s="165"/>
      <c r="AI5" s="165"/>
      <c r="AJ5" s="165"/>
      <c r="AK5" s="165"/>
      <c r="AL5" s="165"/>
      <c r="AM5" s="165"/>
      <c r="AN5" s="165"/>
    </row>
    <row r="6" spans="1:40" ht="17.399999999999999" x14ac:dyDescent="0.3">
      <c r="A6" s="26"/>
      <c r="B6" s="261" t="str">
        <f>'1. Information'!B6</f>
        <v>Fiscal Year: 2022-23</v>
      </c>
      <c r="C6" s="15"/>
      <c r="D6" s="15"/>
      <c r="E6" s="15"/>
      <c r="F6" s="15"/>
      <c r="G6" s="15"/>
      <c r="H6" s="15"/>
      <c r="I6" s="15"/>
      <c r="J6" s="15"/>
      <c r="K6" s="15"/>
      <c r="L6" s="16"/>
      <c r="M6" s="1"/>
      <c r="N6" s="1"/>
      <c r="O6" s="1"/>
      <c r="P6" s="1"/>
      <c r="Q6" s="1"/>
      <c r="R6" s="166"/>
      <c r="S6" s="165"/>
      <c r="T6" s="165"/>
      <c r="U6" s="165"/>
      <c r="V6" s="165"/>
      <c r="W6" s="165"/>
      <c r="X6" s="165"/>
      <c r="Y6" s="165"/>
      <c r="Z6" s="165"/>
      <c r="AA6" s="165"/>
      <c r="AB6" s="165"/>
      <c r="AC6" s="165"/>
      <c r="AD6" s="165"/>
      <c r="AE6" s="165"/>
      <c r="AF6" s="165"/>
      <c r="AG6" s="165"/>
      <c r="AH6" s="165"/>
      <c r="AI6" s="165"/>
      <c r="AJ6" s="165"/>
      <c r="AK6" s="165"/>
      <c r="AL6" s="165"/>
      <c r="AM6" s="165"/>
      <c r="AN6" s="165"/>
    </row>
    <row r="7" spans="1:40" ht="17.399999999999999" x14ac:dyDescent="0.3">
      <c r="A7" s="26"/>
      <c r="B7" s="261" t="s">
        <v>287</v>
      </c>
      <c r="C7" s="15"/>
      <c r="D7" s="15"/>
      <c r="E7" s="15"/>
      <c r="F7" s="15"/>
      <c r="G7" s="15"/>
      <c r="H7" s="15"/>
      <c r="I7" s="15"/>
      <c r="J7" s="15"/>
      <c r="K7" s="15"/>
      <c r="L7" s="16"/>
      <c r="M7" s="1"/>
      <c r="N7" s="1"/>
      <c r="O7" s="1"/>
      <c r="P7" s="1"/>
      <c r="Q7" s="1"/>
      <c r="R7" s="166"/>
      <c r="S7" s="165"/>
      <c r="T7" s="165"/>
      <c r="U7" s="165"/>
      <c r="V7" s="165"/>
      <c r="W7" s="165"/>
      <c r="X7" s="165"/>
      <c r="Y7" s="165"/>
      <c r="Z7" s="165"/>
      <c r="AA7" s="165"/>
      <c r="AB7" s="165"/>
      <c r="AC7" s="165"/>
      <c r="AD7" s="165"/>
      <c r="AE7" s="165"/>
      <c r="AF7" s="165"/>
      <c r="AG7" s="165"/>
      <c r="AH7" s="165"/>
      <c r="AI7" s="165"/>
      <c r="AJ7" s="165"/>
      <c r="AK7" s="165"/>
      <c r="AL7" s="165"/>
      <c r="AM7" s="165"/>
      <c r="AN7" s="165"/>
    </row>
    <row r="8" spans="1:40" x14ac:dyDescent="0.3">
      <c r="A8" s="26"/>
      <c r="B8" s="16"/>
      <c r="C8" s="16"/>
      <c r="D8" s="16"/>
      <c r="E8" s="16"/>
      <c r="F8" s="16"/>
      <c r="G8" s="16"/>
      <c r="H8" s="16"/>
      <c r="I8" s="16"/>
      <c r="J8" s="16"/>
      <c r="K8" s="16"/>
      <c r="L8" s="16"/>
      <c r="M8" s="1"/>
      <c r="N8" s="1"/>
      <c r="O8" s="1"/>
      <c r="P8" s="1"/>
      <c r="Q8" s="1"/>
      <c r="R8" s="166"/>
      <c r="S8" s="165"/>
      <c r="T8" s="165"/>
      <c r="U8" s="165"/>
      <c r="V8" s="165"/>
      <c r="W8" s="165"/>
      <c r="X8" s="165"/>
      <c r="Y8" s="165"/>
      <c r="Z8" s="165"/>
      <c r="AA8" s="165"/>
      <c r="AB8" s="165"/>
      <c r="AC8" s="165"/>
      <c r="AD8" s="165"/>
      <c r="AE8" s="165"/>
      <c r="AF8" s="165"/>
      <c r="AG8" s="165"/>
      <c r="AH8" s="165"/>
      <c r="AI8" s="165"/>
      <c r="AJ8" s="165"/>
      <c r="AK8" s="165"/>
      <c r="AL8" s="165"/>
      <c r="AM8" s="165"/>
      <c r="AN8" s="165"/>
    </row>
    <row r="9" spans="1:40" ht="15.75" customHeight="1" x14ac:dyDescent="0.3">
      <c r="A9" s="26"/>
      <c r="B9" s="327" t="s">
        <v>0</v>
      </c>
      <c r="C9" s="187"/>
      <c r="D9" s="288" t="str">
        <f>IF(ISBLANK('1. Information'!D11),"",'1. Information'!D11)</f>
        <v>San Mateo</v>
      </c>
      <c r="E9" s="260" t="str">
        <f>IF(ISBLANK('1. Information'!D11),"",'1. Information'!D11)</f>
        <v>San Mateo</v>
      </c>
      <c r="F9" s="317" t="s">
        <v>1</v>
      </c>
      <c r="G9" s="344">
        <f>IF(ISBLANK('1. Information'!D9),"",'1. Information'!D9)</f>
        <v>45443</v>
      </c>
      <c r="H9" s="26"/>
      <c r="I9" s="26"/>
      <c r="J9" s="27"/>
      <c r="K9" s="27"/>
      <c r="L9" s="27"/>
      <c r="M9" s="27"/>
      <c r="N9" s="27"/>
      <c r="O9" s="27"/>
      <c r="P9" s="27"/>
      <c r="Q9" s="27"/>
      <c r="R9" s="166"/>
      <c r="S9" s="165"/>
      <c r="T9" s="165"/>
      <c r="U9" s="165"/>
      <c r="V9" s="165"/>
      <c r="W9" s="165"/>
      <c r="X9" s="165"/>
      <c r="Y9" s="165"/>
      <c r="Z9" s="165"/>
      <c r="AA9" s="165"/>
      <c r="AB9" s="165"/>
      <c r="AC9" s="165"/>
      <c r="AD9" s="165"/>
      <c r="AE9" s="165"/>
      <c r="AF9" s="165"/>
      <c r="AG9" s="165"/>
      <c r="AH9" s="165"/>
      <c r="AI9" s="165"/>
      <c r="AJ9" s="165"/>
      <c r="AK9" s="165"/>
      <c r="AL9" s="165"/>
      <c r="AM9" s="165"/>
      <c r="AN9" s="165"/>
    </row>
    <row r="10" spans="1:40" x14ac:dyDescent="0.3">
      <c r="A10" s="26"/>
      <c r="B10" s="26"/>
      <c r="C10" s="3"/>
      <c r="D10" s="3"/>
      <c r="E10" s="3"/>
      <c r="F10" s="3"/>
      <c r="G10" s="2"/>
      <c r="H10" s="8"/>
      <c r="I10" s="3"/>
      <c r="J10" s="28"/>
      <c r="K10" s="27"/>
      <c r="L10" s="165"/>
      <c r="M10" s="165"/>
      <c r="N10" s="165"/>
      <c r="O10" s="165"/>
      <c r="P10" s="165"/>
      <c r="Q10" s="165"/>
      <c r="R10" s="166"/>
      <c r="S10" s="165"/>
      <c r="T10" s="165"/>
      <c r="U10" s="165"/>
      <c r="V10" s="165"/>
      <c r="W10" s="165"/>
      <c r="X10" s="165"/>
      <c r="Y10" s="165"/>
      <c r="Z10" s="165"/>
      <c r="AA10" s="165"/>
      <c r="AB10" s="165"/>
      <c r="AC10" s="165"/>
      <c r="AD10" s="165"/>
      <c r="AE10" s="165"/>
      <c r="AF10" s="165"/>
      <c r="AG10" s="165"/>
      <c r="AH10" s="165"/>
      <c r="AI10" s="165"/>
      <c r="AJ10" s="165"/>
      <c r="AK10" s="165"/>
      <c r="AL10" s="165"/>
      <c r="AM10" s="165"/>
      <c r="AN10" s="165"/>
    </row>
    <row r="11" spans="1:40" ht="18" thickBot="1" x14ac:dyDescent="0.35">
      <c r="A11" s="26"/>
      <c r="B11" s="319" t="s">
        <v>214</v>
      </c>
      <c r="C11" s="198"/>
      <c r="D11" s="180"/>
      <c r="E11" s="180"/>
      <c r="F11" s="180"/>
      <c r="G11" s="182"/>
      <c r="H11" s="199"/>
      <c r="I11" s="180"/>
      <c r="J11" s="200"/>
      <c r="K11" s="201"/>
      <c r="L11" s="165"/>
      <c r="M11" s="165"/>
      <c r="N11" s="165"/>
      <c r="O11" s="165"/>
      <c r="P11" s="165"/>
      <c r="Q11" s="165"/>
      <c r="R11" s="166"/>
      <c r="S11" s="165"/>
      <c r="T11" s="165"/>
      <c r="U11" s="165"/>
      <c r="V11" s="165"/>
      <c r="W11" s="165"/>
      <c r="X11" s="165"/>
      <c r="Y11" s="165"/>
      <c r="Z11" s="165"/>
      <c r="AA11" s="165"/>
      <c r="AB11" s="165"/>
      <c r="AC11" s="165"/>
      <c r="AD11" s="165"/>
      <c r="AE11" s="165"/>
      <c r="AF11" s="165"/>
      <c r="AG11" s="165"/>
      <c r="AH11" s="165"/>
      <c r="AI11" s="165"/>
      <c r="AJ11" s="165"/>
      <c r="AK11" s="165"/>
      <c r="AL11" s="165"/>
      <c r="AM11" s="165"/>
      <c r="AN11" s="165"/>
    </row>
    <row r="12" spans="1:40" ht="16.2" thickTop="1" x14ac:dyDescent="0.3">
      <c r="A12" s="26"/>
      <c r="B12" s="26"/>
      <c r="C12" s="2"/>
      <c r="D12" s="3"/>
      <c r="E12" s="3"/>
      <c r="F12" s="3"/>
      <c r="G12" s="2"/>
      <c r="H12" s="8"/>
      <c r="I12" s="3"/>
      <c r="J12" s="28"/>
      <c r="K12" s="27"/>
      <c r="L12" s="27"/>
      <c r="M12" s="27"/>
      <c r="N12" s="27"/>
      <c r="O12" s="165"/>
      <c r="P12" s="165"/>
      <c r="Q12" s="165"/>
      <c r="R12" s="166"/>
      <c r="S12" s="165"/>
      <c r="T12" s="165"/>
      <c r="U12" s="165"/>
      <c r="V12" s="165"/>
      <c r="W12" s="165"/>
      <c r="X12" s="165"/>
      <c r="Y12" s="165"/>
      <c r="Z12" s="165"/>
      <c r="AA12" s="165"/>
      <c r="AB12" s="165"/>
      <c r="AC12" s="165"/>
      <c r="AD12" s="165"/>
      <c r="AE12" s="165"/>
      <c r="AF12" s="165"/>
      <c r="AG12" s="165"/>
      <c r="AH12" s="165"/>
      <c r="AI12" s="165"/>
      <c r="AJ12" s="165"/>
      <c r="AK12" s="165"/>
      <c r="AL12" s="165"/>
      <c r="AM12" s="165"/>
      <c r="AN12" s="165"/>
    </row>
    <row r="13" spans="1:40" x14ac:dyDescent="0.3">
      <c r="A13" s="26"/>
      <c r="B13" s="26"/>
      <c r="C13" s="2"/>
      <c r="D13" s="3"/>
      <c r="E13" s="3"/>
      <c r="F13" s="348" t="s">
        <v>23</v>
      </c>
      <c r="G13" s="349" t="s">
        <v>25</v>
      </c>
      <c r="H13" s="320" t="s">
        <v>27</v>
      </c>
      <c r="I13" s="320" t="s">
        <v>202</v>
      </c>
      <c r="J13" s="350" t="s">
        <v>203</v>
      </c>
      <c r="K13" s="320" t="s">
        <v>204</v>
      </c>
      <c r="L13" s="165"/>
      <c r="M13" s="165"/>
      <c r="N13" s="165"/>
      <c r="O13" s="165"/>
      <c r="P13" s="165"/>
      <c r="Q13" s="165"/>
      <c r="R13" s="166"/>
      <c r="S13" s="165"/>
      <c r="T13" s="165"/>
      <c r="U13" s="165"/>
      <c r="V13" s="165"/>
      <c r="W13" s="165"/>
      <c r="X13" s="165"/>
      <c r="Y13" s="165"/>
      <c r="Z13" s="165"/>
      <c r="AA13" s="165"/>
      <c r="AB13" s="165"/>
      <c r="AC13" s="165"/>
      <c r="AD13" s="165"/>
      <c r="AE13" s="165"/>
      <c r="AF13" s="165"/>
      <c r="AG13" s="165"/>
      <c r="AH13" s="165"/>
      <c r="AI13" s="165"/>
      <c r="AJ13" s="165"/>
      <c r="AK13" s="165"/>
      <c r="AL13" s="26"/>
      <c r="AM13" s="26"/>
      <c r="AN13" s="26"/>
    </row>
    <row r="14" spans="1:40" ht="47.25" customHeight="1" x14ac:dyDescent="0.3">
      <c r="A14" s="26"/>
      <c r="B14" s="26"/>
      <c r="C14" s="202"/>
      <c r="D14" s="202"/>
      <c r="E14" s="202"/>
      <c r="F14" s="322" t="s">
        <v>283</v>
      </c>
      <c r="G14" s="323" t="s">
        <v>4</v>
      </c>
      <c r="H14" s="323" t="s">
        <v>5</v>
      </c>
      <c r="I14" s="323" t="s">
        <v>26</v>
      </c>
      <c r="J14" s="323" t="s">
        <v>12</v>
      </c>
      <c r="K14" s="351" t="s">
        <v>222</v>
      </c>
      <c r="L14" s="165"/>
      <c r="M14" s="165"/>
      <c r="N14" s="165"/>
      <c r="O14" s="165"/>
      <c r="P14" s="165"/>
      <c r="Q14" s="165"/>
      <c r="R14" s="166"/>
      <c r="S14" s="165"/>
      <c r="T14" s="165"/>
      <c r="U14" s="165"/>
      <c r="V14" s="165"/>
      <c r="W14" s="165"/>
      <c r="X14" s="165"/>
      <c r="Y14" s="165"/>
      <c r="Z14" s="165"/>
      <c r="AA14" s="165"/>
      <c r="AB14" s="165"/>
      <c r="AC14" s="165"/>
      <c r="AD14" s="165"/>
      <c r="AE14" s="165"/>
      <c r="AF14" s="165"/>
      <c r="AG14" s="165"/>
      <c r="AH14" s="165"/>
      <c r="AI14" s="165"/>
      <c r="AJ14" s="165"/>
      <c r="AK14" s="165"/>
      <c r="AL14" s="26"/>
      <c r="AM14" s="26"/>
      <c r="AN14" s="26"/>
    </row>
    <row r="15" spans="1:40" s="345" customFormat="1" x14ac:dyDescent="0.3">
      <c r="A15" s="27"/>
      <c r="B15" s="298">
        <v>1</v>
      </c>
      <c r="C15" s="316" t="s">
        <v>2</v>
      </c>
      <c r="D15" s="186"/>
      <c r="E15" s="189"/>
      <c r="F15" s="131">
        <v>53925</v>
      </c>
      <c r="G15" s="131">
        <v>0</v>
      </c>
      <c r="H15" s="131">
        <v>0</v>
      </c>
      <c r="I15" s="131">
        <v>0</v>
      </c>
      <c r="J15" s="131">
        <v>0</v>
      </c>
      <c r="K15" s="326">
        <f>SUM(F15:J15)</f>
        <v>53925</v>
      </c>
      <c r="L15" s="165"/>
      <c r="M15" s="165"/>
      <c r="N15" s="165"/>
      <c r="O15" s="165"/>
      <c r="P15" s="165"/>
      <c r="Q15" s="165"/>
      <c r="R15" s="166"/>
      <c r="S15" s="165"/>
      <c r="T15" s="165"/>
      <c r="U15" s="165"/>
      <c r="V15" s="165"/>
      <c r="W15" s="165"/>
      <c r="X15" s="165"/>
      <c r="Y15" s="165"/>
      <c r="Z15" s="165"/>
      <c r="AA15" s="165"/>
      <c r="AB15" s="165"/>
      <c r="AC15" s="165"/>
      <c r="AD15" s="165"/>
      <c r="AE15" s="165"/>
      <c r="AF15" s="165"/>
      <c r="AG15" s="165"/>
      <c r="AH15" s="165"/>
      <c r="AI15" s="165"/>
      <c r="AJ15" s="165"/>
      <c r="AK15" s="165"/>
      <c r="AL15" s="27"/>
      <c r="AM15" s="27"/>
      <c r="AN15" s="27"/>
    </row>
    <row r="16" spans="1:40" s="345" customFormat="1" ht="15" customHeight="1" x14ac:dyDescent="0.3">
      <c r="A16" s="27"/>
      <c r="B16" s="298">
        <v>2</v>
      </c>
      <c r="C16" s="316" t="s">
        <v>119</v>
      </c>
      <c r="D16" s="186"/>
      <c r="E16" s="189"/>
      <c r="F16" s="131">
        <v>259812.2</v>
      </c>
      <c r="G16" s="131">
        <v>0</v>
      </c>
      <c r="H16" s="131">
        <v>0</v>
      </c>
      <c r="I16" s="131">
        <v>0</v>
      </c>
      <c r="J16" s="131">
        <v>0</v>
      </c>
      <c r="K16" s="326">
        <f t="shared" ref="K16:K22" si="0">SUM(F16:J16)</f>
        <v>259812.2</v>
      </c>
      <c r="L16" s="165"/>
      <c r="M16" s="165"/>
      <c r="N16" s="165"/>
      <c r="O16" s="165"/>
      <c r="P16" s="165"/>
      <c r="Q16" s="165"/>
      <c r="R16" s="166"/>
      <c r="S16" s="165"/>
      <c r="T16" s="165"/>
      <c r="U16" s="165"/>
      <c r="V16" s="165"/>
      <c r="W16" s="165"/>
      <c r="X16" s="165"/>
      <c r="Y16" s="165"/>
      <c r="Z16" s="165"/>
      <c r="AA16" s="165"/>
      <c r="AB16" s="165"/>
      <c r="AC16" s="165"/>
      <c r="AD16" s="165"/>
      <c r="AE16" s="165"/>
      <c r="AF16" s="165"/>
      <c r="AG16" s="165"/>
      <c r="AH16" s="165"/>
      <c r="AI16" s="165"/>
      <c r="AJ16" s="165"/>
      <c r="AK16" s="165"/>
      <c r="AL16" s="27"/>
      <c r="AM16" s="27"/>
      <c r="AN16" s="27"/>
    </row>
    <row r="17" spans="1:40" s="345" customFormat="1" ht="15" customHeight="1" x14ac:dyDescent="0.3">
      <c r="A17" s="27"/>
      <c r="B17" s="298">
        <v>3</v>
      </c>
      <c r="C17" s="316" t="s">
        <v>131</v>
      </c>
      <c r="D17" s="186"/>
      <c r="E17" s="189"/>
      <c r="F17" s="131">
        <v>758045.39</v>
      </c>
      <c r="G17" s="131">
        <v>0</v>
      </c>
      <c r="H17" s="131">
        <v>0</v>
      </c>
      <c r="I17" s="131">
        <v>0</v>
      </c>
      <c r="J17" s="131">
        <v>0</v>
      </c>
      <c r="K17" s="326">
        <f t="shared" si="0"/>
        <v>758045.39</v>
      </c>
      <c r="L17" s="165"/>
      <c r="M17" s="165"/>
      <c r="N17" s="165"/>
      <c r="O17" s="165"/>
      <c r="P17" s="165"/>
      <c r="Q17" s="165"/>
      <c r="R17" s="166"/>
      <c r="S17" s="165"/>
      <c r="T17" s="165"/>
      <c r="U17" s="165"/>
      <c r="V17" s="165"/>
      <c r="W17" s="165"/>
      <c r="X17" s="165"/>
      <c r="Y17" s="165"/>
      <c r="Z17" s="165"/>
      <c r="AA17" s="165"/>
      <c r="AB17" s="165"/>
      <c r="AC17" s="165"/>
      <c r="AD17" s="165"/>
      <c r="AE17" s="165"/>
      <c r="AF17" s="165"/>
      <c r="AG17" s="165"/>
      <c r="AH17" s="165"/>
      <c r="AI17" s="165"/>
      <c r="AJ17" s="165"/>
      <c r="AK17" s="165"/>
      <c r="AL17" s="27"/>
      <c r="AM17" s="27"/>
      <c r="AN17" s="27"/>
    </row>
    <row r="18" spans="1:40" s="345" customFormat="1" ht="15" customHeight="1" x14ac:dyDescent="0.3">
      <c r="A18" s="27"/>
      <c r="B18" s="298">
        <v>4</v>
      </c>
      <c r="C18" s="316" t="s">
        <v>288</v>
      </c>
      <c r="D18" s="186"/>
      <c r="E18" s="189"/>
      <c r="F18" s="131">
        <v>0</v>
      </c>
      <c r="G18" s="188"/>
      <c r="H18" s="188"/>
      <c r="I18" s="188"/>
      <c r="J18" s="188"/>
      <c r="K18" s="326">
        <f>F18</f>
        <v>0</v>
      </c>
      <c r="L18" s="165"/>
      <c r="M18" s="165"/>
      <c r="N18" s="165"/>
      <c r="O18" s="165"/>
      <c r="P18" s="165"/>
      <c r="Q18" s="165"/>
      <c r="R18" s="166"/>
      <c r="S18" s="165"/>
      <c r="T18" s="165"/>
      <c r="U18" s="165"/>
      <c r="V18" s="165"/>
      <c r="W18" s="165"/>
      <c r="X18" s="165"/>
      <c r="Y18" s="165"/>
      <c r="Z18" s="165"/>
      <c r="AA18" s="165"/>
      <c r="AB18" s="165"/>
      <c r="AC18" s="165"/>
      <c r="AD18" s="165"/>
      <c r="AE18" s="165"/>
      <c r="AF18" s="165"/>
      <c r="AG18" s="165"/>
      <c r="AH18" s="165"/>
      <c r="AI18" s="165"/>
      <c r="AJ18" s="165"/>
      <c r="AK18" s="165"/>
      <c r="AL18" s="27"/>
      <c r="AM18" s="27"/>
      <c r="AN18" s="27"/>
    </row>
    <row r="19" spans="1:40" s="345" customFormat="1" ht="15" customHeight="1" x14ac:dyDescent="0.3">
      <c r="A19" s="27"/>
      <c r="B19" s="298">
        <v>5</v>
      </c>
      <c r="C19" s="316" t="s">
        <v>185</v>
      </c>
      <c r="D19" s="186"/>
      <c r="E19" s="189"/>
      <c r="F19" s="131">
        <v>0</v>
      </c>
      <c r="G19" s="188"/>
      <c r="H19" s="188"/>
      <c r="I19" s="188"/>
      <c r="J19" s="188"/>
      <c r="K19" s="326">
        <f t="shared" ref="K19:K20" si="1">F19</f>
        <v>0</v>
      </c>
      <c r="L19" s="165"/>
      <c r="M19" s="165"/>
      <c r="N19" s="165"/>
      <c r="O19" s="165"/>
      <c r="P19" s="165"/>
      <c r="Q19" s="165"/>
      <c r="R19" s="166"/>
      <c r="S19" s="165"/>
      <c r="T19" s="165"/>
      <c r="U19" s="165"/>
      <c r="V19" s="165"/>
      <c r="W19" s="165"/>
      <c r="X19" s="165"/>
      <c r="Y19" s="165"/>
      <c r="Z19" s="165"/>
      <c r="AA19" s="165"/>
      <c r="AB19" s="165"/>
      <c r="AC19" s="165"/>
      <c r="AD19" s="165"/>
      <c r="AE19" s="165"/>
      <c r="AF19" s="165"/>
      <c r="AG19" s="165"/>
      <c r="AH19" s="165"/>
      <c r="AI19" s="165"/>
      <c r="AJ19" s="165"/>
      <c r="AK19" s="165"/>
      <c r="AL19" s="27"/>
      <c r="AM19" s="27"/>
      <c r="AN19" s="27"/>
    </row>
    <row r="20" spans="1:40" s="345" customFormat="1" ht="15" customHeight="1" x14ac:dyDescent="0.3">
      <c r="A20" s="27"/>
      <c r="B20" s="298">
        <v>6</v>
      </c>
      <c r="C20" s="316" t="s">
        <v>289</v>
      </c>
      <c r="D20" s="186"/>
      <c r="E20" s="189"/>
      <c r="F20" s="131">
        <v>57707</v>
      </c>
      <c r="G20" s="188"/>
      <c r="H20" s="188"/>
      <c r="I20" s="188"/>
      <c r="J20" s="188"/>
      <c r="K20" s="326">
        <f t="shared" si="1"/>
        <v>57707</v>
      </c>
      <c r="L20" s="165"/>
      <c r="M20" s="165"/>
      <c r="N20" s="165"/>
      <c r="O20" s="165"/>
      <c r="P20" s="165"/>
      <c r="Q20" s="165"/>
      <c r="R20" s="166"/>
      <c r="S20" s="165"/>
      <c r="T20" s="165"/>
      <c r="U20" s="165"/>
      <c r="V20" s="165"/>
      <c r="W20" s="165"/>
      <c r="X20" s="165"/>
      <c r="Y20" s="165"/>
      <c r="Z20" s="165"/>
      <c r="AA20" s="165"/>
      <c r="AB20" s="165"/>
      <c r="AC20" s="165"/>
      <c r="AD20" s="165"/>
      <c r="AE20" s="165"/>
      <c r="AF20" s="165"/>
      <c r="AG20" s="165"/>
      <c r="AH20" s="165"/>
      <c r="AI20" s="165"/>
      <c r="AJ20" s="165"/>
      <c r="AK20" s="165"/>
      <c r="AL20" s="27"/>
      <c r="AM20" s="27"/>
      <c r="AN20" s="27"/>
    </row>
    <row r="21" spans="1:40" s="345" customFormat="1" ht="15" customHeight="1" x14ac:dyDescent="0.3">
      <c r="A21" s="27"/>
      <c r="B21" s="298">
        <v>7</v>
      </c>
      <c r="C21" s="316" t="s">
        <v>132</v>
      </c>
      <c r="D21" s="186"/>
      <c r="E21" s="187"/>
      <c r="F21" s="352">
        <f>SUMIF($G$34:$G$133,"Combined Summary",L$34:L$133) + SUMIF($F$34:$F$133,"Standalone",L$34:L$133)</f>
        <v>6186976.79</v>
      </c>
      <c r="G21" s="353">
        <f>SUMIF($G$34:$G$133,"Combined Summary",M$34:M$133) + SUMIF($F$34:$F$133,"Standalone",M$34:M$133)</f>
        <v>664631.09</v>
      </c>
      <c r="H21" s="353">
        <f>SUMIF($G$34:$G$133,"Combined Summary",N$34:N$133) + SUMIF($F$34:$F$133,"Standalone",N$34:N$133)</f>
        <v>0</v>
      </c>
      <c r="I21" s="353">
        <f>SUMIF($G$34:$G$133,"Combined Summary",O$34:O$133) + SUMIF($F$34:$F$133,"Standalone",O$34:O$133)</f>
        <v>0</v>
      </c>
      <c r="J21" s="353">
        <f>SUMIF($G$34:$G$133,"Combined Summary",P$34:P$133) + SUMIF($F$34:$F$133,"Standalone",P$34:P$133)</f>
        <v>236833.18</v>
      </c>
      <c r="K21" s="329">
        <f t="shared" si="0"/>
        <v>7088441.0599999996</v>
      </c>
      <c r="L21" s="165"/>
      <c r="M21" s="165"/>
      <c r="N21" s="165"/>
      <c r="O21" s="165"/>
      <c r="P21" s="165"/>
      <c r="Q21" s="165"/>
      <c r="R21" s="166"/>
      <c r="S21" s="165"/>
      <c r="T21" s="165"/>
      <c r="U21" s="165"/>
      <c r="V21" s="165"/>
      <c r="W21" s="165"/>
      <c r="X21" s="165"/>
      <c r="Y21" s="165"/>
      <c r="Z21" s="165"/>
      <c r="AA21" s="165"/>
      <c r="AB21" s="165"/>
      <c r="AC21" s="165"/>
      <c r="AD21" s="165"/>
      <c r="AE21" s="165"/>
      <c r="AF21" s="165"/>
      <c r="AG21" s="165"/>
      <c r="AH21" s="165"/>
      <c r="AI21" s="165"/>
      <c r="AJ21" s="165"/>
      <c r="AK21" s="165"/>
      <c r="AL21" s="27"/>
      <c r="AM21" s="27"/>
      <c r="AN21" s="27"/>
    </row>
    <row r="22" spans="1:40" s="345" customFormat="1" ht="31.05" customHeight="1" x14ac:dyDescent="0.3">
      <c r="A22" s="27"/>
      <c r="B22" s="354">
        <v>8</v>
      </c>
      <c r="C22" s="355" t="s">
        <v>304</v>
      </c>
      <c r="D22" s="176"/>
      <c r="E22" s="205"/>
      <c r="F22" s="356">
        <f>SUM(F15:F17,F20:F21)</f>
        <v>7316466.3799999999</v>
      </c>
      <c r="G22" s="356">
        <f t="shared" ref="G22:J22" si="2">SUM(G15:G17,G20:G21)</f>
        <v>664631.09</v>
      </c>
      <c r="H22" s="356">
        <f t="shared" si="2"/>
        <v>0</v>
      </c>
      <c r="I22" s="356">
        <f t="shared" si="2"/>
        <v>0</v>
      </c>
      <c r="J22" s="356">
        <f t="shared" si="2"/>
        <v>236833.18</v>
      </c>
      <c r="K22" s="356">
        <f t="shared" si="0"/>
        <v>8217930.6499999994</v>
      </c>
      <c r="L22" s="165"/>
      <c r="M22" s="165"/>
      <c r="N22" s="165"/>
      <c r="O22" s="165"/>
      <c r="P22" s="165"/>
      <c r="Q22" s="165"/>
      <c r="R22" s="166"/>
      <c r="S22" s="165"/>
      <c r="T22" s="165"/>
      <c r="U22" s="165"/>
      <c r="V22" s="165"/>
      <c r="W22" s="165"/>
      <c r="X22" s="165"/>
      <c r="Y22" s="165"/>
      <c r="Z22" s="165"/>
      <c r="AA22" s="165"/>
      <c r="AB22" s="165"/>
      <c r="AC22" s="165"/>
      <c r="AD22" s="165"/>
      <c r="AE22" s="165"/>
      <c r="AF22" s="165"/>
      <c r="AG22" s="165"/>
      <c r="AH22" s="165"/>
      <c r="AI22" s="165"/>
      <c r="AJ22" s="165"/>
      <c r="AK22" s="165"/>
      <c r="AL22" s="27"/>
      <c r="AM22" s="27"/>
      <c r="AN22" s="27"/>
    </row>
    <row r="23" spans="1:40" x14ac:dyDescent="0.3">
      <c r="A23" s="26"/>
      <c r="B23" s="26"/>
      <c r="C23" s="26"/>
      <c r="D23" s="2"/>
      <c r="E23" s="2"/>
      <c r="F23" s="2"/>
      <c r="G23" s="17"/>
      <c r="H23" s="2"/>
      <c r="I23" s="27"/>
      <c r="J23" s="27"/>
      <c r="K23" s="27"/>
      <c r="L23" s="27"/>
      <c r="M23" s="27"/>
      <c r="N23" s="27"/>
      <c r="O23" s="165"/>
      <c r="P23" s="165"/>
      <c r="Q23" s="165"/>
      <c r="R23" s="166"/>
      <c r="S23" s="165"/>
      <c r="T23" s="165"/>
      <c r="U23" s="165"/>
      <c r="V23" s="165"/>
      <c r="W23" s="165"/>
      <c r="X23" s="165"/>
      <c r="Y23" s="165"/>
      <c r="Z23" s="165"/>
      <c r="AA23" s="165"/>
      <c r="AB23" s="165"/>
      <c r="AC23" s="165"/>
      <c r="AD23" s="165"/>
      <c r="AE23" s="165"/>
      <c r="AF23" s="165"/>
      <c r="AG23" s="165"/>
      <c r="AH23" s="165"/>
      <c r="AI23" s="165"/>
      <c r="AJ23" s="165"/>
      <c r="AK23" s="165"/>
      <c r="AL23" s="165"/>
      <c r="AM23" s="165"/>
      <c r="AN23" s="165"/>
    </row>
    <row r="24" spans="1:40" ht="18" thickBot="1" x14ac:dyDescent="0.35">
      <c r="A24" s="26"/>
      <c r="B24" s="319" t="s">
        <v>215</v>
      </c>
      <c r="C24" s="182"/>
      <c r="D24" s="182"/>
      <c r="E24" s="182"/>
      <c r="F24" s="206"/>
      <c r="G24" s="2"/>
      <c r="H24" s="165"/>
      <c r="I24" s="165"/>
      <c r="J24" s="165"/>
      <c r="K24" s="165"/>
      <c r="L24" s="165"/>
      <c r="M24" s="165"/>
      <c r="N24" s="165"/>
      <c r="O24" s="165"/>
      <c r="P24" s="165"/>
      <c r="Q24" s="165"/>
      <c r="R24" s="166"/>
      <c r="S24" s="165"/>
      <c r="T24" s="165"/>
      <c r="U24" s="165"/>
      <c r="V24" s="165"/>
      <c r="W24" s="165"/>
      <c r="X24" s="165"/>
      <c r="Y24" s="165"/>
      <c r="Z24" s="165"/>
      <c r="AA24" s="165"/>
      <c r="AB24" s="165"/>
      <c r="AC24" s="165"/>
      <c r="AD24" s="165"/>
      <c r="AE24" s="165"/>
      <c r="AF24" s="165"/>
      <c r="AG24" s="165"/>
      <c r="AH24" s="165"/>
      <c r="AI24" s="165"/>
      <c r="AJ24" s="165"/>
      <c r="AK24" s="165"/>
      <c r="AL24" s="165"/>
      <c r="AM24" s="165"/>
      <c r="AN24" s="165"/>
    </row>
    <row r="25" spans="1:40" ht="16.2" thickTop="1" x14ac:dyDescent="0.3">
      <c r="A25" s="26"/>
      <c r="B25" s="26"/>
      <c r="C25" s="2"/>
      <c r="D25" s="2"/>
      <c r="E25" s="2"/>
      <c r="F25" s="2"/>
      <c r="G25" s="17"/>
      <c r="H25" s="2"/>
      <c r="I25" s="27"/>
      <c r="J25" s="27"/>
      <c r="K25" s="27"/>
      <c r="L25" s="27"/>
      <c r="M25" s="27"/>
      <c r="N25" s="27"/>
      <c r="O25" s="165"/>
      <c r="P25" s="165"/>
      <c r="Q25" s="165"/>
      <c r="R25" s="166"/>
      <c r="S25" s="165"/>
      <c r="T25" s="165"/>
      <c r="U25" s="165"/>
      <c r="V25" s="165"/>
      <c r="W25" s="165"/>
      <c r="X25" s="165"/>
      <c r="Y25" s="165"/>
      <c r="Z25" s="165"/>
      <c r="AA25" s="165"/>
      <c r="AB25" s="165"/>
      <c r="AC25" s="165"/>
      <c r="AD25" s="165"/>
      <c r="AE25" s="165"/>
      <c r="AF25" s="165"/>
      <c r="AG25" s="165"/>
      <c r="AH25" s="165"/>
      <c r="AI25" s="165"/>
      <c r="AJ25" s="165"/>
      <c r="AK25" s="165"/>
      <c r="AL25" s="165"/>
      <c r="AM25" s="165"/>
      <c r="AN25" s="165"/>
    </row>
    <row r="26" spans="1:40" x14ac:dyDescent="0.3">
      <c r="A26" s="26"/>
      <c r="B26" s="26"/>
      <c r="C26" s="2"/>
      <c r="D26" s="2"/>
      <c r="E26" s="291" t="s">
        <v>23</v>
      </c>
      <c r="F26" s="357" t="s">
        <v>25</v>
      </c>
      <c r="G26" s="2"/>
      <c r="H26" s="27"/>
      <c r="I26" s="27"/>
      <c r="J26" s="27"/>
      <c r="K26" s="27"/>
      <c r="L26" s="27"/>
      <c r="M26" s="27"/>
      <c r="N26" s="165"/>
      <c r="O26" s="165"/>
      <c r="P26" s="165"/>
      <c r="Q26" s="166"/>
      <c r="R26" s="165"/>
      <c r="S26" s="165"/>
      <c r="T26" s="165"/>
      <c r="U26" s="165"/>
      <c r="V26" s="165"/>
      <c r="W26" s="165"/>
      <c r="X26" s="165"/>
      <c r="Y26" s="165"/>
      <c r="Z26" s="165"/>
      <c r="AA26" s="165"/>
      <c r="AB26" s="165"/>
      <c r="AC26" s="165"/>
      <c r="AD26" s="165"/>
      <c r="AE26" s="165"/>
      <c r="AF26" s="165"/>
      <c r="AG26" s="165"/>
      <c r="AH26" s="165"/>
      <c r="AI26" s="165"/>
      <c r="AJ26" s="165"/>
      <c r="AK26" s="165"/>
      <c r="AL26" s="165"/>
      <c r="AM26" s="165"/>
      <c r="AN26" s="26"/>
    </row>
    <row r="27" spans="1:40" ht="48" customHeight="1" x14ac:dyDescent="0.3">
      <c r="A27" s="26"/>
      <c r="B27" s="24"/>
      <c r="C27" s="24"/>
      <c r="D27" s="24"/>
      <c r="E27" s="358" t="s">
        <v>290</v>
      </c>
      <c r="F27" s="359" t="s">
        <v>291</v>
      </c>
      <c r="G27" s="27"/>
      <c r="H27" s="27"/>
      <c r="I27" s="27"/>
      <c r="J27" s="27"/>
      <c r="K27" s="27"/>
      <c r="L27" s="27"/>
      <c r="M27" s="27"/>
      <c r="N27" s="27"/>
      <c r="O27" s="27"/>
      <c r="P27" s="27"/>
      <c r="Q27" s="166"/>
      <c r="R27" s="165"/>
      <c r="S27" s="165"/>
      <c r="T27" s="165"/>
      <c r="U27" s="165"/>
      <c r="V27" s="165"/>
      <c r="W27" s="165"/>
      <c r="X27" s="165"/>
      <c r="Y27" s="165"/>
      <c r="Z27" s="165"/>
      <c r="AA27" s="165"/>
      <c r="AB27" s="165"/>
      <c r="AC27" s="165"/>
      <c r="AD27" s="165"/>
      <c r="AE27" s="165"/>
      <c r="AF27" s="165"/>
      <c r="AG27" s="165"/>
      <c r="AH27" s="165"/>
      <c r="AI27" s="165"/>
      <c r="AJ27" s="165"/>
      <c r="AK27" s="165"/>
      <c r="AL27" s="165"/>
      <c r="AM27" s="165"/>
      <c r="AN27" s="26"/>
    </row>
    <row r="28" spans="1:40" ht="96.75" customHeight="1" x14ac:dyDescent="0.3">
      <c r="A28" s="26"/>
      <c r="B28" s="278">
        <v>9</v>
      </c>
      <c r="C28" s="207"/>
      <c r="D28" s="360" t="s">
        <v>733</v>
      </c>
      <c r="E28" s="361">
        <f>IF(F22=0,"0%",((SUMPRODUCT($K$34:$K$133,$L$34:$L$133)+(F20*F28))/$F$22))</f>
        <v>0.53823906999214555</v>
      </c>
      <c r="F28" s="18">
        <v>0.5</v>
      </c>
      <c r="G28" s="27"/>
      <c r="H28" s="27"/>
      <c r="I28" s="27"/>
      <c r="J28" s="27"/>
      <c r="K28" s="27"/>
      <c r="L28" s="27"/>
      <c r="M28" s="27"/>
      <c r="N28" s="27"/>
      <c r="O28" s="27"/>
      <c r="P28" s="27"/>
      <c r="Q28" s="166"/>
      <c r="R28" s="165"/>
      <c r="S28" s="165"/>
      <c r="T28" s="165"/>
      <c r="U28" s="165"/>
      <c r="V28" s="165"/>
      <c r="W28" s="165"/>
      <c r="X28" s="165"/>
      <c r="Y28" s="165"/>
      <c r="Z28" s="165"/>
      <c r="AA28" s="165"/>
      <c r="AB28" s="165"/>
      <c r="AC28" s="165"/>
      <c r="AD28" s="165"/>
      <c r="AE28" s="165"/>
      <c r="AF28" s="165"/>
      <c r="AG28" s="165"/>
      <c r="AH28" s="165"/>
      <c r="AI28" s="165"/>
      <c r="AJ28" s="165"/>
      <c r="AK28" s="165"/>
      <c r="AL28" s="165"/>
      <c r="AM28" s="165"/>
      <c r="AN28" s="26"/>
    </row>
    <row r="29" spans="1:40" s="265" customFormat="1" x14ac:dyDescent="0.3">
      <c r="A29" s="24"/>
      <c r="B29" s="24"/>
      <c r="C29" s="24"/>
      <c r="D29" s="24"/>
      <c r="E29" s="24"/>
      <c r="F29" s="24"/>
      <c r="G29" s="24"/>
      <c r="H29" s="24"/>
      <c r="I29" s="24"/>
      <c r="J29" s="24"/>
      <c r="K29" s="24"/>
      <c r="L29" s="24"/>
      <c r="M29" s="24"/>
      <c r="N29" s="24"/>
      <c r="O29" s="24"/>
      <c r="P29" s="24"/>
      <c r="Q29" s="24"/>
      <c r="R29" s="166"/>
      <c r="S29" s="165"/>
      <c r="T29" s="165"/>
      <c r="U29" s="165"/>
      <c r="V29" s="165"/>
      <c r="W29" s="165"/>
      <c r="X29" s="165"/>
      <c r="Y29" s="165"/>
      <c r="Z29" s="165"/>
      <c r="AA29" s="165"/>
      <c r="AB29" s="165"/>
      <c r="AC29" s="165"/>
      <c r="AD29" s="165"/>
      <c r="AE29" s="165"/>
      <c r="AF29" s="165"/>
      <c r="AG29" s="165"/>
      <c r="AH29" s="165"/>
      <c r="AI29" s="165"/>
      <c r="AJ29" s="165"/>
      <c r="AK29" s="165"/>
      <c r="AL29" s="165"/>
      <c r="AM29" s="165"/>
      <c r="AN29" s="165"/>
    </row>
    <row r="30" spans="1:40" ht="18" thickBot="1" x14ac:dyDescent="0.35">
      <c r="A30" s="26"/>
      <c r="B30" s="319" t="s">
        <v>216</v>
      </c>
      <c r="C30" s="208"/>
      <c r="D30" s="208"/>
      <c r="E30" s="208"/>
      <c r="F30" s="209"/>
      <c r="G30" s="182"/>
      <c r="H30" s="201"/>
      <c r="I30" s="201"/>
      <c r="J30" s="201"/>
      <c r="K30" s="201"/>
      <c r="L30" s="201"/>
      <c r="M30" s="201"/>
      <c r="N30" s="201"/>
      <c r="O30" s="201"/>
      <c r="P30" s="201"/>
      <c r="Q30" s="201"/>
      <c r="R30" s="166"/>
      <c r="S30" s="165"/>
      <c r="T30" s="165"/>
      <c r="U30" s="165"/>
      <c r="V30" s="165"/>
      <c r="W30" s="165"/>
      <c r="X30" s="165"/>
      <c r="Y30" s="165"/>
      <c r="Z30" s="165"/>
      <c r="AA30" s="165"/>
      <c r="AB30" s="165"/>
      <c r="AC30" s="165"/>
      <c r="AD30" s="165"/>
      <c r="AE30" s="165"/>
      <c r="AF30" s="165"/>
      <c r="AG30" s="165"/>
      <c r="AH30" s="165"/>
      <c r="AI30" s="165"/>
      <c r="AJ30" s="165"/>
      <c r="AK30" s="165"/>
      <c r="AL30" s="165"/>
      <c r="AM30" s="165"/>
      <c r="AN30" s="165"/>
    </row>
    <row r="31" spans="1:40" ht="16.2" thickTop="1" x14ac:dyDescent="0.3">
      <c r="A31" s="26"/>
      <c r="B31" s="26"/>
      <c r="C31" s="2"/>
      <c r="D31" s="210"/>
      <c r="E31" s="210"/>
      <c r="F31" s="210"/>
      <c r="G31" s="211"/>
      <c r="H31" s="2"/>
      <c r="I31" s="27"/>
      <c r="J31" s="27"/>
      <c r="K31" s="27"/>
      <c r="L31" s="27"/>
      <c r="M31" s="27"/>
      <c r="N31" s="27"/>
      <c r="O31" s="27"/>
      <c r="P31" s="27"/>
      <c r="Q31" s="27"/>
      <c r="R31" s="166"/>
      <c r="S31" s="165"/>
      <c r="T31" s="165"/>
      <c r="U31" s="165"/>
      <c r="V31" s="165"/>
      <c r="W31" s="165"/>
      <c r="X31" s="165"/>
      <c r="Y31" s="165"/>
      <c r="Z31" s="165"/>
      <c r="AA31" s="165"/>
      <c r="AB31" s="165"/>
      <c r="AC31" s="165"/>
      <c r="AD31" s="165"/>
      <c r="AE31" s="165"/>
      <c r="AF31" s="165"/>
      <c r="AG31" s="165"/>
      <c r="AH31" s="165"/>
      <c r="AI31" s="165"/>
      <c r="AJ31" s="165"/>
      <c r="AK31" s="165"/>
      <c r="AL31" s="165"/>
      <c r="AM31" s="165"/>
      <c r="AN31" s="165"/>
    </row>
    <row r="32" spans="1:40" x14ac:dyDescent="0.3">
      <c r="A32" s="26"/>
      <c r="B32" s="26"/>
      <c r="C32" s="362" t="s">
        <v>23</v>
      </c>
      <c r="D32" s="362" t="s">
        <v>25</v>
      </c>
      <c r="E32" s="362" t="s">
        <v>27</v>
      </c>
      <c r="F32" s="357" t="s">
        <v>202</v>
      </c>
      <c r="G32" s="291" t="s">
        <v>203</v>
      </c>
      <c r="H32" s="354" t="s">
        <v>204</v>
      </c>
      <c r="I32" s="354" t="s">
        <v>213</v>
      </c>
      <c r="J32" s="354" t="s">
        <v>205</v>
      </c>
      <c r="K32" s="354" t="s">
        <v>206</v>
      </c>
      <c r="L32" s="298" t="s">
        <v>207</v>
      </c>
      <c r="M32" s="363" t="s">
        <v>208</v>
      </c>
      <c r="N32" s="298" t="s">
        <v>209</v>
      </c>
      <c r="O32" s="298" t="s">
        <v>210</v>
      </c>
      <c r="P32" s="364" t="s">
        <v>211</v>
      </c>
      <c r="Q32" s="298" t="s">
        <v>212</v>
      </c>
      <c r="R32" s="166"/>
      <c r="S32" s="165"/>
      <c r="T32" s="165"/>
      <c r="U32" s="165"/>
      <c r="V32" s="165"/>
      <c r="W32" s="165"/>
      <c r="X32" s="165"/>
      <c r="Y32" s="165"/>
      <c r="Z32" s="165"/>
      <c r="AA32" s="165"/>
      <c r="AB32" s="165"/>
      <c r="AC32" s="165"/>
      <c r="AD32" s="165"/>
      <c r="AE32" s="165"/>
      <c r="AF32" s="165"/>
      <c r="AG32" s="165"/>
      <c r="AH32" s="165"/>
      <c r="AI32" s="165"/>
      <c r="AJ32" s="165"/>
      <c r="AK32" s="165"/>
      <c r="AL32" s="165"/>
      <c r="AM32" s="26"/>
      <c r="AN32" s="26"/>
    </row>
    <row r="33" spans="1:40" s="372" customFormat="1" ht="133.5" customHeight="1" x14ac:dyDescent="0.3">
      <c r="A33" s="33"/>
      <c r="B33" s="278" t="s">
        <v>120</v>
      </c>
      <c r="C33" s="365" t="s">
        <v>168</v>
      </c>
      <c r="D33" s="366" t="s">
        <v>8</v>
      </c>
      <c r="E33" s="367" t="s">
        <v>3</v>
      </c>
      <c r="F33" s="367" t="s">
        <v>305</v>
      </c>
      <c r="G33" s="367" t="s">
        <v>97</v>
      </c>
      <c r="H33" s="367" t="s">
        <v>169</v>
      </c>
      <c r="I33" s="367" t="s">
        <v>124</v>
      </c>
      <c r="J33" s="367" t="s">
        <v>306</v>
      </c>
      <c r="K33" s="368" t="s">
        <v>307</v>
      </c>
      <c r="L33" s="322" t="s">
        <v>283</v>
      </c>
      <c r="M33" s="369" t="s">
        <v>4</v>
      </c>
      <c r="N33" s="367" t="s">
        <v>5</v>
      </c>
      <c r="O33" s="367" t="s">
        <v>26</v>
      </c>
      <c r="P33" s="367" t="s">
        <v>12</v>
      </c>
      <c r="Q33" s="370" t="s">
        <v>222</v>
      </c>
      <c r="R33" s="371" t="s">
        <v>237</v>
      </c>
      <c r="S33" s="139"/>
      <c r="T33" s="165"/>
      <c r="U33" s="165"/>
      <c r="V33" s="165"/>
      <c r="W33" s="165"/>
      <c r="X33" s="165"/>
      <c r="Y33" s="165"/>
      <c r="Z33" s="165"/>
      <c r="AA33" s="165"/>
      <c r="AB33" s="165"/>
      <c r="AC33" s="165"/>
      <c r="AD33" s="165"/>
      <c r="AE33" s="165"/>
      <c r="AF33" s="165"/>
      <c r="AG33" s="165"/>
      <c r="AH33" s="165"/>
      <c r="AI33" s="165"/>
      <c r="AJ33" s="165"/>
      <c r="AK33" s="165"/>
      <c r="AL33" s="33"/>
      <c r="AM33" s="33"/>
      <c r="AN33" s="33"/>
    </row>
    <row r="34" spans="1:40" x14ac:dyDescent="0.3">
      <c r="A34" s="26"/>
      <c r="B34" s="373">
        <v>10</v>
      </c>
      <c r="C34" s="374">
        <f t="shared" ref="C34:C65" si="3">IF(AND(NOT(COUNTA(D34:J34)),(NOT(COUNTA(L34:P34)))),"",VLOOKUP($D$9,Info_County_Code,2,FALSE))</f>
        <v>41</v>
      </c>
      <c r="D34" s="138" t="s">
        <v>797</v>
      </c>
      <c r="E34" s="255"/>
      <c r="F34" s="140" t="s">
        <v>126</v>
      </c>
      <c r="G34" s="141" t="s">
        <v>121</v>
      </c>
      <c r="H34" s="32" t="s">
        <v>798</v>
      </c>
      <c r="I34" s="34">
        <v>0.6</v>
      </c>
      <c r="J34" s="34">
        <v>1</v>
      </c>
      <c r="K34" s="375" t="str">
        <f>IF(OR(G34="Combined Summary",F34="Standalone"),(SUMPRODUCT(--(D$34:D$133=D34),I$34:I$133,J$34:J$133)),"")</f>
        <v/>
      </c>
      <c r="L34" s="257"/>
      <c r="M34" s="381"/>
      <c r="N34" s="382"/>
      <c r="O34" s="382"/>
      <c r="P34" s="382"/>
      <c r="Q34" s="376">
        <f>SUM(L34:P34)</f>
        <v>0</v>
      </c>
      <c r="R34" s="377" t="str">
        <f>IF(OR(G34="Combined Summary",F34="Standalone"),(SUMIF(D$34:D$133,D34,I$34:I$133)),"")</f>
        <v/>
      </c>
      <c r="S34" s="378" t="str">
        <f>IF(AND(F34="Standalone",NOT(R34=1)),"ERROR",IF(AND(G34="Combined Summary",NOT(R34=1)),"ERROR",""))</f>
        <v/>
      </c>
      <c r="T34" s="167"/>
      <c r="U34" s="165"/>
      <c r="V34" s="165"/>
      <c r="W34" s="165"/>
      <c r="X34" s="165"/>
      <c r="Y34" s="165"/>
      <c r="Z34" s="165"/>
      <c r="AA34" s="165"/>
      <c r="AB34" s="165"/>
      <c r="AC34" s="165"/>
      <c r="AD34" s="165"/>
      <c r="AE34" s="165"/>
      <c r="AF34" s="165"/>
      <c r="AG34" s="165"/>
      <c r="AH34" s="165"/>
      <c r="AI34" s="165"/>
      <c r="AJ34" s="165"/>
      <c r="AK34" s="165"/>
      <c r="AL34" s="26"/>
      <c r="AM34" s="26"/>
      <c r="AN34" s="26"/>
    </row>
    <row r="35" spans="1:40" x14ac:dyDescent="0.3">
      <c r="A35" s="26"/>
      <c r="B35" s="373">
        <v>11</v>
      </c>
      <c r="C35" s="374">
        <f t="shared" si="3"/>
        <v>41</v>
      </c>
      <c r="D35" s="138" t="s">
        <v>797</v>
      </c>
      <c r="E35" s="255"/>
      <c r="F35" s="140" t="s">
        <v>126</v>
      </c>
      <c r="G35" s="141" t="s">
        <v>122</v>
      </c>
      <c r="H35" s="32" t="s">
        <v>799</v>
      </c>
      <c r="I35" s="34">
        <v>0.4</v>
      </c>
      <c r="J35" s="34">
        <v>1</v>
      </c>
      <c r="K35" s="375" t="str">
        <f t="shared" ref="K35:K98" si="4">IF(OR(G35="Combined Summary",F35="Standalone"),(SUMPRODUCT(--(D$34:D$133=D35),I$34:I$133,J$34:J$133)),"")</f>
        <v/>
      </c>
      <c r="L35" s="257"/>
      <c r="M35" s="381"/>
      <c r="N35" s="382"/>
      <c r="O35" s="382"/>
      <c r="P35" s="382"/>
      <c r="Q35" s="376">
        <f t="shared" ref="Q35:Q98" si="5">SUM(L35:P35)</f>
        <v>0</v>
      </c>
      <c r="R35" s="377" t="str">
        <f t="shared" ref="R35:R98" si="6">IF(OR(G35="Combined Summary",F35="Standalone"),(SUMIF(D$34:D$133,D35,I$34:I$133)),"")</f>
        <v/>
      </c>
      <c r="S35" s="379" t="str">
        <f t="shared" ref="S35:S98" si="7">IF(AND(F35="Standalone",NOT(R35=1)),"ERROR",IF(AND(G35="Combined Summary",NOT(R35=1)),"ERROR",""))</f>
        <v/>
      </c>
      <c r="T35" s="167"/>
      <c r="U35" s="165"/>
      <c r="V35" s="165"/>
      <c r="W35" s="165"/>
      <c r="X35" s="165"/>
      <c r="Y35" s="165"/>
      <c r="Z35" s="165"/>
      <c r="AA35" s="165"/>
      <c r="AB35" s="165"/>
      <c r="AC35" s="165"/>
      <c r="AD35" s="165"/>
      <c r="AE35" s="165"/>
      <c r="AF35" s="165"/>
      <c r="AG35" s="165"/>
      <c r="AH35" s="165"/>
      <c r="AI35" s="165"/>
      <c r="AJ35" s="165"/>
      <c r="AK35" s="165"/>
      <c r="AL35" s="26"/>
      <c r="AM35" s="26"/>
      <c r="AN35" s="26"/>
    </row>
    <row r="36" spans="1:40" x14ac:dyDescent="0.3">
      <c r="A36" s="26"/>
      <c r="B36" s="373">
        <v>12</v>
      </c>
      <c r="C36" s="374">
        <f t="shared" si="3"/>
        <v>41</v>
      </c>
      <c r="D36" s="138" t="s">
        <v>797</v>
      </c>
      <c r="E36" s="255"/>
      <c r="F36" s="140" t="s">
        <v>126</v>
      </c>
      <c r="G36" s="141" t="s">
        <v>194</v>
      </c>
      <c r="H36" s="384"/>
      <c r="I36" s="383"/>
      <c r="J36" s="34">
        <v>1</v>
      </c>
      <c r="K36" s="375">
        <f t="shared" si="4"/>
        <v>1</v>
      </c>
      <c r="L36" s="123">
        <v>469416</v>
      </c>
      <c r="M36" s="381"/>
      <c r="N36" s="382"/>
      <c r="O36" s="382"/>
      <c r="P36" s="382"/>
      <c r="Q36" s="376">
        <f t="shared" si="5"/>
        <v>469416</v>
      </c>
      <c r="R36" s="377">
        <f t="shared" si="6"/>
        <v>1</v>
      </c>
      <c r="S36" s="379" t="str">
        <f t="shared" si="7"/>
        <v/>
      </c>
      <c r="T36" s="165"/>
      <c r="U36" s="165"/>
      <c r="V36" s="165"/>
      <c r="W36" s="165"/>
      <c r="X36" s="165"/>
      <c r="Y36" s="165"/>
      <c r="Z36" s="165"/>
      <c r="AA36" s="165"/>
      <c r="AB36" s="165"/>
      <c r="AC36" s="165"/>
      <c r="AD36" s="165"/>
      <c r="AE36" s="165"/>
      <c r="AF36" s="165"/>
      <c r="AG36" s="165"/>
      <c r="AH36" s="165"/>
      <c r="AI36" s="165"/>
      <c r="AJ36" s="165"/>
      <c r="AK36" s="165"/>
      <c r="AL36" s="26"/>
      <c r="AM36" s="26"/>
      <c r="AN36" s="26"/>
    </row>
    <row r="37" spans="1:40" ht="30.6" x14ac:dyDescent="0.3">
      <c r="A37" s="26"/>
      <c r="B37" s="373">
        <v>13</v>
      </c>
      <c r="C37" s="374">
        <f t="shared" si="3"/>
        <v>41</v>
      </c>
      <c r="D37" s="138" t="s">
        <v>800</v>
      </c>
      <c r="E37" s="255"/>
      <c r="F37" s="140" t="s">
        <v>125</v>
      </c>
      <c r="G37" s="141" t="s">
        <v>121</v>
      </c>
      <c r="H37" s="384"/>
      <c r="I37" s="34">
        <v>1</v>
      </c>
      <c r="J37" s="34">
        <v>1</v>
      </c>
      <c r="K37" s="375">
        <f t="shared" si="4"/>
        <v>1</v>
      </c>
      <c r="L37" s="123">
        <v>678871.7</v>
      </c>
      <c r="M37" s="381"/>
      <c r="N37" s="382"/>
      <c r="O37" s="382"/>
      <c r="P37" s="382"/>
      <c r="Q37" s="376">
        <f t="shared" si="5"/>
        <v>678871.7</v>
      </c>
      <c r="R37" s="377">
        <f t="shared" si="6"/>
        <v>1</v>
      </c>
      <c r="S37" s="379" t="str">
        <f t="shared" si="7"/>
        <v/>
      </c>
      <c r="T37" s="165"/>
      <c r="U37" s="165"/>
      <c r="V37" s="165"/>
      <c r="W37" s="165"/>
      <c r="X37" s="165"/>
      <c r="Y37" s="165"/>
      <c r="Z37" s="165"/>
      <c r="AA37" s="165"/>
      <c r="AB37" s="165"/>
      <c r="AC37" s="165"/>
      <c r="AD37" s="165"/>
      <c r="AE37" s="165"/>
      <c r="AF37" s="165"/>
      <c r="AG37" s="165"/>
      <c r="AH37" s="165"/>
      <c r="AI37" s="165"/>
      <c r="AJ37" s="165"/>
      <c r="AK37" s="165"/>
      <c r="AL37" s="26"/>
      <c r="AM37" s="26"/>
      <c r="AN37" s="26"/>
    </row>
    <row r="38" spans="1:40" ht="30.6" x14ac:dyDescent="0.3">
      <c r="A38" s="26"/>
      <c r="B38" s="373">
        <v>14</v>
      </c>
      <c r="C38" s="374">
        <f t="shared" si="3"/>
        <v>41</v>
      </c>
      <c r="D38" s="138" t="s">
        <v>801</v>
      </c>
      <c r="E38" s="255"/>
      <c r="F38" s="140" t="s">
        <v>125</v>
      </c>
      <c r="G38" s="141" t="s">
        <v>121</v>
      </c>
      <c r="H38" s="384"/>
      <c r="I38" s="34">
        <v>1</v>
      </c>
      <c r="J38" s="34">
        <v>0.5</v>
      </c>
      <c r="K38" s="375">
        <f t="shared" si="4"/>
        <v>0.5</v>
      </c>
      <c r="L38" s="123">
        <v>1017155.43</v>
      </c>
      <c r="M38" s="381"/>
      <c r="N38" s="382"/>
      <c r="O38" s="382"/>
      <c r="P38" s="382"/>
      <c r="Q38" s="376">
        <f t="shared" si="5"/>
        <v>1017155.43</v>
      </c>
      <c r="R38" s="377">
        <f t="shared" si="6"/>
        <v>1</v>
      </c>
      <c r="S38" s="379" t="str">
        <f t="shared" si="7"/>
        <v/>
      </c>
      <c r="T38" s="165"/>
      <c r="U38" s="165"/>
      <c r="V38" s="165"/>
      <c r="W38" s="165"/>
      <c r="X38" s="165"/>
      <c r="Y38" s="165"/>
      <c r="Z38" s="165"/>
      <c r="AA38" s="165"/>
      <c r="AB38" s="165"/>
      <c r="AC38" s="165"/>
      <c r="AD38" s="165"/>
      <c r="AE38" s="165"/>
      <c r="AF38" s="165"/>
      <c r="AG38" s="165"/>
      <c r="AH38" s="165"/>
      <c r="AI38" s="165"/>
      <c r="AJ38" s="165"/>
      <c r="AK38" s="165"/>
      <c r="AL38" s="26"/>
      <c r="AM38" s="26"/>
      <c r="AN38" s="26"/>
    </row>
    <row r="39" spans="1:40" x14ac:dyDescent="0.3">
      <c r="A39" s="26"/>
      <c r="B39" s="373">
        <v>15</v>
      </c>
      <c r="C39" s="374">
        <f t="shared" si="3"/>
        <v>41</v>
      </c>
      <c r="D39" s="138" t="s">
        <v>802</v>
      </c>
      <c r="E39" s="255"/>
      <c r="F39" s="140" t="s">
        <v>125</v>
      </c>
      <c r="G39" s="141" t="s">
        <v>121</v>
      </c>
      <c r="H39" s="384"/>
      <c r="I39" s="34">
        <v>1</v>
      </c>
      <c r="J39" s="34">
        <v>1</v>
      </c>
      <c r="K39" s="375">
        <f t="shared" si="4"/>
        <v>1</v>
      </c>
      <c r="L39" s="123">
        <v>150000</v>
      </c>
      <c r="M39" s="381"/>
      <c r="N39" s="382"/>
      <c r="O39" s="382"/>
      <c r="P39" s="382"/>
      <c r="Q39" s="376">
        <f t="shared" si="5"/>
        <v>150000</v>
      </c>
      <c r="R39" s="377">
        <f t="shared" si="6"/>
        <v>1</v>
      </c>
      <c r="S39" s="379" t="str">
        <f t="shared" si="7"/>
        <v/>
      </c>
      <c r="T39" s="165"/>
      <c r="U39" s="165"/>
      <c r="V39" s="165"/>
      <c r="W39" s="165"/>
      <c r="X39" s="165"/>
      <c r="Y39" s="165"/>
      <c r="Z39" s="165"/>
      <c r="AA39" s="165"/>
      <c r="AB39" s="165"/>
      <c r="AC39" s="165"/>
      <c r="AD39" s="165"/>
      <c r="AE39" s="165"/>
      <c r="AF39" s="165"/>
      <c r="AG39" s="165"/>
      <c r="AH39" s="165"/>
      <c r="AI39" s="165"/>
      <c r="AJ39" s="165"/>
      <c r="AK39" s="165"/>
      <c r="AL39" s="26"/>
      <c r="AM39" s="26"/>
      <c r="AN39" s="26"/>
    </row>
    <row r="40" spans="1:40" x14ac:dyDescent="0.3">
      <c r="A40" s="26"/>
      <c r="B40" s="373">
        <v>16</v>
      </c>
      <c r="C40" s="374">
        <f t="shared" si="3"/>
        <v>41</v>
      </c>
      <c r="D40" s="138" t="s">
        <v>803</v>
      </c>
      <c r="E40" s="255"/>
      <c r="F40" s="140" t="s">
        <v>125</v>
      </c>
      <c r="G40" s="141" t="s">
        <v>121</v>
      </c>
      <c r="H40" s="384"/>
      <c r="I40" s="34">
        <v>1</v>
      </c>
      <c r="J40" s="34">
        <v>1</v>
      </c>
      <c r="K40" s="375">
        <f t="shared" si="4"/>
        <v>1</v>
      </c>
      <c r="L40" s="123">
        <v>114578.85</v>
      </c>
      <c r="M40" s="381"/>
      <c r="N40" s="382"/>
      <c r="O40" s="382"/>
      <c r="P40" s="382"/>
      <c r="Q40" s="376">
        <f t="shared" si="5"/>
        <v>114578.85</v>
      </c>
      <c r="R40" s="377">
        <f t="shared" si="6"/>
        <v>1</v>
      </c>
      <c r="S40" s="379" t="str">
        <f t="shared" si="7"/>
        <v/>
      </c>
      <c r="T40" s="165"/>
      <c r="U40" s="165"/>
      <c r="V40" s="165"/>
      <c r="W40" s="165"/>
      <c r="X40" s="165"/>
      <c r="Y40" s="165"/>
      <c r="Z40" s="165"/>
      <c r="AA40" s="165"/>
      <c r="AB40" s="165"/>
      <c r="AC40" s="165"/>
      <c r="AD40" s="165"/>
      <c r="AE40" s="165"/>
      <c r="AF40" s="165"/>
      <c r="AG40" s="165"/>
      <c r="AH40" s="165"/>
      <c r="AI40" s="165"/>
      <c r="AJ40" s="165"/>
      <c r="AK40" s="165"/>
      <c r="AL40" s="26"/>
      <c r="AM40" s="26"/>
      <c r="AN40" s="26"/>
    </row>
    <row r="41" spans="1:40" x14ac:dyDescent="0.3">
      <c r="A41" s="26"/>
      <c r="B41" s="373">
        <v>17</v>
      </c>
      <c r="C41" s="374">
        <f t="shared" si="3"/>
        <v>41</v>
      </c>
      <c r="D41" s="138" t="s">
        <v>804</v>
      </c>
      <c r="E41" s="255"/>
      <c r="F41" s="140" t="s">
        <v>125</v>
      </c>
      <c r="G41" s="141" t="s">
        <v>121</v>
      </c>
      <c r="H41" s="384"/>
      <c r="I41" s="34">
        <v>1</v>
      </c>
      <c r="J41" s="34">
        <v>0.4</v>
      </c>
      <c r="K41" s="375">
        <f t="shared" si="4"/>
        <v>0.4</v>
      </c>
      <c r="L41" s="123">
        <v>2058.34</v>
      </c>
      <c r="M41" s="381"/>
      <c r="N41" s="382"/>
      <c r="O41" s="382"/>
      <c r="P41" s="382"/>
      <c r="Q41" s="376">
        <f t="shared" si="5"/>
        <v>2058.34</v>
      </c>
      <c r="R41" s="377">
        <f t="shared" si="6"/>
        <v>1</v>
      </c>
      <c r="S41" s="379" t="str">
        <f t="shared" si="7"/>
        <v/>
      </c>
      <c r="T41" s="165"/>
      <c r="U41" s="165"/>
      <c r="V41" s="165"/>
      <c r="W41" s="165"/>
      <c r="X41" s="165"/>
      <c r="Y41" s="165"/>
      <c r="Z41" s="165"/>
      <c r="AA41" s="165"/>
      <c r="AB41" s="165"/>
      <c r="AC41" s="165"/>
      <c r="AD41" s="165"/>
      <c r="AE41" s="165"/>
      <c r="AF41" s="165"/>
      <c r="AG41" s="165"/>
      <c r="AH41" s="165"/>
      <c r="AI41" s="165"/>
      <c r="AJ41" s="165"/>
      <c r="AK41" s="165"/>
      <c r="AL41" s="26"/>
      <c r="AM41" s="26"/>
      <c r="AN41" s="26"/>
    </row>
    <row r="42" spans="1:40" x14ac:dyDescent="0.3">
      <c r="A42" s="26"/>
      <c r="B42" s="373">
        <v>18</v>
      </c>
      <c r="C42" s="374">
        <f t="shared" si="3"/>
        <v>41</v>
      </c>
      <c r="D42" s="138" t="s">
        <v>805</v>
      </c>
      <c r="E42" s="255"/>
      <c r="F42" s="140" t="s">
        <v>125</v>
      </c>
      <c r="G42" s="141" t="s">
        <v>122</v>
      </c>
      <c r="H42" s="384"/>
      <c r="I42" s="34">
        <v>1</v>
      </c>
      <c r="J42" s="34">
        <v>0.7</v>
      </c>
      <c r="K42" s="375">
        <f t="shared" si="4"/>
        <v>0.7</v>
      </c>
      <c r="L42" s="123">
        <v>572004.96</v>
      </c>
      <c r="M42" s="381"/>
      <c r="N42" s="382"/>
      <c r="O42" s="382"/>
      <c r="P42" s="382"/>
      <c r="Q42" s="376">
        <f t="shared" si="5"/>
        <v>572004.96</v>
      </c>
      <c r="R42" s="377">
        <f t="shared" si="6"/>
        <v>1</v>
      </c>
      <c r="S42" s="379" t="str">
        <f t="shared" si="7"/>
        <v/>
      </c>
      <c r="T42" s="165"/>
      <c r="U42" s="165"/>
      <c r="V42" s="165"/>
      <c r="W42" s="165"/>
      <c r="X42" s="165"/>
      <c r="Y42" s="165"/>
      <c r="Z42" s="165"/>
      <c r="AA42" s="165"/>
      <c r="AB42" s="165"/>
      <c r="AC42" s="165"/>
      <c r="AD42" s="165"/>
      <c r="AE42" s="165"/>
      <c r="AF42" s="165"/>
      <c r="AG42" s="165"/>
      <c r="AH42" s="165"/>
      <c r="AI42" s="165"/>
      <c r="AJ42" s="165"/>
      <c r="AK42" s="165"/>
      <c r="AL42" s="26"/>
      <c r="AM42" s="26"/>
      <c r="AN42" s="26"/>
    </row>
    <row r="43" spans="1:40" x14ac:dyDescent="0.3">
      <c r="A43" s="26"/>
      <c r="B43" s="373">
        <v>19</v>
      </c>
      <c r="C43" s="374">
        <f t="shared" si="3"/>
        <v>41</v>
      </c>
      <c r="D43" s="138" t="s">
        <v>806</v>
      </c>
      <c r="E43" s="255"/>
      <c r="F43" s="140" t="s">
        <v>125</v>
      </c>
      <c r="G43" s="141" t="s">
        <v>122</v>
      </c>
      <c r="H43" s="384"/>
      <c r="I43" s="34">
        <v>1</v>
      </c>
      <c r="J43" s="34">
        <v>0.8</v>
      </c>
      <c r="K43" s="375">
        <f t="shared" si="4"/>
        <v>0.8</v>
      </c>
      <c r="L43" s="123">
        <v>933129.94</v>
      </c>
      <c r="M43" s="381"/>
      <c r="N43" s="382"/>
      <c r="O43" s="382"/>
      <c r="P43" s="382"/>
      <c r="Q43" s="376">
        <f t="shared" si="5"/>
        <v>933129.94</v>
      </c>
      <c r="R43" s="377">
        <f t="shared" si="6"/>
        <v>1</v>
      </c>
      <c r="S43" s="379" t="str">
        <f t="shared" si="7"/>
        <v/>
      </c>
      <c r="T43" s="165"/>
      <c r="U43" s="165"/>
      <c r="V43" s="165"/>
      <c r="W43" s="165"/>
      <c r="X43" s="165"/>
      <c r="Y43" s="165"/>
      <c r="Z43" s="165"/>
      <c r="AA43" s="165"/>
      <c r="AB43" s="165"/>
      <c r="AC43" s="165"/>
      <c r="AD43" s="165"/>
      <c r="AE43" s="165"/>
      <c r="AF43" s="165"/>
      <c r="AG43" s="165"/>
      <c r="AH43" s="165"/>
      <c r="AI43" s="165"/>
      <c r="AJ43" s="165"/>
      <c r="AK43" s="165"/>
      <c r="AL43" s="26"/>
      <c r="AM43" s="26"/>
      <c r="AN43" s="26"/>
    </row>
    <row r="44" spans="1:40" x14ac:dyDescent="0.3">
      <c r="A44" s="26"/>
      <c r="B44" s="373">
        <v>20</v>
      </c>
      <c r="C44" s="374">
        <f t="shared" si="3"/>
        <v>41</v>
      </c>
      <c r="D44" s="138" t="s">
        <v>807</v>
      </c>
      <c r="E44" s="255"/>
      <c r="F44" s="140" t="s">
        <v>125</v>
      </c>
      <c r="G44" s="141" t="s">
        <v>122</v>
      </c>
      <c r="H44" s="384"/>
      <c r="I44" s="34">
        <v>1</v>
      </c>
      <c r="J44" s="34">
        <v>0.4</v>
      </c>
      <c r="K44" s="375">
        <f t="shared" si="4"/>
        <v>0.4</v>
      </c>
      <c r="L44" s="123">
        <v>486217.15</v>
      </c>
      <c r="M44" s="128">
        <v>664631.09</v>
      </c>
      <c r="N44" s="382"/>
      <c r="O44" s="382"/>
      <c r="P44" s="29">
        <v>236833.18</v>
      </c>
      <c r="Q44" s="376">
        <f t="shared" si="5"/>
        <v>1387681.42</v>
      </c>
      <c r="R44" s="377">
        <f t="shared" si="6"/>
        <v>1</v>
      </c>
      <c r="S44" s="379" t="str">
        <f t="shared" si="7"/>
        <v/>
      </c>
      <c r="T44" s="165"/>
      <c r="U44" s="165"/>
      <c r="V44" s="165"/>
      <c r="W44" s="165"/>
      <c r="X44" s="165"/>
      <c r="Y44" s="165"/>
      <c r="Z44" s="165"/>
      <c r="AA44" s="165"/>
      <c r="AB44" s="165"/>
      <c r="AC44" s="165"/>
      <c r="AD44" s="165"/>
      <c r="AE44" s="165"/>
      <c r="AF44" s="165"/>
      <c r="AG44" s="165"/>
      <c r="AH44" s="165"/>
      <c r="AI44" s="165"/>
      <c r="AJ44" s="165"/>
      <c r="AK44" s="165"/>
      <c r="AL44" s="26"/>
      <c r="AM44" s="26"/>
      <c r="AN44" s="26"/>
    </row>
    <row r="45" spans="1:40" x14ac:dyDescent="0.3">
      <c r="A45" s="26"/>
      <c r="B45" s="373">
        <v>21</v>
      </c>
      <c r="C45" s="374">
        <f t="shared" si="3"/>
        <v>41</v>
      </c>
      <c r="D45" s="138" t="s">
        <v>808</v>
      </c>
      <c r="E45" s="255"/>
      <c r="F45" s="140" t="s">
        <v>125</v>
      </c>
      <c r="G45" s="141" t="s">
        <v>122</v>
      </c>
      <c r="H45" s="384"/>
      <c r="I45" s="34">
        <v>1</v>
      </c>
      <c r="J45" s="34">
        <v>0.5</v>
      </c>
      <c r="K45" s="375">
        <f t="shared" si="4"/>
        <v>0.5</v>
      </c>
      <c r="L45" s="123">
        <v>8546.9</v>
      </c>
      <c r="M45" s="381"/>
      <c r="N45" s="382"/>
      <c r="O45" s="382"/>
      <c r="P45" s="382"/>
      <c r="Q45" s="376">
        <f t="shared" si="5"/>
        <v>8546.9</v>
      </c>
      <c r="R45" s="377">
        <f t="shared" si="6"/>
        <v>1</v>
      </c>
      <c r="S45" s="379" t="str">
        <f t="shared" si="7"/>
        <v/>
      </c>
      <c r="T45" s="165"/>
      <c r="U45" s="165"/>
      <c r="V45" s="165"/>
      <c r="W45" s="165"/>
      <c r="X45" s="165"/>
      <c r="Y45" s="165"/>
      <c r="Z45" s="165"/>
      <c r="AA45" s="165"/>
      <c r="AB45" s="165"/>
      <c r="AC45" s="165"/>
      <c r="AD45" s="165"/>
      <c r="AE45" s="165"/>
      <c r="AF45" s="165"/>
      <c r="AG45" s="165"/>
      <c r="AH45" s="165"/>
      <c r="AI45" s="165"/>
      <c r="AJ45" s="165"/>
      <c r="AK45" s="165"/>
      <c r="AL45" s="26"/>
      <c r="AM45" s="26"/>
      <c r="AN45" s="26"/>
    </row>
    <row r="46" spans="1:40" x14ac:dyDescent="0.3">
      <c r="A46" s="26"/>
      <c r="B46" s="373">
        <v>22</v>
      </c>
      <c r="C46" s="374">
        <f t="shared" si="3"/>
        <v>41</v>
      </c>
      <c r="D46" s="138" t="s">
        <v>809</v>
      </c>
      <c r="E46" s="255"/>
      <c r="F46" s="140" t="s">
        <v>125</v>
      </c>
      <c r="G46" s="141" t="s">
        <v>118</v>
      </c>
      <c r="H46" s="384"/>
      <c r="I46" s="34">
        <v>1</v>
      </c>
      <c r="J46" s="34">
        <v>0.5</v>
      </c>
      <c r="K46" s="375">
        <f t="shared" si="4"/>
        <v>0.5</v>
      </c>
      <c r="L46" s="123">
        <v>326730</v>
      </c>
      <c r="M46" s="381"/>
      <c r="N46" s="382"/>
      <c r="O46" s="382"/>
      <c r="P46" s="382"/>
      <c r="Q46" s="376">
        <f t="shared" si="5"/>
        <v>326730</v>
      </c>
      <c r="R46" s="377">
        <f t="shared" si="6"/>
        <v>1</v>
      </c>
      <c r="S46" s="379" t="str">
        <f t="shared" si="7"/>
        <v/>
      </c>
      <c r="T46" s="165"/>
      <c r="U46" s="165"/>
      <c r="V46" s="165"/>
      <c r="W46" s="165"/>
      <c r="X46" s="165"/>
      <c r="Y46" s="165"/>
      <c r="Z46" s="165"/>
      <c r="AA46" s="165"/>
      <c r="AB46" s="165"/>
      <c r="AC46" s="165"/>
      <c r="AD46" s="165"/>
      <c r="AE46" s="165"/>
      <c r="AF46" s="165"/>
      <c r="AG46" s="165"/>
      <c r="AH46" s="165"/>
      <c r="AI46" s="165"/>
      <c r="AJ46" s="165"/>
      <c r="AK46" s="165"/>
      <c r="AL46" s="26"/>
      <c r="AM46" s="26"/>
      <c r="AN46" s="26"/>
    </row>
    <row r="47" spans="1:40" x14ac:dyDescent="0.3">
      <c r="A47" s="26"/>
      <c r="B47" s="373">
        <v>23</v>
      </c>
      <c r="C47" s="374">
        <f t="shared" si="3"/>
        <v>41</v>
      </c>
      <c r="D47" s="138" t="s">
        <v>810</v>
      </c>
      <c r="E47" s="138" t="s">
        <v>814</v>
      </c>
      <c r="F47" s="140" t="s">
        <v>125</v>
      </c>
      <c r="G47" s="141" t="s">
        <v>118</v>
      </c>
      <c r="H47" s="384"/>
      <c r="I47" s="34">
        <v>1</v>
      </c>
      <c r="J47" s="34">
        <v>0.5</v>
      </c>
      <c r="K47" s="375">
        <f t="shared" si="4"/>
        <v>0.5</v>
      </c>
      <c r="L47" s="123">
        <v>629493.06999999995</v>
      </c>
      <c r="M47" s="381"/>
      <c r="N47" s="382"/>
      <c r="O47" s="382"/>
      <c r="P47" s="382"/>
      <c r="Q47" s="376">
        <f t="shared" si="5"/>
        <v>629493.06999999995</v>
      </c>
      <c r="R47" s="377">
        <f t="shared" si="6"/>
        <v>1</v>
      </c>
      <c r="S47" s="379" t="str">
        <f t="shared" si="7"/>
        <v/>
      </c>
      <c r="T47" s="165"/>
      <c r="U47" s="165"/>
      <c r="V47" s="165"/>
      <c r="W47" s="165"/>
      <c r="X47" s="165"/>
      <c r="Y47" s="165"/>
      <c r="Z47" s="165"/>
      <c r="AA47" s="165"/>
      <c r="AB47" s="165"/>
      <c r="AC47" s="165"/>
      <c r="AD47" s="165"/>
      <c r="AE47" s="165"/>
      <c r="AF47" s="165"/>
      <c r="AG47" s="165"/>
      <c r="AH47" s="165"/>
      <c r="AI47" s="165"/>
      <c r="AJ47" s="165"/>
      <c r="AK47" s="165"/>
      <c r="AL47" s="26"/>
      <c r="AM47" s="26"/>
      <c r="AN47" s="26"/>
    </row>
    <row r="48" spans="1:40" x14ac:dyDescent="0.3">
      <c r="A48" s="26"/>
      <c r="B48" s="373">
        <v>24</v>
      </c>
      <c r="C48" s="374">
        <f t="shared" si="3"/>
        <v>41</v>
      </c>
      <c r="D48" s="138" t="s">
        <v>811</v>
      </c>
      <c r="E48" s="255"/>
      <c r="F48" s="140" t="s">
        <v>125</v>
      </c>
      <c r="G48" s="141" t="s">
        <v>118</v>
      </c>
      <c r="H48" s="384"/>
      <c r="I48" s="34">
        <v>1</v>
      </c>
      <c r="J48" s="34">
        <v>0</v>
      </c>
      <c r="K48" s="375">
        <f t="shared" si="4"/>
        <v>0</v>
      </c>
      <c r="L48" s="123">
        <v>430656</v>
      </c>
      <c r="M48" s="381"/>
      <c r="N48" s="382"/>
      <c r="O48" s="382"/>
      <c r="P48" s="382"/>
      <c r="Q48" s="376">
        <f t="shared" si="5"/>
        <v>430656</v>
      </c>
      <c r="R48" s="377">
        <f t="shared" si="6"/>
        <v>1</v>
      </c>
      <c r="S48" s="379" t="str">
        <f t="shared" si="7"/>
        <v/>
      </c>
      <c r="T48" s="165"/>
      <c r="U48" s="165"/>
      <c r="V48" s="165"/>
      <c r="W48" s="165"/>
      <c r="X48" s="165"/>
      <c r="Y48" s="165"/>
      <c r="Z48" s="165"/>
      <c r="AA48" s="165"/>
      <c r="AB48" s="165"/>
      <c r="AC48" s="165"/>
      <c r="AD48" s="165"/>
      <c r="AE48" s="165"/>
      <c r="AF48" s="165"/>
      <c r="AG48" s="165"/>
      <c r="AH48" s="165"/>
      <c r="AI48" s="165"/>
      <c r="AJ48" s="165"/>
      <c r="AK48" s="165"/>
      <c r="AL48" s="26"/>
      <c r="AM48" s="26"/>
      <c r="AN48" s="26"/>
    </row>
    <row r="49" spans="1:40" x14ac:dyDescent="0.3">
      <c r="A49" s="26"/>
      <c r="B49" s="373">
        <v>25</v>
      </c>
      <c r="C49" s="374">
        <f t="shared" si="3"/>
        <v>41</v>
      </c>
      <c r="D49" s="138" t="s">
        <v>812</v>
      </c>
      <c r="E49" s="255"/>
      <c r="F49" s="140" t="s">
        <v>125</v>
      </c>
      <c r="G49" s="141" t="s">
        <v>118</v>
      </c>
      <c r="H49" s="384"/>
      <c r="I49" s="34">
        <v>1</v>
      </c>
      <c r="J49" s="34">
        <v>0.4</v>
      </c>
      <c r="K49" s="375">
        <f t="shared" si="4"/>
        <v>0.4</v>
      </c>
      <c r="L49" s="123">
        <v>27122.400000000005</v>
      </c>
      <c r="M49" s="381"/>
      <c r="N49" s="382"/>
      <c r="O49" s="382"/>
      <c r="P49" s="382"/>
      <c r="Q49" s="376">
        <f t="shared" si="5"/>
        <v>27122.400000000005</v>
      </c>
      <c r="R49" s="377">
        <f t="shared" si="6"/>
        <v>1</v>
      </c>
      <c r="S49" s="379" t="str">
        <f t="shared" si="7"/>
        <v/>
      </c>
      <c r="T49" s="165"/>
      <c r="U49" s="165"/>
      <c r="V49" s="165"/>
      <c r="W49" s="165"/>
      <c r="X49" s="165"/>
      <c r="Y49" s="165"/>
      <c r="Z49" s="165"/>
      <c r="AA49" s="165"/>
      <c r="AB49" s="165"/>
      <c r="AC49" s="165"/>
      <c r="AD49" s="165"/>
      <c r="AE49" s="165"/>
      <c r="AF49" s="165"/>
      <c r="AG49" s="165"/>
      <c r="AH49" s="165"/>
      <c r="AI49" s="165"/>
      <c r="AJ49" s="165"/>
      <c r="AK49" s="165"/>
      <c r="AL49" s="26"/>
      <c r="AM49" s="26"/>
      <c r="AN49" s="26"/>
    </row>
    <row r="50" spans="1:40" x14ac:dyDescent="0.3">
      <c r="A50" s="26"/>
      <c r="B50" s="373">
        <v>26</v>
      </c>
      <c r="C50" s="374">
        <f t="shared" si="3"/>
        <v>41</v>
      </c>
      <c r="D50" s="138" t="s">
        <v>813</v>
      </c>
      <c r="E50" s="255"/>
      <c r="F50" s="140" t="s">
        <v>125</v>
      </c>
      <c r="G50" s="141" t="s">
        <v>128</v>
      </c>
      <c r="H50" s="384"/>
      <c r="I50" s="34">
        <v>1</v>
      </c>
      <c r="J50" s="34">
        <v>0.5</v>
      </c>
      <c r="K50" s="375">
        <f t="shared" si="4"/>
        <v>0.5</v>
      </c>
      <c r="L50" s="123">
        <v>102978.51</v>
      </c>
      <c r="M50" s="381"/>
      <c r="N50" s="382"/>
      <c r="O50" s="382"/>
      <c r="P50" s="382"/>
      <c r="Q50" s="376">
        <f t="shared" si="5"/>
        <v>102978.51</v>
      </c>
      <c r="R50" s="377">
        <f t="shared" si="6"/>
        <v>1</v>
      </c>
      <c r="S50" s="379" t="str">
        <f t="shared" si="7"/>
        <v/>
      </c>
      <c r="T50" s="165"/>
      <c r="U50" s="165"/>
      <c r="V50" s="165"/>
      <c r="W50" s="165"/>
      <c r="X50" s="165"/>
      <c r="Y50" s="165"/>
      <c r="Z50" s="165"/>
      <c r="AA50" s="165"/>
      <c r="AB50" s="165"/>
      <c r="AC50" s="165"/>
      <c r="AD50" s="165"/>
      <c r="AE50" s="165"/>
      <c r="AF50" s="165"/>
      <c r="AG50" s="165"/>
      <c r="AH50" s="165"/>
      <c r="AI50" s="165"/>
      <c r="AJ50" s="165"/>
      <c r="AK50" s="165"/>
      <c r="AL50" s="26"/>
      <c r="AM50" s="26"/>
      <c r="AN50" s="26"/>
    </row>
    <row r="51" spans="1:40" x14ac:dyDescent="0.3">
      <c r="A51" s="26"/>
      <c r="B51" s="373">
        <v>27</v>
      </c>
      <c r="C51" s="374">
        <f t="shared" si="3"/>
        <v>41</v>
      </c>
      <c r="D51" s="138" t="s">
        <v>844</v>
      </c>
      <c r="E51" s="255"/>
      <c r="F51" s="140" t="s">
        <v>125</v>
      </c>
      <c r="G51" s="141" t="s">
        <v>129</v>
      </c>
      <c r="H51" s="384"/>
      <c r="I51" s="34">
        <v>1</v>
      </c>
      <c r="J51" s="34">
        <v>0.5</v>
      </c>
      <c r="K51" s="375">
        <f t="shared" si="4"/>
        <v>0.5</v>
      </c>
      <c r="L51" s="123">
        <v>167344.78</v>
      </c>
      <c r="M51" s="381"/>
      <c r="N51" s="382"/>
      <c r="O51" s="382"/>
      <c r="P51" s="382"/>
      <c r="Q51" s="376">
        <f t="shared" si="5"/>
        <v>167344.78</v>
      </c>
      <c r="R51" s="377">
        <f t="shared" si="6"/>
        <v>1</v>
      </c>
      <c r="S51" s="379" t="str">
        <f t="shared" si="7"/>
        <v/>
      </c>
      <c r="T51" s="165"/>
      <c r="U51" s="165"/>
      <c r="V51" s="165"/>
      <c r="W51" s="165"/>
      <c r="X51" s="165"/>
      <c r="Y51" s="165"/>
      <c r="Z51" s="165"/>
      <c r="AA51" s="165"/>
      <c r="AB51" s="165"/>
      <c r="AC51" s="165"/>
      <c r="AD51" s="165"/>
      <c r="AE51" s="165"/>
      <c r="AF51" s="165"/>
      <c r="AG51" s="165"/>
      <c r="AH51" s="165"/>
      <c r="AI51" s="165"/>
      <c r="AJ51" s="165"/>
      <c r="AK51" s="165"/>
      <c r="AL51" s="26"/>
      <c r="AM51" s="26"/>
      <c r="AN51" s="26"/>
    </row>
    <row r="52" spans="1:40" x14ac:dyDescent="0.3">
      <c r="A52" s="26"/>
      <c r="B52" s="373">
        <v>28</v>
      </c>
      <c r="C52" s="374">
        <f t="shared" si="3"/>
        <v>41</v>
      </c>
      <c r="D52" s="138" t="s">
        <v>824</v>
      </c>
      <c r="E52" s="255"/>
      <c r="F52" s="140" t="s">
        <v>125</v>
      </c>
      <c r="G52" s="141" t="s">
        <v>128</v>
      </c>
      <c r="H52" s="384"/>
      <c r="I52" s="34">
        <v>1</v>
      </c>
      <c r="J52" s="34">
        <v>0.5</v>
      </c>
      <c r="K52" s="375">
        <f t="shared" si="4"/>
        <v>0.5</v>
      </c>
      <c r="L52" s="123">
        <v>27794.17</v>
      </c>
      <c r="M52" s="381"/>
      <c r="N52" s="382"/>
      <c r="O52" s="382"/>
      <c r="P52" s="382"/>
      <c r="Q52" s="376">
        <f t="shared" si="5"/>
        <v>27794.17</v>
      </c>
      <c r="R52" s="377">
        <f t="shared" si="6"/>
        <v>1</v>
      </c>
      <c r="S52" s="379" t="str">
        <f t="shared" si="7"/>
        <v/>
      </c>
      <c r="T52" s="165"/>
      <c r="U52" s="165"/>
      <c r="V52" s="165"/>
      <c r="W52" s="165"/>
      <c r="X52" s="165"/>
      <c r="Y52" s="165"/>
      <c r="Z52" s="165"/>
      <c r="AA52" s="165"/>
      <c r="AB52" s="165"/>
      <c r="AC52" s="165"/>
      <c r="AD52" s="165"/>
      <c r="AE52" s="165"/>
      <c r="AF52" s="165"/>
      <c r="AG52" s="165"/>
      <c r="AH52" s="165"/>
      <c r="AI52" s="165"/>
      <c r="AJ52" s="165"/>
      <c r="AK52" s="165"/>
      <c r="AL52" s="26"/>
      <c r="AM52" s="26"/>
      <c r="AN52" s="26"/>
    </row>
    <row r="53" spans="1:40" x14ac:dyDescent="0.3">
      <c r="A53" s="26"/>
      <c r="B53" s="373">
        <v>29</v>
      </c>
      <c r="C53" s="374">
        <f t="shared" si="3"/>
        <v>41</v>
      </c>
      <c r="D53" s="138" t="s">
        <v>821</v>
      </c>
      <c r="E53" s="255"/>
      <c r="F53" s="140" t="s">
        <v>125</v>
      </c>
      <c r="G53" s="141" t="s">
        <v>121</v>
      </c>
      <c r="H53" s="384"/>
      <c r="I53" s="34">
        <v>1</v>
      </c>
      <c r="J53" s="34">
        <v>0</v>
      </c>
      <c r="K53" s="375">
        <f t="shared" si="4"/>
        <v>0</v>
      </c>
      <c r="L53" s="123">
        <v>9968</v>
      </c>
      <c r="M53" s="381"/>
      <c r="N53" s="382"/>
      <c r="O53" s="382"/>
      <c r="P53" s="382"/>
      <c r="Q53" s="376">
        <f t="shared" si="5"/>
        <v>9968</v>
      </c>
      <c r="R53" s="377">
        <f t="shared" si="6"/>
        <v>1</v>
      </c>
      <c r="S53" s="379" t="str">
        <f t="shared" si="7"/>
        <v/>
      </c>
      <c r="T53" s="165"/>
      <c r="U53" s="165"/>
      <c r="V53" s="165"/>
      <c r="W53" s="165"/>
      <c r="X53" s="165"/>
      <c r="Y53" s="165"/>
      <c r="Z53" s="165"/>
      <c r="AA53" s="165"/>
      <c r="AB53" s="165"/>
      <c r="AC53" s="165"/>
      <c r="AD53" s="165"/>
      <c r="AE53" s="165"/>
      <c r="AF53" s="165"/>
      <c r="AG53" s="165"/>
      <c r="AH53" s="165"/>
      <c r="AI53" s="165"/>
      <c r="AJ53" s="165"/>
      <c r="AK53" s="165"/>
      <c r="AL53" s="26"/>
      <c r="AM53" s="26"/>
      <c r="AN53" s="26"/>
    </row>
    <row r="54" spans="1:40" x14ac:dyDescent="0.3">
      <c r="A54" s="26"/>
      <c r="B54" s="373">
        <v>30</v>
      </c>
      <c r="C54" s="374">
        <f t="shared" si="3"/>
        <v>41</v>
      </c>
      <c r="D54" s="138" t="s">
        <v>822</v>
      </c>
      <c r="E54" s="255"/>
      <c r="F54" s="140" t="s">
        <v>125</v>
      </c>
      <c r="G54" s="141" t="s">
        <v>121</v>
      </c>
      <c r="H54" s="384"/>
      <c r="I54" s="34">
        <v>1</v>
      </c>
      <c r="J54" s="34">
        <v>0.5</v>
      </c>
      <c r="K54" s="375">
        <f t="shared" si="4"/>
        <v>0.5</v>
      </c>
      <c r="L54" s="123">
        <v>6400</v>
      </c>
      <c r="M54" s="381"/>
      <c r="N54" s="382"/>
      <c r="O54" s="382"/>
      <c r="P54" s="382"/>
      <c r="Q54" s="376">
        <f t="shared" si="5"/>
        <v>6400</v>
      </c>
      <c r="R54" s="377">
        <f t="shared" si="6"/>
        <v>1</v>
      </c>
      <c r="S54" s="379" t="str">
        <f t="shared" si="7"/>
        <v/>
      </c>
      <c r="T54" s="165"/>
      <c r="U54" s="165"/>
      <c r="V54" s="165"/>
      <c r="W54" s="165"/>
      <c r="X54" s="165"/>
      <c r="Y54" s="165"/>
      <c r="Z54" s="165"/>
      <c r="AA54" s="165"/>
      <c r="AB54" s="165"/>
      <c r="AC54" s="165"/>
      <c r="AD54" s="165"/>
      <c r="AE54" s="165"/>
      <c r="AF54" s="165"/>
      <c r="AG54" s="165"/>
      <c r="AH54" s="165"/>
      <c r="AI54" s="165"/>
      <c r="AJ54" s="165"/>
      <c r="AK54" s="165"/>
      <c r="AL54" s="26"/>
      <c r="AM54" s="26"/>
      <c r="AN54" s="26"/>
    </row>
    <row r="55" spans="1:40" x14ac:dyDescent="0.3">
      <c r="A55" s="26"/>
      <c r="B55" s="373">
        <v>31</v>
      </c>
      <c r="C55" s="374">
        <f t="shared" si="3"/>
        <v>41</v>
      </c>
      <c r="D55" s="138" t="s">
        <v>823</v>
      </c>
      <c r="E55" s="255"/>
      <c r="F55" s="140" t="s">
        <v>125</v>
      </c>
      <c r="G55" s="141" t="s">
        <v>127</v>
      </c>
      <c r="H55" s="384"/>
      <c r="I55" s="34">
        <v>1</v>
      </c>
      <c r="J55" s="34">
        <v>0</v>
      </c>
      <c r="K55" s="375">
        <f t="shared" si="4"/>
        <v>0</v>
      </c>
      <c r="L55" s="123">
        <v>26510.589999999997</v>
      </c>
      <c r="M55" s="381"/>
      <c r="N55" s="382"/>
      <c r="O55" s="382"/>
      <c r="P55" s="382"/>
      <c r="Q55" s="376">
        <f t="shared" si="5"/>
        <v>26510.589999999997</v>
      </c>
      <c r="R55" s="377">
        <f t="shared" si="6"/>
        <v>1</v>
      </c>
      <c r="S55" s="379" t="str">
        <f t="shared" si="7"/>
        <v/>
      </c>
      <c r="T55" s="165"/>
      <c r="U55" s="165"/>
      <c r="V55" s="165"/>
      <c r="W55" s="165"/>
      <c r="X55" s="165"/>
      <c r="Y55" s="165"/>
      <c r="Z55" s="165"/>
      <c r="AA55" s="165"/>
      <c r="AB55" s="165"/>
      <c r="AC55" s="165"/>
      <c r="AD55" s="165"/>
      <c r="AE55" s="165"/>
      <c r="AF55" s="165"/>
      <c r="AG55" s="165"/>
      <c r="AH55" s="165"/>
      <c r="AI55" s="165"/>
      <c r="AJ55" s="165"/>
      <c r="AK55" s="165"/>
      <c r="AL55" s="26"/>
      <c r="AM55" s="26"/>
      <c r="AN55" s="26"/>
    </row>
    <row r="56" spans="1:40" hidden="1" x14ac:dyDescent="0.3">
      <c r="A56" s="26"/>
      <c r="B56" s="373">
        <v>32</v>
      </c>
      <c r="C56" s="374" t="str">
        <f t="shared" si="3"/>
        <v/>
      </c>
      <c r="D56" s="255"/>
      <c r="E56" s="255"/>
      <c r="F56" s="385"/>
      <c r="G56" s="386"/>
      <c r="H56" s="384"/>
      <c r="I56" s="383"/>
      <c r="J56" s="383"/>
      <c r="K56" s="375" t="str">
        <f t="shared" si="4"/>
        <v/>
      </c>
      <c r="L56" s="257"/>
      <c r="M56" s="381"/>
      <c r="N56" s="382"/>
      <c r="O56" s="382"/>
      <c r="P56" s="382"/>
      <c r="Q56" s="376">
        <f t="shared" si="5"/>
        <v>0</v>
      </c>
      <c r="R56" s="377" t="str">
        <f t="shared" si="6"/>
        <v/>
      </c>
      <c r="S56" s="379" t="str">
        <f t="shared" si="7"/>
        <v/>
      </c>
      <c r="T56" s="165"/>
      <c r="U56" s="165"/>
      <c r="V56" s="165"/>
      <c r="W56" s="165"/>
      <c r="X56" s="165"/>
      <c r="Y56" s="165"/>
      <c r="Z56" s="165"/>
      <c r="AA56" s="165"/>
      <c r="AB56" s="165"/>
      <c r="AC56" s="165"/>
      <c r="AD56" s="165"/>
      <c r="AE56" s="165"/>
      <c r="AF56" s="165"/>
      <c r="AG56" s="165"/>
      <c r="AH56" s="165"/>
      <c r="AI56" s="165"/>
      <c r="AJ56" s="165"/>
      <c r="AK56" s="165"/>
      <c r="AL56" s="26"/>
      <c r="AM56" s="26"/>
      <c r="AN56" s="26"/>
    </row>
    <row r="57" spans="1:40" hidden="1" x14ac:dyDescent="0.3">
      <c r="A57" s="26"/>
      <c r="B57" s="373">
        <v>33</v>
      </c>
      <c r="C57" s="374" t="str">
        <f t="shared" si="3"/>
        <v/>
      </c>
      <c r="D57" s="255"/>
      <c r="E57" s="255"/>
      <c r="F57" s="385"/>
      <c r="G57" s="386"/>
      <c r="H57" s="384"/>
      <c r="I57" s="383"/>
      <c r="J57" s="383"/>
      <c r="K57" s="375" t="str">
        <f t="shared" si="4"/>
        <v/>
      </c>
      <c r="L57" s="257"/>
      <c r="M57" s="381"/>
      <c r="N57" s="382"/>
      <c r="O57" s="382"/>
      <c r="P57" s="382"/>
      <c r="Q57" s="376">
        <f t="shared" si="5"/>
        <v>0</v>
      </c>
      <c r="R57" s="377" t="str">
        <f t="shared" si="6"/>
        <v/>
      </c>
      <c r="S57" s="379" t="str">
        <f t="shared" si="7"/>
        <v/>
      </c>
      <c r="T57" s="165"/>
      <c r="U57" s="165"/>
      <c r="V57" s="165"/>
      <c r="W57" s="165"/>
      <c r="X57" s="165"/>
      <c r="Y57" s="165"/>
      <c r="Z57" s="165"/>
      <c r="AA57" s="165"/>
      <c r="AB57" s="165"/>
      <c r="AC57" s="165"/>
      <c r="AD57" s="165"/>
      <c r="AE57" s="165"/>
      <c r="AF57" s="165"/>
      <c r="AG57" s="165"/>
      <c r="AH57" s="165"/>
      <c r="AI57" s="165"/>
      <c r="AJ57" s="165"/>
      <c r="AK57" s="165"/>
      <c r="AL57" s="26"/>
      <c r="AM57" s="26"/>
      <c r="AN57" s="26"/>
    </row>
    <row r="58" spans="1:40" hidden="1" x14ac:dyDescent="0.3">
      <c r="A58" s="26"/>
      <c r="B58" s="373">
        <v>34</v>
      </c>
      <c r="C58" s="374" t="str">
        <f t="shared" si="3"/>
        <v/>
      </c>
      <c r="D58" s="255"/>
      <c r="E58" s="255"/>
      <c r="F58" s="385"/>
      <c r="G58" s="386"/>
      <c r="H58" s="384"/>
      <c r="I58" s="383"/>
      <c r="J58" s="383"/>
      <c r="K58" s="375" t="str">
        <f t="shared" si="4"/>
        <v/>
      </c>
      <c r="L58" s="257"/>
      <c r="M58" s="381"/>
      <c r="N58" s="382"/>
      <c r="O58" s="382"/>
      <c r="P58" s="382"/>
      <c r="Q58" s="376">
        <f t="shared" si="5"/>
        <v>0</v>
      </c>
      <c r="R58" s="377" t="str">
        <f t="shared" si="6"/>
        <v/>
      </c>
      <c r="S58" s="379" t="str">
        <f t="shared" si="7"/>
        <v/>
      </c>
      <c r="T58" s="165"/>
      <c r="U58" s="165"/>
      <c r="V58" s="165"/>
      <c r="W58" s="165"/>
      <c r="X58" s="165"/>
      <c r="Y58" s="165"/>
      <c r="Z58" s="165"/>
      <c r="AA58" s="165"/>
      <c r="AB58" s="165"/>
      <c r="AC58" s="165"/>
      <c r="AD58" s="165"/>
      <c r="AE58" s="165"/>
      <c r="AF58" s="165"/>
      <c r="AG58" s="165"/>
      <c r="AH58" s="165"/>
      <c r="AI58" s="165"/>
      <c r="AJ58" s="165"/>
      <c r="AK58" s="165"/>
      <c r="AL58" s="26"/>
      <c r="AM58" s="26"/>
      <c r="AN58" s="26"/>
    </row>
    <row r="59" spans="1:40" hidden="1" x14ac:dyDescent="0.3">
      <c r="A59" s="26"/>
      <c r="B59" s="373">
        <v>35</v>
      </c>
      <c r="C59" s="374" t="str">
        <f t="shared" si="3"/>
        <v/>
      </c>
      <c r="D59" s="255"/>
      <c r="E59" s="255"/>
      <c r="F59" s="385"/>
      <c r="G59" s="386"/>
      <c r="H59" s="384"/>
      <c r="I59" s="383"/>
      <c r="J59" s="383"/>
      <c r="K59" s="375" t="str">
        <f t="shared" si="4"/>
        <v/>
      </c>
      <c r="L59" s="257"/>
      <c r="M59" s="381"/>
      <c r="N59" s="382"/>
      <c r="O59" s="382"/>
      <c r="P59" s="382"/>
      <c r="Q59" s="376">
        <f t="shared" si="5"/>
        <v>0</v>
      </c>
      <c r="R59" s="377" t="str">
        <f t="shared" si="6"/>
        <v/>
      </c>
      <c r="S59" s="379" t="str">
        <f t="shared" si="7"/>
        <v/>
      </c>
      <c r="T59" s="165"/>
      <c r="U59" s="165"/>
      <c r="V59" s="165"/>
      <c r="W59" s="165"/>
      <c r="X59" s="165"/>
      <c r="Y59" s="165"/>
      <c r="Z59" s="165"/>
      <c r="AA59" s="165"/>
      <c r="AB59" s="165"/>
      <c r="AC59" s="165"/>
      <c r="AD59" s="165"/>
      <c r="AE59" s="165"/>
      <c r="AF59" s="165"/>
      <c r="AG59" s="165"/>
      <c r="AH59" s="165"/>
      <c r="AI59" s="165"/>
      <c r="AJ59" s="165"/>
      <c r="AK59" s="165"/>
      <c r="AL59" s="26"/>
      <c r="AM59" s="26"/>
      <c r="AN59" s="26"/>
    </row>
    <row r="60" spans="1:40" hidden="1" x14ac:dyDescent="0.3">
      <c r="A60" s="26"/>
      <c r="B60" s="373">
        <v>36</v>
      </c>
      <c r="C60" s="374" t="str">
        <f t="shared" si="3"/>
        <v/>
      </c>
      <c r="D60" s="255"/>
      <c r="E60" s="255"/>
      <c r="F60" s="385"/>
      <c r="G60" s="386"/>
      <c r="H60" s="384"/>
      <c r="I60" s="383"/>
      <c r="J60" s="383"/>
      <c r="K60" s="375" t="str">
        <f t="shared" si="4"/>
        <v/>
      </c>
      <c r="L60" s="257"/>
      <c r="M60" s="381"/>
      <c r="N60" s="382"/>
      <c r="O60" s="382"/>
      <c r="P60" s="382"/>
      <c r="Q60" s="376">
        <f t="shared" si="5"/>
        <v>0</v>
      </c>
      <c r="R60" s="377" t="str">
        <f t="shared" si="6"/>
        <v/>
      </c>
      <c r="S60" s="379" t="str">
        <f t="shared" si="7"/>
        <v/>
      </c>
      <c r="T60" s="165"/>
      <c r="U60" s="165"/>
      <c r="V60" s="165"/>
      <c r="W60" s="165"/>
      <c r="X60" s="165"/>
      <c r="Y60" s="165"/>
      <c r="Z60" s="165"/>
      <c r="AA60" s="165"/>
      <c r="AB60" s="165"/>
      <c r="AC60" s="165"/>
      <c r="AD60" s="165"/>
      <c r="AE60" s="165"/>
      <c r="AF60" s="165"/>
      <c r="AG60" s="165"/>
      <c r="AH60" s="165"/>
      <c r="AI60" s="165"/>
      <c r="AJ60" s="165"/>
      <c r="AK60" s="165"/>
      <c r="AL60" s="26"/>
      <c r="AM60" s="26"/>
      <c r="AN60" s="26"/>
    </row>
    <row r="61" spans="1:40" hidden="1" x14ac:dyDescent="0.3">
      <c r="A61" s="26"/>
      <c r="B61" s="373">
        <v>37</v>
      </c>
      <c r="C61" s="374" t="str">
        <f t="shared" si="3"/>
        <v/>
      </c>
      <c r="D61" s="255"/>
      <c r="E61" s="255"/>
      <c r="F61" s="385"/>
      <c r="G61" s="386"/>
      <c r="H61" s="384"/>
      <c r="I61" s="383"/>
      <c r="J61" s="383"/>
      <c r="K61" s="375" t="str">
        <f t="shared" si="4"/>
        <v/>
      </c>
      <c r="L61" s="257"/>
      <c r="M61" s="381"/>
      <c r="N61" s="382"/>
      <c r="O61" s="382"/>
      <c r="P61" s="382"/>
      <c r="Q61" s="376">
        <f t="shared" si="5"/>
        <v>0</v>
      </c>
      <c r="R61" s="377" t="str">
        <f t="shared" si="6"/>
        <v/>
      </c>
      <c r="S61" s="379" t="str">
        <f t="shared" si="7"/>
        <v/>
      </c>
      <c r="T61" s="165"/>
      <c r="U61" s="165"/>
      <c r="V61" s="165"/>
      <c r="W61" s="165"/>
      <c r="X61" s="165"/>
      <c r="Y61" s="165"/>
      <c r="Z61" s="165"/>
      <c r="AA61" s="165"/>
      <c r="AB61" s="165"/>
      <c r="AC61" s="165"/>
      <c r="AD61" s="165"/>
      <c r="AE61" s="165"/>
      <c r="AF61" s="165"/>
      <c r="AG61" s="165"/>
      <c r="AH61" s="165"/>
      <c r="AI61" s="165"/>
      <c r="AJ61" s="165"/>
      <c r="AK61" s="165"/>
      <c r="AL61" s="26"/>
      <c r="AM61" s="26"/>
      <c r="AN61" s="26"/>
    </row>
    <row r="62" spans="1:40" hidden="1" x14ac:dyDescent="0.3">
      <c r="A62" s="26"/>
      <c r="B62" s="373">
        <v>38</v>
      </c>
      <c r="C62" s="374" t="str">
        <f t="shared" si="3"/>
        <v/>
      </c>
      <c r="D62" s="255"/>
      <c r="E62" s="255"/>
      <c r="F62" s="385"/>
      <c r="G62" s="386"/>
      <c r="H62" s="384"/>
      <c r="I62" s="383"/>
      <c r="J62" s="383"/>
      <c r="K62" s="375" t="str">
        <f t="shared" si="4"/>
        <v/>
      </c>
      <c r="L62" s="257"/>
      <c r="M62" s="381"/>
      <c r="N62" s="382"/>
      <c r="O62" s="382"/>
      <c r="P62" s="382"/>
      <c r="Q62" s="376">
        <f t="shared" si="5"/>
        <v>0</v>
      </c>
      <c r="R62" s="377" t="str">
        <f t="shared" si="6"/>
        <v/>
      </c>
      <c r="S62" s="379" t="str">
        <f t="shared" si="7"/>
        <v/>
      </c>
      <c r="T62" s="165"/>
      <c r="U62" s="165"/>
      <c r="V62" s="165"/>
      <c r="W62" s="165"/>
      <c r="X62" s="165"/>
      <c r="Y62" s="165"/>
      <c r="Z62" s="165"/>
      <c r="AA62" s="165"/>
      <c r="AB62" s="165"/>
      <c r="AC62" s="165"/>
      <c r="AD62" s="165"/>
      <c r="AE62" s="165"/>
      <c r="AF62" s="165"/>
      <c r="AG62" s="165"/>
      <c r="AH62" s="165"/>
      <c r="AI62" s="165"/>
      <c r="AJ62" s="165"/>
      <c r="AK62" s="165"/>
      <c r="AL62" s="26"/>
      <c r="AM62" s="26"/>
      <c r="AN62" s="26"/>
    </row>
    <row r="63" spans="1:40" hidden="1" x14ac:dyDescent="0.3">
      <c r="A63" s="26"/>
      <c r="B63" s="373">
        <v>39</v>
      </c>
      <c r="C63" s="374" t="str">
        <f t="shared" si="3"/>
        <v/>
      </c>
      <c r="D63" s="255"/>
      <c r="E63" s="255"/>
      <c r="F63" s="385"/>
      <c r="G63" s="386"/>
      <c r="H63" s="384"/>
      <c r="I63" s="383"/>
      <c r="J63" s="383"/>
      <c r="K63" s="375" t="str">
        <f t="shared" si="4"/>
        <v/>
      </c>
      <c r="L63" s="257"/>
      <c r="M63" s="381"/>
      <c r="N63" s="382"/>
      <c r="O63" s="382"/>
      <c r="P63" s="382"/>
      <c r="Q63" s="376">
        <f t="shared" si="5"/>
        <v>0</v>
      </c>
      <c r="R63" s="377" t="str">
        <f t="shared" si="6"/>
        <v/>
      </c>
      <c r="S63" s="379" t="str">
        <f t="shared" si="7"/>
        <v/>
      </c>
      <c r="T63" s="165"/>
      <c r="U63" s="165"/>
      <c r="V63" s="165"/>
      <c r="W63" s="165"/>
      <c r="X63" s="165"/>
      <c r="Y63" s="165"/>
      <c r="Z63" s="165"/>
      <c r="AA63" s="165"/>
      <c r="AB63" s="165"/>
      <c r="AC63" s="165"/>
      <c r="AD63" s="165"/>
      <c r="AE63" s="165"/>
      <c r="AF63" s="165"/>
      <c r="AG63" s="165"/>
      <c r="AH63" s="165"/>
      <c r="AI63" s="165"/>
      <c r="AJ63" s="165"/>
      <c r="AK63" s="165"/>
      <c r="AL63" s="26"/>
      <c r="AM63" s="26"/>
      <c r="AN63" s="26"/>
    </row>
    <row r="64" spans="1:40" hidden="1" x14ac:dyDescent="0.3">
      <c r="A64" s="26"/>
      <c r="B64" s="373">
        <v>40</v>
      </c>
      <c r="C64" s="374" t="str">
        <f t="shared" si="3"/>
        <v/>
      </c>
      <c r="D64" s="255"/>
      <c r="E64" s="255"/>
      <c r="F64" s="385"/>
      <c r="G64" s="386"/>
      <c r="H64" s="384"/>
      <c r="I64" s="383"/>
      <c r="J64" s="383"/>
      <c r="K64" s="375" t="str">
        <f t="shared" si="4"/>
        <v/>
      </c>
      <c r="L64" s="257"/>
      <c r="M64" s="381"/>
      <c r="N64" s="382"/>
      <c r="O64" s="382"/>
      <c r="P64" s="382"/>
      <c r="Q64" s="376">
        <f t="shared" si="5"/>
        <v>0</v>
      </c>
      <c r="R64" s="377" t="str">
        <f t="shared" si="6"/>
        <v/>
      </c>
      <c r="S64" s="379" t="str">
        <f t="shared" si="7"/>
        <v/>
      </c>
      <c r="T64" s="165"/>
      <c r="U64" s="165"/>
      <c r="V64" s="165"/>
      <c r="W64" s="165"/>
      <c r="X64" s="165"/>
      <c r="Y64" s="165"/>
      <c r="Z64" s="165"/>
      <c r="AA64" s="165"/>
      <c r="AB64" s="165"/>
      <c r="AC64" s="165"/>
      <c r="AD64" s="165"/>
      <c r="AE64" s="165"/>
      <c r="AF64" s="165"/>
      <c r="AG64" s="165"/>
      <c r="AH64" s="165"/>
      <c r="AI64" s="165"/>
      <c r="AJ64" s="165"/>
      <c r="AK64" s="165"/>
      <c r="AL64" s="26"/>
      <c r="AM64" s="26"/>
      <c r="AN64" s="26"/>
    </row>
    <row r="65" spans="1:40" hidden="1" x14ac:dyDescent="0.3">
      <c r="A65" s="26"/>
      <c r="B65" s="373">
        <v>41</v>
      </c>
      <c r="C65" s="374" t="str">
        <f t="shared" si="3"/>
        <v/>
      </c>
      <c r="D65" s="255"/>
      <c r="E65" s="255"/>
      <c r="F65" s="385"/>
      <c r="G65" s="386"/>
      <c r="H65" s="384"/>
      <c r="I65" s="383"/>
      <c r="J65" s="383"/>
      <c r="K65" s="375" t="str">
        <f t="shared" si="4"/>
        <v/>
      </c>
      <c r="L65" s="257"/>
      <c r="M65" s="381"/>
      <c r="N65" s="382"/>
      <c r="O65" s="382"/>
      <c r="P65" s="382"/>
      <c r="Q65" s="376">
        <f t="shared" si="5"/>
        <v>0</v>
      </c>
      <c r="R65" s="377" t="str">
        <f t="shared" si="6"/>
        <v/>
      </c>
      <c r="S65" s="379" t="str">
        <f t="shared" si="7"/>
        <v/>
      </c>
      <c r="T65" s="165"/>
      <c r="U65" s="165"/>
      <c r="V65" s="165"/>
      <c r="W65" s="165"/>
      <c r="X65" s="165"/>
      <c r="Y65" s="165"/>
      <c r="Z65" s="165"/>
      <c r="AA65" s="165"/>
      <c r="AB65" s="165"/>
      <c r="AC65" s="165"/>
      <c r="AD65" s="165"/>
      <c r="AE65" s="165"/>
      <c r="AF65" s="165"/>
      <c r="AG65" s="165"/>
      <c r="AH65" s="165"/>
      <c r="AI65" s="165"/>
      <c r="AJ65" s="165"/>
      <c r="AK65" s="165"/>
      <c r="AL65" s="26"/>
      <c r="AM65" s="26"/>
      <c r="AN65" s="26"/>
    </row>
    <row r="66" spans="1:40" hidden="1" x14ac:dyDescent="0.3">
      <c r="A66" s="26"/>
      <c r="B66" s="373">
        <v>42</v>
      </c>
      <c r="C66" s="374" t="str">
        <f t="shared" ref="C66:C97" si="8">IF(AND(NOT(COUNTA(D66:J66)),(NOT(COUNTA(L66:P66)))),"",VLOOKUP($D$9,Info_County_Code,2,FALSE))</f>
        <v/>
      </c>
      <c r="D66" s="255"/>
      <c r="E66" s="255"/>
      <c r="F66" s="385"/>
      <c r="G66" s="386"/>
      <c r="H66" s="384"/>
      <c r="I66" s="383"/>
      <c r="J66" s="383"/>
      <c r="K66" s="375" t="str">
        <f t="shared" si="4"/>
        <v/>
      </c>
      <c r="L66" s="257"/>
      <c r="M66" s="381"/>
      <c r="N66" s="382"/>
      <c r="O66" s="382"/>
      <c r="P66" s="382"/>
      <c r="Q66" s="376">
        <f t="shared" si="5"/>
        <v>0</v>
      </c>
      <c r="R66" s="377" t="str">
        <f t="shared" si="6"/>
        <v/>
      </c>
      <c r="S66" s="379" t="str">
        <f t="shared" si="7"/>
        <v/>
      </c>
      <c r="T66" s="165"/>
      <c r="U66" s="165"/>
      <c r="V66" s="165"/>
      <c r="W66" s="165"/>
      <c r="X66" s="165"/>
      <c r="Y66" s="165"/>
      <c r="Z66" s="165"/>
      <c r="AA66" s="165"/>
      <c r="AB66" s="165"/>
      <c r="AC66" s="165"/>
      <c r="AD66" s="165"/>
      <c r="AE66" s="165"/>
      <c r="AF66" s="165"/>
      <c r="AG66" s="165"/>
      <c r="AH66" s="165"/>
      <c r="AI66" s="165"/>
      <c r="AJ66" s="165"/>
      <c r="AK66" s="165"/>
      <c r="AL66" s="26"/>
      <c r="AM66" s="26"/>
      <c r="AN66" s="26"/>
    </row>
    <row r="67" spans="1:40" hidden="1" x14ac:dyDescent="0.3">
      <c r="A67" s="26"/>
      <c r="B67" s="373">
        <v>43</v>
      </c>
      <c r="C67" s="374" t="str">
        <f t="shared" si="8"/>
        <v/>
      </c>
      <c r="D67" s="255"/>
      <c r="E67" s="255"/>
      <c r="F67" s="385"/>
      <c r="G67" s="386"/>
      <c r="H67" s="384"/>
      <c r="I67" s="383"/>
      <c r="J67" s="383"/>
      <c r="K67" s="375" t="str">
        <f t="shared" si="4"/>
        <v/>
      </c>
      <c r="L67" s="257"/>
      <c r="M67" s="381"/>
      <c r="N67" s="382"/>
      <c r="O67" s="382"/>
      <c r="P67" s="382"/>
      <c r="Q67" s="376">
        <f t="shared" si="5"/>
        <v>0</v>
      </c>
      <c r="R67" s="377" t="str">
        <f t="shared" si="6"/>
        <v/>
      </c>
      <c r="S67" s="379" t="str">
        <f t="shared" si="7"/>
        <v/>
      </c>
      <c r="T67" s="165"/>
      <c r="U67" s="165"/>
      <c r="V67" s="165"/>
      <c r="W67" s="165"/>
      <c r="X67" s="165"/>
      <c r="Y67" s="165"/>
      <c r="Z67" s="165"/>
      <c r="AA67" s="165"/>
      <c r="AB67" s="165"/>
      <c r="AC67" s="165"/>
      <c r="AD67" s="165"/>
      <c r="AE67" s="165"/>
      <c r="AF67" s="165"/>
      <c r="AG67" s="165"/>
      <c r="AH67" s="165"/>
      <c r="AI67" s="165"/>
      <c r="AJ67" s="165"/>
      <c r="AK67" s="165"/>
      <c r="AL67" s="26"/>
      <c r="AM67" s="26"/>
      <c r="AN67" s="26"/>
    </row>
    <row r="68" spans="1:40" hidden="1" x14ac:dyDescent="0.3">
      <c r="A68" s="26"/>
      <c r="B68" s="373">
        <v>44</v>
      </c>
      <c r="C68" s="374" t="str">
        <f t="shared" si="8"/>
        <v/>
      </c>
      <c r="D68" s="255"/>
      <c r="E68" s="255"/>
      <c r="F68" s="385"/>
      <c r="G68" s="386"/>
      <c r="H68" s="384"/>
      <c r="I68" s="383"/>
      <c r="J68" s="383"/>
      <c r="K68" s="375" t="str">
        <f t="shared" si="4"/>
        <v/>
      </c>
      <c r="L68" s="257"/>
      <c r="M68" s="381"/>
      <c r="N68" s="382"/>
      <c r="O68" s="382"/>
      <c r="P68" s="382"/>
      <c r="Q68" s="376">
        <f t="shared" si="5"/>
        <v>0</v>
      </c>
      <c r="R68" s="377" t="str">
        <f t="shared" si="6"/>
        <v/>
      </c>
      <c r="S68" s="379" t="str">
        <f t="shared" si="7"/>
        <v/>
      </c>
      <c r="T68" s="165"/>
      <c r="U68" s="165"/>
      <c r="V68" s="165"/>
      <c r="W68" s="165"/>
      <c r="X68" s="165"/>
      <c r="Y68" s="165"/>
      <c r="Z68" s="165"/>
      <c r="AA68" s="165"/>
      <c r="AB68" s="165"/>
      <c r="AC68" s="165"/>
      <c r="AD68" s="165"/>
      <c r="AE68" s="165"/>
      <c r="AF68" s="165"/>
      <c r="AG68" s="165"/>
      <c r="AH68" s="165"/>
      <c r="AI68" s="165"/>
      <c r="AJ68" s="165"/>
      <c r="AK68" s="165"/>
      <c r="AL68" s="26"/>
      <c r="AM68" s="26"/>
      <c r="AN68" s="26"/>
    </row>
    <row r="69" spans="1:40" hidden="1" x14ac:dyDescent="0.3">
      <c r="A69" s="26"/>
      <c r="B69" s="373">
        <v>45</v>
      </c>
      <c r="C69" s="374" t="str">
        <f t="shared" si="8"/>
        <v/>
      </c>
      <c r="D69" s="255"/>
      <c r="E69" s="255"/>
      <c r="F69" s="385"/>
      <c r="G69" s="386"/>
      <c r="H69" s="384"/>
      <c r="I69" s="383"/>
      <c r="J69" s="383"/>
      <c r="K69" s="375" t="str">
        <f t="shared" si="4"/>
        <v/>
      </c>
      <c r="L69" s="257"/>
      <c r="M69" s="381"/>
      <c r="N69" s="382"/>
      <c r="O69" s="382"/>
      <c r="P69" s="382"/>
      <c r="Q69" s="376">
        <f t="shared" si="5"/>
        <v>0</v>
      </c>
      <c r="R69" s="377" t="str">
        <f t="shared" si="6"/>
        <v/>
      </c>
      <c r="S69" s="379" t="str">
        <f t="shared" si="7"/>
        <v/>
      </c>
      <c r="T69" s="165"/>
      <c r="U69" s="165"/>
      <c r="V69" s="165"/>
      <c r="W69" s="165"/>
      <c r="X69" s="165"/>
      <c r="Y69" s="165"/>
      <c r="Z69" s="165"/>
      <c r="AA69" s="165"/>
      <c r="AB69" s="165"/>
      <c r="AC69" s="165"/>
      <c r="AD69" s="165"/>
      <c r="AE69" s="165"/>
      <c r="AF69" s="165"/>
      <c r="AG69" s="165"/>
      <c r="AH69" s="165"/>
      <c r="AI69" s="165"/>
      <c r="AJ69" s="165"/>
      <c r="AK69" s="165"/>
      <c r="AL69" s="26"/>
      <c r="AM69" s="26"/>
      <c r="AN69" s="26"/>
    </row>
    <row r="70" spans="1:40" hidden="1" x14ac:dyDescent="0.3">
      <c r="A70" s="26"/>
      <c r="B70" s="373">
        <v>46</v>
      </c>
      <c r="C70" s="374" t="str">
        <f t="shared" si="8"/>
        <v/>
      </c>
      <c r="D70" s="255"/>
      <c r="E70" s="255"/>
      <c r="F70" s="385"/>
      <c r="G70" s="386"/>
      <c r="H70" s="384"/>
      <c r="I70" s="383"/>
      <c r="J70" s="383"/>
      <c r="K70" s="375" t="str">
        <f t="shared" si="4"/>
        <v/>
      </c>
      <c r="L70" s="257"/>
      <c r="M70" s="381"/>
      <c r="N70" s="382"/>
      <c r="O70" s="382"/>
      <c r="P70" s="382"/>
      <c r="Q70" s="376">
        <f t="shared" si="5"/>
        <v>0</v>
      </c>
      <c r="R70" s="377" t="str">
        <f t="shared" si="6"/>
        <v/>
      </c>
      <c r="S70" s="379" t="str">
        <f t="shared" si="7"/>
        <v/>
      </c>
      <c r="T70" s="165"/>
      <c r="U70" s="165"/>
      <c r="V70" s="165"/>
      <c r="W70" s="165"/>
      <c r="X70" s="165"/>
      <c r="Y70" s="165"/>
      <c r="Z70" s="165"/>
      <c r="AA70" s="165"/>
      <c r="AB70" s="165"/>
      <c r="AC70" s="165"/>
      <c r="AD70" s="165"/>
      <c r="AE70" s="165"/>
      <c r="AF70" s="165"/>
      <c r="AG70" s="165"/>
      <c r="AH70" s="165"/>
      <c r="AI70" s="165"/>
      <c r="AJ70" s="165"/>
      <c r="AK70" s="165"/>
      <c r="AL70" s="26"/>
      <c r="AM70" s="26"/>
      <c r="AN70" s="26"/>
    </row>
    <row r="71" spans="1:40" hidden="1" x14ac:dyDescent="0.3">
      <c r="A71" s="26"/>
      <c r="B71" s="373">
        <v>47</v>
      </c>
      <c r="C71" s="374" t="str">
        <f t="shared" si="8"/>
        <v/>
      </c>
      <c r="D71" s="255"/>
      <c r="E71" s="255"/>
      <c r="F71" s="385"/>
      <c r="G71" s="386"/>
      <c r="H71" s="384"/>
      <c r="I71" s="383"/>
      <c r="J71" s="383"/>
      <c r="K71" s="375" t="str">
        <f t="shared" si="4"/>
        <v/>
      </c>
      <c r="L71" s="257"/>
      <c r="M71" s="381"/>
      <c r="N71" s="382"/>
      <c r="O71" s="382"/>
      <c r="P71" s="382"/>
      <c r="Q71" s="376">
        <f t="shared" si="5"/>
        <v>0</v>
      </c>
      <c r="R71" s="377" t="str">
        <f t="shared" si="6"/>
        <v/>
      </c>
      <c r="S71" s="379" t="str">
        <f t="shared" si="7"/>
        <v/>
      </c>
      <c r="T71" s="165"/>
      <c r="U71" s="165"/>
      <c r="V71" s="165"/>
      <c r="W71" s="165"/>
      <c r="X71" s="165"/>
      <c r="Y71" s="165"/>
      <c r="Z71" s="165"/>
      <c r="AA71" s="165"/>
      <c r="AB71" s="165"/>
      <c r="AC71" s="165"/>
      <c r="AD71" s="165"/>
      <c r="AE71" s="165"/>
      <c r="AF71" s="165"/>
      <c r="AG71" s="165"/>
      <c r="AH71" s="165"/>
      <c r="AI71" s="165"/>
      <c r="AJ71" s="165"/>
      <c r="AK71" s="165"/>
      <c r="AL71" s="26"/>
      <c r="AM71" s="26"/>
      <c r="AN71" s="26"/>
    </row>
    <row r="72" spans="1:40" hidden="1" x14ac:dyDescent="0.3">
      <c r="A72" s="26"/>
      <c r="B72" s="373">
        <v>48</v>
      </c>
      <c r="C72" s="374" t="str">
        <f t="shared" si="8"/>
        <v/>
      </c>
      <c r="D72" s="255"/>
      <c r="E72" s="255"/>
      <c r="F72" s="385"/>
      <c r="G72" s="386"/>
      <c r="H72" s="384"/>
      <c r="I72" s="383"/>
      <c r="J72" s="383"/>
      <c r="K72" s="375" t="str">
        <f t="shared" si="4"/>
        <v/>
      </c>
      <c r="L72" s="257"/>
      <c r="M72" s="381"/>
      <c r="N72" s="382"/>
      <c r="O72" s="382"/>
      <c r="P72" s="382"/>
      <c r="Q72" s="376">
        <f t="shared" si="5"/>
        <v>0</v>
      </c>
      <c r="R72" s="377" t="str">
        <f t="shared" si="6"/>
        <v/>
      </c>
      <c r="S72" s="379" t="str">
        <f t="shared" si="7"/>
        <v/>
      </c>
      <c r="T72" s="165"/>
      <c r="U72" s="165"/>
      <c r="V72" s="165"/>
      <c r="W72" s="165"/>
      <c r="X72" s="165"/>
      <c r="Y72" s="165"/>
      <c r="Z72" s="165"/>
      <c r="AA72" s="165"/>
      <c r="AB72" s="165"/>
      <c r="AC72" s="165"/>
      <c r="AD72" s="165"/>
      <c r="AE72" s="165"/>
      <c r="AF72" s="165"/>
      <c r="AG72" s="165"/>
      <c r="AH72" s="165"/>
      <c r="AI72" s="165"/>
      <c r="AJ72" s="165"/>
      <c r="AK72" s="165"/>
      <c r="AL72" s="26"/>
      <c r="AM72" s="26"/>
      <c r="AN72" s="26"/>
    </row>
    <row r="73" spans="1:40" hidden="1" x14ac:dyDescent="0.3">
      <c r="A73" s="26"/>
      <c r="B73" s="373">
        <v>49</v>
      </c>
      <c r="C73" s="374" t="str">
        <f t="shared" si="8"/>
        <v/>
      </c>
      <c r="D73" s="255"/>
      <c r="E73" s="255"/>
      <c r="F73" s="385"/>
      <c r="G73" s="386"/>
      <c r="H73" s="384"/>
      <c r="I73" s="383"/>
      <c r="J73" s="383"/>
      <c r="K73" s="375" t="str">
        <f t="shared" si="4"/>
        <v/>
      </c>
      <c r="L73" s="257"/>
      <c r="M73" s="381"/>
      <c r="N73" s="382"/>
      <c r="O73" s="382"/>
      <c r="P73" s="382"/>
      <c r="Q73" s="376">
        <f t="shared" si="5"/>
        <v>0</v>
      </c>
      <c r="R73" s="377" t="str">
        <f t="shared" si="6"/>
        <v/>
      </c>
      <c r="S73" s="379" t="str">
        <f t="shared" si="7"/>
        <v/>
      </c>
      <c r="T73" s="165"/>
      <c r="U73" s="165"/>
      <c r="V73" s="165"/>
      <c r="W73" s="165"/>
      <c r="X73" s="165"/>
      <c r="Y73" s="165"/>
      <c r="Z73" s="165"/>
      <c r="AA73" s="165"/>
      <c r="AB73" s="165"/>
      <c r="AC73" s="165"/>
      <c r="AD73" s="165"/>
      <c r="AE73" s="165"/>
      <c r="AF73" s="165"/>
      <c r="AG73" s="165"/>
      <c r="AH73" s="165"/>
      <c r="AI73" s="165"/>
      <c r="AJ73" s="165"/>
      <c r="AK73" s="165"/>
      <c r="AL73" s="26"/>
      <c r="AM73" s="26"/>
      <c r="AN73" s="26"/>
    </row>
    <row r="74" spans="1:40" hidden="1" x14ac:dyDescent="0.3">
      <c r="A74" s="26"/>
      <c r="B74" s="373">
        <v>50</v>
      </c>
      <c r="C74" s="374" t="str">
        <f t="shared" si="8"/>
        <v/>
      </c>
      <c r="D74" s="255"/>
      <c r="E74" s="255"/>
      <c r="F74" s="385"/>
      <c r="G74" s="386"/>
      <c r="H74" s="384"/>
      <c r="I74" s="383"/>
      <c r="J74" s="383"/>
      <c r="K74" s="375" t="str">
        <f t="shared" si="4"/>
        <v/>
      </c>
      <c r="L74" s="257"/>
      <c r="M74" s="381"/>
      <c r="N74" s="382"/>
      <c r="O74" s="382"/>
      <c r="P74" s="382"/>
      <c r="Q74" s="376">
        <f t="shared" si="5"/>
        <v>0</v>
      </c>
      <c r="R74" s="377" t="str">
        <f t="shared" si="6"/>
        <v/>
      </c>
      <c r="S74" s="379" t="str">
        <f t="shared" si="7"/>
        <v/>
      </c>
      <c r="T74" s="165"/>
      <c r="U74" s="165"/>
      <c r="V74" s="165"/>
      <c r="W74" s="165"/>
      <c r="X74" s="165"/>
      <c r="Y74" s="165"/>
      <c r="Z74" s="165"/>
      <c r="AA74" s="165"/>
      <c r="AB74" s="165"/>
      <c r="AC74" s="165"/>
      <c r="AD74" s="165"/>
      <c r="AE74" s="165"/>
      <c r="AF74" s="165"/>
      <c r="AG74" s="165"/>
      <c r="AH74" s="165"/>
      <c r="AI74" s="165"/>
      <c r="AJ74" s="165"/>
      <c r="AK74" s="165"/>
      <c r="AL74" s="26"/>
      <c r="AM74" s="26"/>
      <c r="AN74" s="26"/>
    </row>
    <row r="75" spans="1:40" hidden="1" x14ac:dyDescent="0.3">
      <c r="A75" s="26"/>
      <c r="B75" s="373">
        <v>51</v>
      </c>
      <c r="C75" s="374" t="str">
        <f t="shared" si="8"/>
        <v/>
      </c>
      <c r="D75" s="255"/>
      <c r="E75" s="255"/>
      <c r="F75" s="385"/>
      <c r="G75" s="386"/>
      <c r="H75" s="384"/>
      <c r="I75" s="383"/>
      <c r="J75" s="383"/>
      <c r="K75" s="375" t="str">
        <f t="shared" si="4"/>
        <v/>
      </c>
      <c r="L75" s="257"/>
      <c r="M75" s="381"/>
      <c r="N75" s="382"/>
      <c r="O75" s="382"/>
      <c r="P75" s="382"/>
      <c r="Q75" s="376">
        <f t="shared" si="5"/>
        <v>0</v>
      </c>
      <c r="R75" s="377" t="str">
        <f t="shared" si="6"/>
        <v/>
      </c>
      <c r="S75" s="379" t="str">
        <f t="shared" si="7"/>
        <v/>
      </c>
      <c r="T75" s="165"/>
      <c r="U75" s="165"/>
      <c r="V75" s="165"/>
      <c r="W75" s="165"/>
      <c r="X75" s="165"/>
      <c r="Y75" s="165"/>
      <c r="Z75" s="165"/>
      <c r="AA75" s="165"/>
      <c r="AB75" s="165"/>
      <c r="AC75" s="165"/>
      <c r="AD75" s="165"/>
      <c r="AE75" s="165"/>
      <c r="AF75" s="165"/>
      <c r="AG75" s="165"/>
      <c r="AH75" s="165"/>
      <c r="AI75" s="165"/>
      <c r="AJ75" s="165"/>
      <c r="AK75" s="165"/>
      <c r="AL75" s="26"/>
      <c r="AM75" s="26"/>
      <c r="AN75" s="26"/>
    </row>
    <row r="76" spans="1:40" hidden="1" x14ac:dyDescent="0.3">
      <c r="A76" s="26"/>
      <c r="B76" s="373">
        <v>52</v>
      </c>
      <c r="C76" s="374" t="str">
        <f t="shared" si="8"/>
        <v/>
      </c>
      <c r="D76" s="255"/>
      <c r="E76" s="255"/>
      <c r="F76" s="385"/>
      <c r="G76" s="386"/>
      <c r="H76" s="384"/>
      <c r="I76" s="383"/>
      <c r="J76" s="383"/>
      <c r="K76" s="375" t="str">
        <f t="shared" si="4"/>
        <v/>
      </c>
      <c r="L76" s="257"/>
      <c r="M76" s="381"/>
      <c r="N76" s="382"/>
      <c r="O76" s="382"/>
      <c r="P76" s="382"/>
      <c r="Q76" s="376">
        <f t="shared" si="5"/>
        <v>0</v>
      </c>
      <c r="R76" s="377" t="str">
        <f t="shared" si="6"/>
        <v/>
      </c>
      <c r="S76" s="379" t="str">
        <f t="shared" si="7"/>
        <v/>
      </c>
      <c r="T76" s="165"/>
      <c r="U76" s="165"/>
      <c r="V76" s="165"/>
      <c r="W76" s="165"/>
      <c r="X76" s="165"/>
      <c r="Y76" s="165"/>
      <c r="Z76" s="165"/>
      <c r="AA76" s="165"/>
      <c r="AB76" s="165"/>
      <c r="AC76" s="165"/>
      <c r="AD76" s="165"/>
      <c r="AE76" s="165"/>
      <c r="AF76" s="165"/>
      <c r="AG76" s="165"/>
      <c r="AH76" s="165"/>
      <c r="AI76" s="165"/>
      <c r="AJ76" s="165"/>
      <c r="AK76" s="165"/>
      <c r="AL76" s="26"/>
      <c r="AM76" s="26"/>
      <c r="AN76" s="26"/>
    </row>
    <row r="77" spans="1:40" hidden="1" x14ac:dyDescent="0.3">
      <c r="A77" s="26"/>
      <c r="B77" s="373">
        <v>53</v>
      </c>
      <c r="C77" s="374" t="str">
        <f t="shared" si="8"/>
        <v/>
      </c>
      <c r="D77" s="255"/>
      <c r="E77" s="255"/>
      <c r="F77" s="385"/>
      <c r="G77" s="386"/>
      <c r="H77" s="384"/>
      <c r="I77" s="383"/>
      <c r="J77" s="383"/>
      <c r="K77" s="375" t="str">
        <f t="shared" si="4"/>
        <v/>
      </c>
      <c r="L77" s="257"/>
      <c r="M77" s="381"/>
      <c r="N77" s="382"/>
      <c r="O77" s="382"/>
      <c r="P77" s="382"/>
      <c r="Q77" s="376">
        <f t="shared" si="5"/>
        <v>0</v>
      </c>
      <c r="R77" s="377" t="str">
        <f t="shared" si="6"/>
        <v/>
      </c>
      <c r="S77" s="379" t="str">
        <f t="shared" si="7"/>
        <v/>
      </c>
      <c r="T77" s="165"/>
      <c r="U77" s="165"/>
      <c r="V77" s="165"/>
      <c r="W77" s="165"/>
      <c r="X77" s="165"/>
      <c r="Y77" s="165"/>
      <c r="Z77" s="165"/>
      <c r="AA77" s="165"/>
      <c r="AB77" s="165"/>
      <c r="AC77" s="165"/>
      <c r="AD77" s="165"/>
      <c r="AE77" s="165"/>
      <c r="AF77" s="165"/>
      <c r="AG77" s="165"/>
      <c r="AH77" s="165"/>
      <c r="AI77" s="165"/>
      <c r="AJ77" s="165"/>
      <c r="AK77" s="165"/>
      <c r="AL77" s="26"/>
      <c r="AM77" s="26"/>
      <c r="AN77" s="26"/>
    </row>
    <row r="78" spans="1:40" hidden="1" x14ac:dyDescent="0.3">
      <c r="A78" s="26"/>
      <c r="B78" s="373">
        <v>54</v>
      </c>
      <c r="C78" s="374" t="str">
        <f t="shared" si="8"/>
        <v/>
      </c>
      <c r="D78" s="255"/>
      <c r="E78" s="255"/>
      <c r="F78" s="385"/>
      <c r="G78" s="386"/>
      <c r="H78" s="384"/>
      <c r="I78" s="383"/>
      <c r="J78" s="383"/>
      <c r="K78" s="375" t="str">
        <f t="shared" si="4"/>
        <v/>
      </c>
      <c r="L78" s="257"/>
      <c r="M78" s="381"/>
      <c r="N78" s="382"/>
      <c r="O78" s="382"/>
      <c r="P78" s="382"/>
      <c r="Q78" s="376">
        <f t="shared" si="5"/>
        <v>0</v>
      </c>
      <c r="R78" s="377" t="str">
        <f t="shared" si="6"/>
        <v/>
      </c>
      <c r="S78" s="379" t="str">
        <f t="shared" si="7"/>
        <v/>
      </c>
      <c r="T78" s="165"/>
      <c r="U78" s="165"/>
      <c r="V78" s="165"/>
      <c r="W78" s="165"/>
      <c r="X78" s="165"/>
      <c r="Y78" s="165"/>
      <c r="Z78" s="165"/>
      <c r="AA78" s="165"/>
      <c r="AB78" s="165"/>
      <c r="AC78" s="165"/>
      <c r="AD78" s="165"/>
      <c r="AE78" s="165"/>
      <c r="AF78" s="165"/>
      <c r="AG78" s="165"/>
      <c r="AH78" s="165"/>
      <c r="AI78" s="165"/>
      <c r="AJ78" s="165"/>
      <c r="AK78" s="165"/>
      <c r="AL78" s="26"/>
      <c r="AM78" s="26"/>
      <c r="AN78" s="26"/>
    </row>
    <row r="79" spans="1:40" hidden="1" x14ac:dyDescent="0.3">
      <c r="A79" s="26"/>
      <c r="B79" s="373">
        <v>55</v>
      </c>
      <c r="C79" s="374" t="str">
        <f t="shared" si="8"/>
        <v/>
      </c>
      <c r="D79" s="255"/>
      <c r="E79" s="255"/>
      <c r="F79" s="385"/>
      <c r="G79" s="386"/>
      <c r="H79" s="384"/>
      <c r="I79" s="383"/>
      <c r="J79" s="383"/>
      <c r="K79" s="375" t="str">
        <f t="shared" si="4"/>
        <v/>
      </c>
      <c r="L79" s="257"/>
      <c r="M79" s="381"/>
      <c r="N79" s="382"/>
      <c r="O79" s="382"/>
      <c r="P79" s="382"/>
      <c r="Q79" s="376">
        <f t="shared" si="5"/>
        <v>0</v>
      </c>
      <c r="R79" s="377" t="str">
        <f t="shared" si="6"/>
        <v/>
      </c>
      <c r="S79" s="379" t="str">
        <f t="shared" si="7"/>
        <v/>
      </c>
      <c r="T79" s="165"/>
      <c r="U79" s="165"/>
      <c r="V79" s="165"/>
      <c r="W79" s="165"/>
      <c r="X79" s="165"/>
      <c r="Y79" s="165"/>
      <c r="Z79" s="165"/>
      <c r="AA79" s="165"/>
      <c r="AB79" s="165"/>
      <c r="AC79" s="165"/>
      <c r="AD79" s="165"/>
      <c r="AE79" s="165"/>
      <c r="AF79" s="165"/>
      <c r="AG79" s="165"/>
      <c r="AH79" s="165"/>
      <c r="AI79" s="165"/>
      <c r="AJ79" s="165"/>
      <c r="AK79" s="165"/>
      <c r="AL79" s="26"/>
      <c r="AM79" s="26"/>
      <c r="AN79" s="26"/>
    </row>
    <row r="80" spans="1:40" hidden="1" x14ac:dyDescent="0.3">
      <c r="A80" s="26"/>
      <c r="B80" s="373">
        <v>56</v>
      </c>
      <c r="C80" s="374" t="str">
        <f t="shared" si="8"/>
        <v/>
      </c>
      <c r="D80" s="255"/>
      <c r="E80" s="255"/>
      <c r="F80" s="385"/>
      <c r="G80" s="386"/>
      <c r="H80" s="384"/>
      <c r="I80" s="383"/>
      <c r="J80" s="383"/>
      <c r="K80" s="375" t="str">
        <f t="shared" si="4"/>
        <v/>
      </c>
      <c r="L80" s="257"/>
      <c r="M80" s="381"/>
      <c r="N80" s="382"/>
      <c r="O80" s="382"/>
      <c r="P80" s="382"/>
      <c r="Q80" s="376">
        <f t="shared" si="5"/>
        <v>0</v>
      </c>
      <c r="R80" s="377" t="str">
        <f t="shared" si="6"/>
        <v/>
      </c>
      <c r="S80" s="379" t="str">
        <f t="shared" si="7"/>
        <v/>
      </c>
      <c r="T80" s="165"/>
      <c r="U80" s="165"/>
      <c r="V80" s="165"/>
      <c r="W80" s="165"/>
      <c r="X80" s="165"/>
      <c r="Y80" s="165"/>
      <c r="Z80" s="165"/>
      <c r="AA80" s="165"/>
      <c r="AB80" s="165"/>
      <c r="AC80" s="165"/>
      <c r="AD80" s="165"/>
      <c r="AE80" s="165"/>
      <c r="AF80" s="165"/>
      <c r="AG80" s="165"/>
      <c r="AH80" s="165"/>
      <c r="AI80" s="165"/>
      <c r="AJ80" s="165"/>
      <c r="AK80" s="165"/>
      <c r="AL80" s="26"/>
      <c r="AM80" s="26"/>
      <c r="AN80" s="26"/>
    </row>
    <row r="81" spans="1:40" hidden="1" x14ac:dyDescent="0.3">
      <c r="A81" s="26"/>
      <c r="B81" s="373">
        <v>57</v>
      </c>
      <c r="C81" s="374" t="str">
        <f t="shared" si="8"/>
        <v/>
      </c>
      <c r="D81" s="255"/>
      <c r="E81" s="255"/>
      <c r="F81" s="385"/>
      <c r="G81" s="386"/>
      <c r="H81" s="384"/>
      <c r="I81" s="383"/>
      <c r="J81" s="383"/>
      <c r="K81" s="375" t="str">
        <f t="shared" si="4"/>
        <v/>
      </c>
      <c r="L81" s="257"/>
      <c r="M81" s="381"/>
      <c r="N81" s="382"/>
      <c r="O81" s="382"/>
      <c r="P81" s="382"/>
      <c r="Q81" s="376">
        <f t="shared" si="5"/>
        <v>0</v>
      </c>
      <c r="R81" s="377" t="str">
        <f t="shared" si="6"/>
        <v/>
      </c>
      <c r="S81" s="379" t="str">
        <f t="shared" si="7"/>
        <v/>
      </c>
      <c r="T81" s="165"/>
      <c r="U81" s="165"/>
      <c r="V81" s="165"/>
      <c r="W81" s="165"/>
      <c r="X81" s="165"/>
      <c r="Y81" s="165"/>
      <c r="Z81" s="165"/>
      <c r="AA81" s="165"/>
      <c r="AB81" s="165"/>
      <c r="AC81" s="165"/>
      <c r="AD81" s="165"/>
      <c r="AE81" s="165"/>
      <c r="AF81" s="165"/>
      <c r="AG81" s="165"/>
      <c r="AH81" s="165"/>
      <c r="AI81" s="165"/>
      <c r="AJ81" s="165"/>
      <c r="AK81" s="165"/>
      <c r="AL81" s="26"/>
      <c r="AM81" s="26"/>
      <c r="AN81" s="26"/>
    </row>
    <row r="82" spans="1:40" hidden="1" x14ac:dyDescent="0.3">
      <c r="A82" s="26"/>
      <c r="B82" s="373">
        <v>58</v>
      </c>
      <c r="C82" s="374" t="str">
        <f t="shared" si="8"/>
        <v/>
      </c>
      <c r="D82" s="255"/>
      <c r="E82" s="255"/>
      <c r="F82" s="385"/>
      <c r="G82" s="386"/>
      <c r="H82" s="384"/>
      <c r="I82" s="383"/>
      <c r="J82" s="383"/>
      <c r="K82" s="375" t="str">
        <f t="shared" si="4"/>
        <v/>
      </c>
      <c r="L82" s="257"/>
      <c r="M82" s="381"/>
      <c r="N82" s="382"/>
      <c r="O82" s="382"/>
      <c r="P82" s="382"/>
      <c r="Q82" s="376">
        <f t="shared" si="5"/>
        <v>0</v>
      </c>
      <c r="R82" s="377" t="str">
        <f t="shared" si="6"/>
        <v/>
      </c>
      <c r="S82" s="379" t="str">
        <f t="shared" si="7"/>
        <v/>
      </c>
      <c r="T82" s="165"/>
      <c r="U82" s="165"/>
      <c r="V82" s="165"/>
      <c r="W82" s="165"/>
      <c r="X82" s="165"/>
      <c r="Y82" s="165"/>
      <c r="Z82" s="165"/>
      <c r="AA82" s="165"/>
      <c r="AB82" s="165"/>
      <c r="AC82" s="165"/>
      <c r="AD82" s="165"/>
      <c r="AE82" s="165"/>
      <c r="AF82" s="165"/>
      <c r="AG82" s="165"/>
      <c r="AH82" s="165"/>
      <c r="AI82" s="165"/>
      <c r="AJ82" s="165"/>
      <c r="AK82" s="165"/>
      <c r="AL82" s="26"/>
      <c r="AM82" s="26"/>
      <c r="AN82" s="26"/>
    </row>
    <row r="83" spans="1:40" hidden="1" x14ac:dyDescent="0.3">
      <c r="A83" s="26"/>
      <c r="B83" s="373">
        <v>59</v>
      </c>
      <c r="C83" s="374" t="str">
        <f t="shared" si="8"/>
        <v/>
      </c>
      <c r="D83" s="255"/>
      <c r="E83" s="255"/>
      <c r="F83" s="385"/>
      <c r="G83" s="386"/>
      <c r="H83" s="384"/>
      <c r="I83" s="383"/>
      <c r="J83" s="383"/>
      <c r="K83" s="375" t="str">
        <f t="shared" si="4"/>
        <v/>
      </c>
      <c r="L83" s="257"/>
      <c r="M83" s="381"/>
      <c r="N83" s="382"/>
      <c r="O83" s="382"/>
      <c r="P83" s="382"/>
      <c r="Q83" s="376">
        <f t="shared" si="5"/>
        <v>0</v>
      </c>
      <c r="R83" s="377" t="str">
        <f t="shared" si="6"/>
        <v/>
      </c>
      <c r="S83" s="379" t="str">
        <f t="shared" si="7"/>
        <v/>
      </c>
      <c r="T83" s="165"/>
      <c r="U83" s="165"/>
      <c r="V83" s="165"/>
      <c r="W83" s="165"/>
      <c r="X83" s="165"/>
      <c r="Y83" s="165"/>
      <c r="Z83" s="165"/>
      <c r="AA83" s="165"/>
      <c r="AB83" s="165"/>
      <c r="AC83" s="165"/>
      <c r="AD83" s="165"/>
      <c r="AE83" s="165"/>
      <c r="AF83" s="165"/>
      <c r="AG83" s="165"/>
      <c r="AH83" s="165"/>
      <c r="AI83" s="165"/>
      <c r="AJ83" s="165"/>
      <c r="AK83" s="165"/>
      <c r="AL83" s="26"/>
      <c r="AM83" s="26"/>
      <c r="AN83" s="26"/>
    </row>
    <row r="84" spans="1:40" hidden="1" x14ac:dyDescent="0.3">
      <c r="A84" s="26"/>
      <c r="B84" s="373">
        <v>60</v>
      </c>
      <c r="C84" s="374" t="str">
        <f t="shared" si="8"/>
        <v/>
      </c>
      <c r="D84" s="255"/>
      <c r="E84" s="255"/>
      <c r="F84" s="385"/>
      <c r="G84" s="386"/>
      <c r="H84" s="384"/>
      <c r="I84" s="383"/>
      <c r="J84" s="383"/>
      <c r="K84" s="375" t="str">
        <f t="shared" si="4"/>
        <v/>
      </c>
      <c r="L84" s="257"/>
      <c r="M84" s="381"/>
      <c r="N84" s="382"/>
      <c r="O84" s="382"/>
      <c r="P84" s="382"/>
      <c r="Q84" s="376">
        <f t="shared" si="5"/>
        <v>0</v>
      </c>
      <c r="R84" s="377" t="str">
        <f t="shared" si="6"/>
        <v/>
      </c>
      <c r="S84" s="379" t="str">
        <f t="shared" si="7"/>
        <v/>
      </c>
      <c r="T84" s="165"/>
      <c r="U84" s="165"/>
      <c r="V84" s="165"/>
      <c r="W84" s="165"/>
      <c r="X84" s="165"/>
      <c r="Y84" s="165"/>
      <c r="Z84" s="165"/>
      <c r="AA84" s="165"/>
      <c r="AB84" s="165"/>
      <c r="AC84" s="165"/>
      <c r="AD84" s="165"/>
      <c r="AE84" s="165"/>
      <c r="AF84" s="165"/>
      <c r="AG84" s="165"/>
      <c r="AH84" s="165"/>
      <c r="AI84" s="165"/>
      <c r="AJ84" s="165"/>
      <c r="AK84" s="165"/>
      <c r="AL84" s="26"/>
      <c r="AM84" s="26"/>
      <c r="AN84" s="26"/>
    </row>
    <row r="85" spans="1:40" hidden="1" x14ac:dyDescent="0.3">
      <c r="A85" s="26"/>
      <c r="B85" s="373">
        <v>61</v>
      </c>
      <c r="C85" s="374" t="str">
        <f t="shared" si="8"/>
        <v/>
      </c>
      <c r="D85" s="255"/>
      <c r="E85" s="255"/>
      <c r="F85" s="385"/>
      <c r="G85" s="386"/>
      <c r="H85" s="384"/>
      <c r="I85" s="383"/>
      <c r="J85" s="383"/>
      <c r="K85" s="375" t="str">
        <f t="shared" si="4"/>
        <v/>
      </c>
      <c r="L85" s="257"/>
      <c r="M85" s="381"/>
      <c r="N85" s="382"/>
      <c r="O85" s="382"/>
      <c r="P85" s="382"/>
      <c r="Q85" s="376">
        <f t="shared" si="5"/>
        <v>0</v>
      </c>
      <c r="R85" s="377" t="str">
        <f t="shared" si="6"/>
        <v/>
      </c>
      <c r="S85" s="379" t="str">
        <f t="shared" si="7"/>
        <v/>
      </c>
      <c r="T85" s="165"/>
      <c r="U85" s="165"/>
      <c r="V85" s="165"/>
      <c r="W85" s="165"/>
      <c r="X85" s="165"/>
      <c r="Y85" s="165"/>
      <c r="Z85" s="165"/>
      <c r="AA85" s="165"/>
      <c r="AB85" s="165"/>
      <c r="AC85" s="165"/>
      <c r="AD85" s="165"/>
      <c r="AE85" s="165"/>
      <c r="AF85" s="165"/>
      <c r="AG85" s="165"/>
      <c r="AH85" s="165"/>
      <c r="AI85" s="165"/>
      <c r="AJ85" s="165"/>
      <c r="AK85" s="165"/>
      <c r="AL85" s="26"/>
      <c r="AM85" s="26"/>
      <c r="AN85" s="26"/>
    </row>
    <row r="86" spans="1:40" hidden="1" x14ac:dyDescent="0.3">
      <c r="A86" s="26"/>
      <c r="B86" s="373">
        <v>62</v>
      </c>
      <c r="C86" s="374" t="str">
        <f t="shared" si="8"/>
        <v/>
      </c>
      <c r="D86" s="255"/>
      <c r="E86" s="255"/>
      <c r="F86" s="385"/>
      <c r="G86" s="386"/>
      <c r="H86" s="384"/>
      <c r="I86" s="383"/>
      <c r="J86" s="383"/>
      <c r="K86" s="375" t="str">
        <f t="shared" si="4"/>
        <v/>
      </c>
      <c r="L86" s="257"/>
      <c r="M86" s="381"/>
      <c r="N86" s="382"/>
      <c r="O86" s="382"/>
      <c r="P86" s="382"/>
      <c r="Q86" s="376">
        <f t="shared" si="5"/>
        <v>0</v>
      </c>
      <c r="R86" s="377" t="str">
        <f t="shared" si="6"/>
        <v/>
      </c>
      <c r="S86" s="379" t="str">
        <f t="shared" si="7"/>
        <v/>
      </c>
      <c r="T86" s="165"/>
      <c r="U86" s="165"/>
      <c r="V86" s="165"/>
      <c r="W86" s="165"/>
      <c r="X86" s="165"/>
      <c r="Y86" s="165"/>
      <c r="Z86" s="165"/>
      <c r="AA86" s="165"/>
      <c r="AB86" s="165"/>
      <c r="AC86" s="165"/>
      <c r="AD86" s="165"/>
      <c r="AE86" s="165"/>
      <c r="AF86" s="165"/>
      <c r="AG86" s="165"/>
      <c r="AH86" s="165"/>
      <c r="AI86" s="165"/>
      <c r="AJ86" s="165"/>
      <c r="AK86" s="165"/>
      <c r="AL86" s="26"/>
      <c r="AM86" s="26"/>
      <c r="AN86" s="26"/>
    </row>
    <row r="87" spans="1:40" hidden="1" x14ac:dyDescent="0.3">
      <c r="A87" s="26"/>
      <c r="B87" s="373">
        <v>63</v>
      </c>
      <c r="C87" s="374" t="str">
        <f t="shared" si="8"/>
        <v/>
      </c>
      <c r="D87" s="255"/>
      <c r="E87" s="255"/>
      <c r="F87" s="385"/>
      <c r="G87" s="386"/>
      <c r="H87" s="384"/>
      <c r="I87" s="383"/>
      <c r="J87" s="383"/>
      <c r="K87" s="375" t="str">
        <f t="shared" si="4"/>
        <v/>
      </c>
      <c r="L87" s="257"/>
      <c r="M87" s="381"/>
      <c r="N87" s="382"/>
      <c r="O87" s="382"/>
      <c r="P87" s="382"/>
      <c r="Q87" s="376">
        <f t="shared" si="5"/>
        <v>0</v>
      </c>
      <c r="R87" s="377" t="str">
        <f t="shared" si="6"/>
        <v/>
      </c>
      <c r="S87" s="379" t="str">
        <f t="shared" si="7"/>
        <v/>
      </c>
      <c r="T87" s="165"/>
      <c r="U87" s="165"/>
      <c r="V87" s="165"/>
      <c r="W87" s="165"/>
      <c r="X87" s="165"/>
      <c r="Y87" s="165"/>
      <c r="Z87" s="165"/>
      <c r="AA87" s="165"/>
      <c r="AB87" s="165"/>
      <c r="AC87" s="165"/>
      <c r="AD87" s="165"/>
      <c r="AE87" s="165"/>
      <c r="AF87" s="165"/>
      <c r="AG87" s="165"/>
      <c r="AH87" s="165"/>
      <c r="AI87" s="165"/>
      <c r="AJ87" s="165"/>
      <c r="AK87" s="165"/>
      <c r="AL87" s="26"/>
      <c r="AM87" s="26"/>
      <c r="AN87" s="26"/>
    </row>
    <row r="88" spans="1:40" hidden="1" x14ac:dyDescent="0.3">
      <c r="A88" s="26"/>
      <c r="B88" s="373">
        <v>64</v>
      </c>
      <c r="C88" s="374" t="str">
        <f t="shared" si="8"/>
        <v/>
      </c>
      <c r="D88" s="255"/>
      <c r="E88" s="255"/>
      <c r="F88" s="385"/>
      <c r="G88" s="386"/>
      <c r="H88" s="384"/>
      <c r="I88" s="383"/>
      <c r="J88" s="383"/>
      <c r="K88" s="375" t="str">
        <f t="shared" si="4"/>
        <v/>
      </c>
      <c r="L88" s="257"/>
      <c r="M88" s="381"/>
      <c r="N88" s="382"/>
      <c r="O88" s="382"/>
      <c r="P88" s="382"/>
      <c r="Q88" s="376">
        <f t="shared" si="5"/>
        <v>0</v>
      </c>
      <c r="R88" s="377" t="str">
        <f t="shared" si="6"/>
        <v/>
      </c>
      <c r="S88" s="379" t="str">
        <f t="shared" si="7"/>
        <v/>
      </c>
      <c r="T88" s="165"/>
      <c r="U88" s="165"/>
      <c r="V88" s="165"/>
      <c r="W88" s="165"/>
      <c r="X88" s="165"/>
      <c r="Y88" s="165"/>
      <c r="Z88" s="165"/>
      <c r="AA88" s="165"/>
      <c r="AB88" s="165"/>
      <c r="AC88" s="165"/>
      <c r="AD88" s="165"/>
      <c r="AE88" s="165"/>
      <c r="AF88" s="165"/>
      <c r="AG88" s="165"/>
      <c r="AH88" s="165"/>
      <c r="AI88" s="165"/>
      <c r="AJ88" s="165"/>
      <c r="AK88" s="165"/>
      <c r="AL88" s="26"/>
      <c r="AM88" s="26"/>
      <c r="AN88" s="26"/>
    </row>
    <row r="89" spans="1:40" hidden="1" x14ac:dyDescent="0.3">
      <c r="A89" s="26"/>
      <c r="B89" s="373">
        <v>65</v>
      </c>
      <c r="C89" s="374" t="str">
        <f t="shared" si="8"/>
        <v/>
      </c>
      <c r="D89" s="255"/>
      <c r="E89" s="255"/>
      <c r="F89" s="385"/>
      <c r="G89" s="386"/>
      <c r="H89" s="384"/>
      <c r="I89" s="383"/>
      <c r="J89" s="383"/>
      <c r="K89" s="375" t="str">
        <f t="shared" si="4"/>
        <v/>
      </c>
      <c r="L89" s="257"/>
      <c r="M89" s="381"/>
      <c r="N89" s="382"/>
      <c r="O89" s="382"/>
      <c r="P89" s="382"/>
      <c r="Q89" s="376">
        <f t="shared" si="5"/>
        <v>0</v>
      </c>
      <c r="R89" s="377" t="str">
        <f t="shared" si="6"/>
        <v/>
      </c>
      <c r="S89" s="379" t="str">
        <f t="shared" si="7"/>
        <v/>
      </c>
      <c r="T89" s="165"/>
      <c r="U89" s="165"/>
      <c r="V89" s="165"/>
      <c r="W89" s="165"/>
      <c r="X89" s="165"/>
      <c r="Y89" s="165"/>
      <c r="Z89" s="165"/>
      <c r="AA89" s="165"/>
      <c r="AB89" s="165"/>
      <c r="AC89" s="165"/>
      <c r="AD89" s="165"/>
      <c r="AE89" s="165"/>
      <c r="AF89" s="165"/>
      <c r="AG89" s="165"/>
      <c r="AH89" s="165"/>
      <c r="AI89" s="165"/>
      <c r="AJ89" s="165"/>
      <c r="AK89" s="165"/>
      <c r="AL89" s="26"/>
      <c r="AM89" s="26"/>
      <c r="AN89" s="26"/>
    </row>
    <row r="90" spans="1:40" hidden="1" x14ac:dyDescent="0.3">
      <c r="A90" s="26"/>
      <c r="B90" s="373">
        <v>66</v>
      </c>
      <c r="C90" s="374" t="str">
        <f t="shared" si="8"/>
        <v/>
      </c>
      <c r="D90" s="255"/>
      <c r="E90" s="255"/>
      <c r="F90" s="385"/>
      <c r="G90" s="386"/>
      <c r="H90" s="384"/>
      <c r="I90" s="383"/>
      <c r="J90" s="383"/>
      <c r="K90" s="375" t="str">
        <f t="shared" si="4"/>
        <v/>
      </c>
      <c r="L90" s="257"/>
      <c r="M90" s="381"/>
      <c r="N90" s="382"/>
      <c r="O90" s="382"/>
      <c r="P90" s="382"/>
      <c r="Q90" s="376">
        <f t="shared" si="5"/>
        <v>0</v>
      </c>
      <c r="R90" s="377" t="str">
        <f t="shared" si="6"/>
        <v/>
      </c>
      <c r="S90" s="379" t="str">
        <f t="shared" si="7"/>
        <v/>
      </c>
      <c r="T90" s="165"/>
      <c r="U90" s="165"/>
      <c r="V90" s="165"/>
      <c r="W90" s="165"/>
      <c r="X90" s="165"/>
      <c r="Y90" s="165"/>
      <c r="Z90" s="165"/>
      <c r="AA90" s="165"/>
      <c r="AB90" s="165"/>
      <c r="AC90" s="165"/>
      <c r="AD90" s="165"/>
      <c r="AE90" s="165"/>
      <c r="AF90" s="165"/>
      <c r="AG90" s="165"/>
      <c r="AH90" s="165"/>
      <c r="AI90" s="165"/>
      <c r="AJ90" s="165"/>
      <c r="AK90" s="165"/>
      <c r="AL90" s="26"/>
      <c r="AM90" s="26"/>
      <c r="AN90" s="26"/>
    </row>
    <row r="91" spans="1:40" hidden="1" x14ac:dyDescent="0.3">
      <c r="A91" s="26"/>
      <c r="B91" s="373">
        <v>67</v>
      </c>
      <c r="C91" s="374" t="str">
        <f t="shared" si="8"/>
        <v/>
      </c>
      <c r="D91" s="255"/>
      <c r="E91" s="255"/>
      <c r="F91" s="385"/>
      <c r="G91" s="386"/>
      <c r="H91" s="384"/>
      <c r="I91" s="383"/>
      <c r="J91" s="383"/>
      <c r="K91" s="375" t="str">
        <f t="shared" si="4"/>
        <v/>
      </c>
      <c r="L91" s="257"/>
      <c r="M91" s="381"/>
      <c r="N91" s="382"/>
      <c r="O91" s="382"/>
      <c r="P91" s="382"/>
      <c r="Q91" s="376">
        <f>SUM(L91:P91)</f>
        <v>0</v>
      </c>
      <c r="R91" s="377" t="str">
        <f t="shared" si="6"/>
        <v/>
      </c>
      <c r="S91" s="379" t="str">
        <f t="shared" si="7"/>
        <v/>
      </c>
      <c r="T91" s="165"/>
      <c r="U91" s="165"/>
      <c r="V91" s="165"/>
      <c r="W91" s="165"/>
      <c r="X91" s="165"/>
      <c r="Y91" s="165"/>
      <c r="Z91" s="165"/>
      <c r="AA91" s="165"/>
      <c r="AB91" s="165"/>
      <c r="AC91" s="165"/>
      <c r="AD91" s="165"/>
      <c r="AE91" s="165"/>
      <c r="AF91" s="165"/>
      <c r="AG91" s="165"/>
      <c r="AH91" s="165"/>
      <c r="AI91" s="165"/>
      <c r="AJ91" s="165"/>
      <c r="AK91" s="165"/>
      <c r="AL91" s="26"/>
      <c r="AM91" s="26"/>
      <c r="AN91" s="26"/>
    </row>
    <row r="92" spans="1:40" hidden="1" x14ac:dyDescent="0.3">
      <c r="A92" s="26"/>
      <c r="B92" s="373">
        <v>68</v>
      </c>
      <c r="C92" s="374" t="str">
        <f t="shared" si="8"/>
        <v/>
      </c>
      <c r="D92" s="255"/>
      <c r="E92" s="255"/>
      <c r="F92" s="385"/>
      <c r="G92" s="386"/>
      <c r="H92" s="384"/>
      <c r="I92" s="383"/>
      <c r="J92" s="383"/>
      <c r="K92" s="375" t="str">
        <f t="shared" si="4"/>
        <v/>
      </c>
      <c r="L92" s="257"/>
      <c r="M92" s="381"/>
      <c r="N92" s="382"/>
      <c r="O92" s="382"/>
      <c r="P92" s="382"/>
      <c r="Q92" s="376">
        <f t="shared" si="5"/>
        <v>0</v>
      </c>
      <c r="R92" s="377" t="str">
        <f t="shared" si="6"/>
        <v/>
      </c>
      <c r="S92" s="379" t="str">
        <f t="shared" si="7"/>
        <v/>
      </c>
      <c r="T92" s="165"/>
      <c r="U92" s="165"/>
      <c r="V92" s="165"/>
      <c r="W92" s="165"/>
      <c r="X92" s="165"/>
      <c r="Y92" s="165"/>
      <c r="Z92" s="165"/>
      <c r="AA92" s="165"/>
      <c r="AB92" s="165"/>
      <c r="AC92" s="165"/>
      <c r="AD92" s="165"/>
      <c r="AE92" s="165"/>
      <c r="AF92" s="165"/>
      <c r="AG92" s="165"/>
      <c r="AH92" s="165"/>
      <c r="AI92" s="165"/>
      <c r="AJ92" s="165"/>
      <c r="AK92" s="165"/>
      <c r="AL92" s="26"/>
      <c r="AM92" s="26"/>
      <c r="AN92" s="26"/>
    </row>
    <row r="93" spans="1:40" hidden="1" x14ac:dyDescent="0.3">
      <c r="A93" s="26"/>
      <c r="B93" s="373">
        <v>69</v>
      </c>
      <c r="C93" s="374" t="str">
        <f t="shared" si="8"/>
        <v/>
      </c>
      <c r="D93" s="255"/>
      <c r="E93" s="255"/>
      <c r="F93" s="385"/>
      <c r="G93" s="386"/>
      <c r="H93" s="384"/>
      <c r="I93" s="383"/>
      <c r="J93" s="383"/>
      <c r="K93" s="375" t="str">
        <f t="shared" si="4"/>
        <v/>
      </c>
      <c r="L93" s="257"/>
      <c r="M93" s="381"/>
      <c r="N93" s="382"/>
      <c r="O93" s="382"/>
      <c r="P93" s="382"/>
      <c r="Q93" s="376">
        <f t="shared" si="5"/>
        <v>0</v>
      </c>
      <c r="R93" s="377" t="str">
        <f t="shared" si="6"/>
        <v/>
      </c>
      <c r="S93" s="379" t="str">
        <f t="shared" si="7"/>
        <v/>
      </c>
      <c r="T93" s="165"/>
      <c r="U93" s="165"/>
      <c r="V93" s="165"/>
      <c r="W93" s="165"/>
      <c r="X93" s="165"/>
      <c r="Y93" s="165"/>
      <c r="Z93" s="165"/>
      <c r="AA93" s="165"/>
      <c r="AB93" s="165"/>
      <c r="AC93" s="165"/>
      <c r="AD93" s="165"/>
      <c r="AE93" s="165"/>
      <c r="AF93" s="165"/>
      <c r="AG93" s="165"/>
      <c r="AH93" s="165"/>
      <c r="AI93" s="165"/>
      <c r="AJ93" s="165"/>
      <c r="AK93" s="165"/>
      <c r="AL93" s="26"/>
      <c r="AM93" s="26"/>
      <c r="AN93" s="26"/>
    </row>
    <row r="94" spans="1:40" hidden="1" x14ac:dyDescent="0.3">
      <c r="A94" s="26"/>
      <c r="B94" s="373">
        <v>70</v>
      </c>
      <c r="C94" s="374" t="str">
        <f t="shared" si="8"/>
        <v/>
      </c>
      <c r="D94" s="255"/>
      <c r="E94" s="255"/>
      <c r="F94" s="385"/>
      <c r="G94" s="386"/>
      <c r="H94" s="384"/>
      <c r="I94" s="383"/>
      <c r="J94" s="383"/>
      <c r="K94" s="375" t="str">
        <f t="shared" si="4"/>
        <v/>
      </c>
      <c r="L94" s="257"/>
      <c r="M94" s="381"/>
      <c r="N94" s="382"/>
      <c r="O94" s="382"/>
      <c r="P94" s="382"/>
      <c r="Q94" s="376">
        <f t="shared" si="5"/>
        <v>0</v>
      </c>
      <c r="R94" s="377" t="str">
        <f t="shared" si="6"/>
        <v/>
      </c>
      <c r="S94" s="379" t="str">
        <f t="shared" si="7"/>
        <v/>
      </c>
      <c r="T94" s="165"/>
      <c r="U94" s="165"/>
      <c r="V94" s="165"/>
      <c r="W94" s="165"/>
      <c r="X94" s="165"/>
      <c r="Y94" s="165"/>
      <c r="Z94" s="165"/>
      <c r="AA94" s="165"/>
      <c r="AB94" s="165"/>
      <c r="AC94" s="165"/>
      <c r="AD94" s="165"/>
      <c r="AE94" s="165"/>
      <c r="AF94" s="165"/>
      <c r="AG94" s="165"/>
      <c r="AH94" s="165"/>
      <c r="AI94" s="165"/>
      <c r="AJ94" s="165"/>
      <c r="AK94" s="165"/>
      <c r="AL94" s="26"/>
      <c r="AM94" s="26"/>
      <c r="AN94" s="26"/>
    </row>
    <row r="95" spans="1:40" hidden="1" x14ac:dyDescent="0.3">
      <c r="A95" s="26"/>
      <c r="B95" s="373">
        <v>71</v>
      </c>
      <c r="C95" s="374" t="str">
        <f t="shared" si="8"/>
        <v/>
      </c>
      <c r="D95" s="255"/>
      <c r="E95" s="255"/>
      <c r="F95" s="385"/>
      <c r="G95" s="386"/>
      <c r="H95" s="384"/>
      <c r="I95" s="383"/>
      <c r="J95" s="383"/>
      <c r="K95" s="375" t="str">
        <f t="shared" si="4"/>
        <v/>
      </c>
      <c r="L95" s="257"/>
      <c r="M95" s="381"/>
      <c r="N95" s="382"/>
      <c r="O95" s="382"/>
      <c r="P95" s="382"/>
      <c r="Q95" s="376">
        <f t="shared" si="5"/>
        <v>0</v>
      </c>
      <c r="R95" s="377" t="str">
        <f t="shared" si="6"/>
        <v/>
      </c>
      <c r="S95" s="379" t="str">
        <f t="shared" si="7"/>
        <v/>
      </c>
      <c r="T95" s="165"/>
      <c r="U95" s="165"/>
      <c r="V95" s="165"/>
      <c r="W95" s="165"/>
      <c r="X95" s="165"/>
      <c r="Y95" s="165"/>
      <c r="Z95" s="165"/>
      <c r="AA95" s="165"/>
      <c r="AB95" s="165"/>
      <c r="AC95" s="165"/>
      <c r="AD95" s="165"/>
      <c r="AE95" s="165"/>
      <c r="AF95" s="165"/>
      <c r="AG95" s="165"/>
      <c r="AH95" s="165"/>
      <c r="AI95" s="165"/>
      <c r="AJ95" s="165"/>
      <c r="AK95" s="165"/>
      <c r="AL95" s="26"/>
      <c r="AM95" s="26"/>
      <c r="AN95" s="26"/>
    </row>
    <row r="96" spans="1:40" hidden="1" x14ac:dyDescent="0.3">
      <c r="A96" s="26"/>
      <c r="B96" s="373">
        <v>72</v>
      </c>
      <c r="C96" s="374" t="str">
        <f t="shared" si="8"/>
        <v/>
      </c>
      <c r="D96" s="255"/>
      <c r="E96" s="255"/>
      <c r="F96" s="385"/>
      <c r="G96" s="386"/>
      <c r="H96" s="384"/>
      <c r="I96" s="383"/>
      <c r="J96" s="383"/>
      <c r="K96" s="375" t="str">
        <f t="shared" si="4"/>
        <v/>
      </c>
      <c r="L96" s="257"/>
      <c r="M96" s="381"/>
      <c r="N96" s="382"/>
      <c r="O96" s="382"/>
      <c r="P96" s="382"/>
      <c r="Q96" s="376">
        <f t="shared" si="5"/>
        <v>0</v>
      </c>
      <c r="R96" s="377" t="str">
        <f t="shared" si="6"/>
        <v/>
      </c>
      <c r="S96" s="379" t="str">
        <f t="shared" si="7"/>
        <v/>
      </c>
      <c r="T96" s="165"/>
      <c r="U96" s="165"/>
      <c r="V96" s="165"/>
      <c r="W96" s="165"/>
      <c r="X96" s="165"/>
      <c r="Y96" s="165"/>
      <c r="Z96" s="165"/>
      <c r="AA96" s="165"/>
      <c r="AB96" s="165"/>
      <c r="AC96" s="165"/>
      <c r="AD96" s="165"/>
      <c r="AE96" s="165"/>
      <c r="AF96" s="165"/>
      <c r="AG96" s="165"/>
      <c r="AH96" s="165"/>
      <c r="AI96" s="165"/>
      <c r="AJ96" s="165"/>
      <c r="AK96" s="165"/>
      <c r="AL96" s="26"/>
      <c r="AM96" s="26"/>
      <c r="AN96" s="26"/>
    </row>
    <row r="97" spans="1:40" hidden="1" x14ac:dyDescent="0.3">
      <c r="A97" s="26"/>
      <c r="B97" s="373">
        <v>73</v>
      </c>
      <c r="C97" s="374" t="str">
        <f t="shared" si="8"/>
        <v/>
      </c>
      <c r="D97" s="255"/>
      <c r="E97" s="255"/>
      <c r="F97" s="385"/>
      <c r="G97" s="386"/>
      <c r="H97" s="384"/>
      <c r="I97" s="383"/>
      <c r="J97" s="383"/>
      <c r="K97" s="375" t="str">
        <f t="shared" si="4"/>
        <v/>
      </c>
      <c r="L97" s="257"/>
      <c r="M97" s="381"/>
      <c r="N97" s="382"/>
      <c r="O97" s="382"/>
      <c r="P97" s="382"/>
      <c r="Q97" s="376">
        <f t="shared" si="5"/>
        <v>0</v>
      </c>
      <c r="R97" s="377" t="str">
        <f t="shared" si="6"/>
        <v/>
      </c>
      <c r="S97" s="379" t="str">
        <f t="shared" si="7"/>
        <v/>
      </c>
      <c r="T97" s="165"/>
      <c r="U97" s="165"/>
      <c r="V97" s="165"/>
      <c r="W97" s="165"/>
      <c r="X97" s="165"/>
      <c r="Y97" s="165"/>
      <c r="Z97" s="165"/>
      <c r="AA97" s="165"/>
      <c r="AB97" s="165"/>
      <c r="AC97" s="165"/>
      <c r="AD97" s="165"/>
      <c r="AE97" s="165"/>
      <c r="AF97" s="165"/>
      <c r="AG97" s="165"/>
      <c r="AH97" s="165"/>
      <c r="AI97" s="165"/>
      <c r="AJ97" s="165"/>
      <c r="AK97" s="165"/>
      <c r="AL97" s="26"/>
      <c r="AM97" s="26"/>
      <c r="AN97" s="26"/>
    </row>
    <row r="98" spans="1:40" hidden="1" x14ac:dyDescent="0.3">
      <c r="A98" s="26"/>
      <c r="B98" s="373">
        <v>74</v>
      </c>
      <c r="C98" s="374" t="str">
        <f t="shared" ref="C98:C129" si="9">IF(AND(NOT(COUNTA(D98:J98)),(NOT(COUNTA(L98:P98)))),"",VLOOKUP($D$9,Info_County_Code,2,FALSE))</f>
        <v/>
      </c>
      <c r="D98" s="255"/>
      <c r="E98" s="255"/>
      <c r="F98" s="385"/>
      <c r="G98" s="386"/>
      <c r="H98" s="384"/>
      <c r="I98" s="383"/>
      <c r="J98" s="383"/>
      <c r="K98" s="375" t="str">
        <f t="shared" si="4"/>
        <v/>
      </c>
      <c r="L98" s="257"/>
      <c r="M98" s="381"/>
      <c r="N98" s="382"/>
      <c r="O98" s="382"/>
      <c r="P98" s="382"/>
      <c r="Q98" s="376">
        <f t="shared" si="5"/>
        <v>0</v>
      </c>
      <c r="R98" s="377" t="str">
        <f t="shared" si="6"/>
        <v/>
      </c>
      <c r="S98" s="379" t="str">
        <f t="shared" si="7"/>
        <v/>
      </c>
      <c r="T98" s="165"/>
      <c r="U98" s="165"/>
      <c r="V98" s="165"/>
      <c r="W98" s="165"/>
      <c r="X98" s="165"/>
      <c r="Y98" s="165"/>
      <c r="Z98" s="165"/>
      <c r="AA98" s="165"/>
      <c r="AB98" s="165"/>
      <c r="AC98" s="165"/>
      <c r="AD98" s="165"/>
      <c r="AE98" s="165"/>
      <c r="AF98" s="165"/>
      <c r="AG98" s="165"/>
      <c r="AH98" s="165"/>
      <c r="AI98" s="165"/>
      <c r="AJ98" s="165"/>
      <c r="AK98" s="165"/>
      <c r="AL98" s="26"/>
      <c r="AM98" s="26"/>
      <c r="AN98" s="26"/>
    </row>
    <row r="99" spans="1:40" hidden="1" x14ac:dyDescent="0.3">
      <c r="A99" s="26"/>
      <c r="B99" s="373">
        <v>75</v>
      </c>
      <c r="C99" s="374" t="str">
        <f t="shared" si="9"/>
        <v/>
      </c>
      <c r="D99" s="255"/>
      <c r="E99" s="255"/>
      <c r="F99" s="385"/>
      <c r="G99" s="386"/>
      <c r="H99" s="384"/>
      <c r="I99" s="383"/>
      <c r="J99" s="383"/>
      <c r="K99" s="375" t="str">
        <f t="shared" ref="K99:K133" si="10">IF(OR(G99="Combined Summary",F99="Standalone"),(SUMPRODUCT(--(D$34:D$133=D99),I$34:I$133,J$34:J$133)),"")</f>
        <v/>
      </c>
      <c r="L99" s="257"/>
      <c r="M99" s="381"/>
      <c r="N99" s="382"/>
      <c r="O99" s="382"/>
      <c r="P99" s="382"/>
      <c r="Q99" s="376">
        <f t="shared" ref="Q99:Q104" si="11">SUM(L99:P99)</f>
        <v>0</v>
      </c>
      <c r="R99" s="377" t="str">
        <f t="shared" ref="R99:R133" si="12">IF(OR(G99="Combined Summary",F99="Standalone"),(SUMIF(D$34:D$133,D99,I$34:I$133)),"")</f>
        <v/>
      </c>
      <c r="S99" s="379" t="str">
        <f t="shared" ref="S99:S133" si="13">IF(AND(F99="Standalone",NOT(R99=1)),"ERROR",IF(AND(G99="Combined Summary",NOT(R99=1)),"ERROR",""))</f>
        <v/>
      </c>
      <c r="T99" s="165"/>
      <c r="U99" s="165"/>
      <c r="V99" s="165"/>
      <c r="W99" s="165"/>
      <c r="X99" s="165"/>
      <c r="Y99" s="165"/>
      <c r="Z99" s="165"/>
      <c r="AA99" s="165"/>
      <c r="AB99" s="165"/>
      <c r="AC99" s="165"/>
      <c r="AD99" s="165"/>
      <c r="AE99" s="165"/>
      <c r="AF99" s="165"/>
      <c r="AG99" s="165"/>
      <c r="AH99" s="165"/>
      <c r="AI99" s="165"/>
      <c r="AJ99" s="165"/>
      <c r="AK99" s="165"/>
      <c r="AL99" s="26"/>
      <c r="AM99" s="26"/>
      <c r="AN99" s="26"/>
    </row>
    <row r="100" spans="1:40" hidden="1" x14ac:dyDescent="0.3">
      <c r="A100" s="26"/>
      <c r="B100" s="373">
        <v>76</v>
      </c>
      <c r="C100" s="374" t="str">
        <f t="shared" si="9"/>
        <v/>
      </c>
      <c r="D100" s="255"/>
      <c r="E100" s="255"/>
      <c r="F100" s="385"/>
      <c r="G100" s="386"/>
      <c r="H100" s="384"/>
      <c r="I100" s="383"/>
      <c r="J100" s="383"/>
      <c r="K100" s="375" t="str">
        <f t="shared" si="10"/>
        <v/>
      </c>
      <c r="L100" s="257"/>
      <c r="M100" s="381"/>
      <c r="N100" s="382"/>
      <c r="O100" s="382"/>
      <c r="P100" s="382"/>
      <c r="Q100" s="376">
        <f t="shared" si="11"/>
        <v>0</v>
      </c>
      <c r="R100" s="377" t="str">
        <f t="shared" si="12"/>
        <v/>
      </c>
      <c r="S100" s="379" t="str">
        <f t="shared" si="13"/>
        <v/>
      </c>
      <c r="T100" s="165"/>
      <c r="U100" s="165"/>
      <c r="V100" s="165"/>
      <c r="W100" s="165"/>
      <c r="X100" s="165"/>
      <c r="Y100" s="165"/>
      <c r="Z100" s="165"/>
      <c r="AA100" s="165"/>
      <c r="AB100" s="165"/>
      <c r="AC100" s="165"/>
      <c r="AD100" s="165"/>
      <c r="AE100" s="165"/>
      <c r="AF100" s="165"/>
      <c r="AG100" s="165"/>
      <c r="AH100" s="165"/>
      <c r="AI100" s="165"/>
      <c r="AJ100" s="165"/>
      <c r="AK100" s="165"/>
      <c r="AL100" s="26"/>
      <c r="AM100" s="26"/>
      <c r="AN100" s="26"/>
    </row>
    <row r="101" spans="1:40" hidden="1" x14ac:dyDescent="0.3">
      <c r="A101" s="26"/>
      <c r="B101" s="373">
        <v>77</v>
      </c>
      <c r="C101" s="374" t="str">
        <f t="shared" si="9"/>
        <v/>
      </c>
      <c r="D101" s="255"/>
      <c r="E101" s="255"/>
      <c r="F101" s="385"/>
      <c r="G101" s="386"/>
      <c r="H101" s="384"/>
      <c r="I101" s="383"/>
      <c r="J101" s="383"/>
      <c r="K101" s="375" t="str">
        <f t="shared" si="10"/>
        <v/>
      </c>
      <c r="L101" s="257"/>
      <c r="M101" s="381"/>
      <c r="N101" s="382"/>
      <c r="O101" s="382"/>
      <c r="P101" s="382"/>
      <c r="Q101" s="376">
        <f t="shared" si="11"/>
        <v>0</v>
      </c>
      <c r="R101" s="377" t="str">
        <f t="shared" si="12"/>
        <v/>
      </c>
      <c r="S101" s="379" t="str">
        <f t="shared" si="13"/>
        <v/>
      </c>
      <c r="T101" s="165"/>
      <c r="U101" s="165"/>
      <c r="V101" s="165"/>
      <c r="W101" s="165"/>
      <c r="X101" s="165"/>
      <c r="Y101" s="165"/>
      <c r="Z101" s="165"/>
      <c r="AA101" s="165"/>
      <c r="AB101" s="165"/>
      <c r="AC101" s="165"/>
      <c r="AD101" s="165"/>
      <c r="AE101" s="165"/>
      <c r="AF101" s="165"/>
      <c r="AG101" s="165"/>
      <c r="AH101" s="165"/>
      <c r="AI101" s="165"/>
      <c r="AJ101" s="165"/>
      <c r="AK101" s="165"/>
      <c r="AL101" s="26"/>
      <c r="AM101" s="26"/>
      <c r="AN101" s="26"/>
    </row>
    <row r="102" spans="1:40" hidden="1" x14ac:dyDescent="0.3">
      <c r="A102" s="26"/>
      <c r="B102" s="373">
        <v>78</v>
      </c>
      <c r="C102" s="374" t="str">
        <f t="shared" si="9"/>
        <v/>
      </c>
      <c r="D102" s="255"/>
      <c r="E102" s="255"/>
      <c r="F102" s="385"/>
      <c r="G102" s="386"/>
      <c r="H102" s="384"/>
      <c r="I102" s="383"/>
      <c r="J102" s="383"/>
      <c r="K102" s="375" t="str">
        <f t="shared" si="10"/>
        <v/>
      </c>
      <c r="L102" s="257"/>
      <c r="M102" s="381"/>
      <c r="N102" s="382"/>
      <c r="O102" s="382"/>
      <c r="P102" s="382"/>
      <c r="Q102" s="376">
        <f t="shared" si="11"/>
        <v>0</v>
      </c>
      <c r="R102" s="377" t="str">
        <f t="shared" si="12"/>
        <v/>
      </c>
      <c r="S102" s="379" t="str">
        <f t="shared" si="13"/>
        <v/>
      </c>
      <c r="T102" s="165"/>
      <c r="U102" s="165"/>
      <c r="V102" s="165"/>
      <c r="W102" s="165"/>
      <c r="X102" s="165"/>
      <c r="Y102" s="165"/>
      <c r="Z102" s="165"/>
      <c r="AA102" s="165"/>
      <c r="AB102" s="165"/>
      <c r="AC102" s="165"/>
      <c r="AD102" s="165"/>
      <c r="AE102" s="165"/>
      <c r="AF102" s="165"/>
      <c r="AG102" s="165"/>
      <c r="AH102" s="165"/>
      <c r="AI102" s="165"/>
      <c r="AJ102" s="165"/>
      <c r="AK102" s="165"/>
      <c r="AL102" s="26"/>
      <c r="AM102" s="26"/>
      <c r="AN102" s="26"/>
    </row>
    <row r="103" spans="1:40" hidden="1" x14ac:dyDescent="0.3">
      <c r="A103" s="26"/>
      <c r="B103" s="373">
        <v>79</v>
      </c>
      <c r="C103" s="374" t="str">
        <f t="shared" si="9"/>
        <v/>
      </c>
      <c r="D103" s="255"/>
      <c r="E103" s="255"/>
      <c r="F103" s="385"/>
      <c r="G103" s="386"/>
      <c r="H103" s="384"/>
      <c r="I103" s="383"/>
      <c r="J103" s="383"/>
      <c r="K103" s="375" t="str">
        <f t="shared" si="10"/>
        <v/>
      </c>
      <c r="L103" s="257"/>
      <c r="M103" s="381"/>
      <c r="N103" s="382"/>
      <c r="O103" s="382"/>
      <c r="P103" s="382"/>
      <c r="Q103" s="376">
        <f t="shared" si="11"/>
        <v>0</v>
      </c>
      <c r="R103" s="377" t="str">
        <f t="shared" si="12"/>
        <v/>
      </c>
      <c r="S103" s="379" t="str">
        <f t="shared" si="13"/>
        <v/>
      </c>
      <c r="T103" s="165"/>
      <c r="U103" s="165"/>
      <c r="V103" s="165"/>
      <c r="W103" s="165"/>
      <c r="X103" s="165"/>
      <c r="Y103" s="165"/>
      <c r="Z103" s="165"/>
      <c r="AA103" s="165"/>
      <c r="AB103" s="165"/>
      <c r="AC103" s="165"/>
      <c r="AD103" s="165"/>
      <c r="AE103" s="165"/>
      <c r="AF103" s="165"/>
      <c r="AG103" s="165"/>
      <c r="AH103" s="165"/>
      <c r="AI103" s="165"/>
      <c r="AJ103" s="165"/>
      <c r="AK103" s="165"/>
      <c r="AL103" s="26"/>
      <c r="AM103" s="26"/>
      <c r="AN103" s="26"/>
    </row>
    <row r="104" spans="1:40" hidden="1" x14ac:dyDescent="0.3">
      <c r="A104" s="26"/>
      <c r="B104" s="373">
        <v>80</v>
      </c>
      <c r="C104" s="374" t="str">
        <f t="shared" si="9"/>
        <v/>
      </c>
      <c r="D104" s="255"/>
      <c r="E104" s="255"/>
      <c r="F104" s="385"/>
      <c r="G104" s="386"/>
      <c r="H104" s="384"/>
      <c r="I104" s="383"/>
      <c r="J104" s="383"/>
      <c r="K104" s="375" t="str">
        <f t="shared" si="10"/>
        <v/>
      </c>
      <c r="L104" s="257"/>
      <c r="M104" s="381"/>
      <c r="N104" s="382"/>
      <c r="O104" s="382"/>
      <c r="P104" s="382"/>
      <c r="Q104" s="376">
        <f t="shared" si="11"/>
        <v>0</v>
      </c>
      <c r="R104" s="377" t="str">
        <f t="shared" si="12"/>
        <v/>
      </c>
      <c r="S104" s="379" t="str">
        <f t="shared" si="13"/>
        <v/>
      </c>
      <c r="T104" s="165"/>
      <c r="U104" s="165"/>
      <c r="V104" s="165"/>
      <c r="W104" s="165"/>
      <c r="X104" s="165"/>
      <c r="Y104" s="165"/>
      <c r="Z104" s="165"/>
      <c r="AA104" s="165"/>
      <c r="AB104" s="165"/>
      <c r="AC104" s="165"/>
      <c r="AD104" s="165"/>
      <c r="AE104" s="165"/>
      <c r="AF104" s="165"/>
      <c r="AG104" s="165"/>
      <c r="AH104" s="165"/>
      <c r="AI104" s="165"/>
      <c r="AJ104" s="165"/>
      <c r="AK104" s="165"/>
      <c r="AL104" s="26"/>
      <c r="AM104" s="26"/>
      <c r="AN104" s="26"/>
    </row>
    <row r="105" spans="1:40" hidden="1" x14ac:dyDescent="0.3">
      <c r="A105" s="26"/>
      <c r="B105" s="373">
        <v>81</v>
      </c>
      <c r="C105" s="374" t="str">
        <f t="shared" si="9"/>
        <v/>
      </c>
      <c r="D105" s="255"/>
      <c r="E105" s="255"/>
      <c r="F105" s="385"/>
      <c r="G105" s="386"/>
      <c r="H105" s="384"/>
      <c r="I105" s="383"/>
      <c r="J105" s="383"/>
      <c r="K105" s="375" t="str">
        <f t="shared" si="10"/>
        <v/>
      </c>
      <c r="L105" s="257"/>
      <c r="M105" s="381"/>
      <c r="N105" s="382"/>
      <c r="O105" s="382"/>
      <c r="P105" s="382"/>
      <c r="Q105" s="376">
        <f>SUM(L105:P105)</f>
        <v>0</v>
      </c>
      <c r="R105" s="377" t="str">
        <f t="shared" si="12"/>
        <v/>
      </c>
      <c r="S105" s="379" t="str">
        <f t="shared" si="13"/>
        <v/>
      </c>
      <c r="T105" s="165"/>
      <c r="U105" s="165"/>
      <c r="V105" s="165"/>
      <c r="W105" s="165"/>
      <c r="X105" s="165"/>
      <c r="Y105" s="165"/>
      <c r="Z105" s="165"/>
      <c r="AA105" s="165"/>
      <c r="AB105" s="165"/>
      <c r="AC105" s="165"/>
      <c r="AD105" s="165"/>
      <c r="AE105" s="165"/>
      <c r="AF105" s="165"/>
      <c r="AG105" s="165"/>
      <c r="AH105" s="165"/>
      <c r="AI105" s="165"/>
      <c r="AJ105" s="165"/>
      <c r="AK105" s="165"/>
      <c r="AL105" s="26"/>
      <c r="AM105" s="26"/>
      <c r="AN105" s="26"/>
    </row>
    <row r="106" spans="1:40" hidden="1" x14ac:dyDescent="0.3">
      <c r="A106" s="26"/>
      <c r="B106" s="373">
        <v>82</v>
      </c>
      <c r="C106" s="374" t="str">
        <f t="shared" si="9"/>
        <v/>
      </c>
      <c r="D106" s="255"/>
      <c r="E106" s="255"/>
      <c r="F106" s="385"/>
      <c r="G106" s="386"/>
      <c r="H106" s="384"/>
      <c r="I106" s="383"/>
      <c r="J106" s="383"/>
      <c r="K106" s="375" t="str">
        <f t="shared" si="10"/>
        <v/>
      </c>
      <c r="L106" s="257"/>
      <c r="M106" s="381"/>
      <c r="N106" s="382"/>
      <c r="O106" s="382"/>
      <c r="P106" s="382"/>
      <c r="Q106" s="376">
        <f t="shared" ref="Q106:Q120" si="14">SUM(L106:P106)</f>
        <v>0</v>
      </c>
      <c r="R106" s="377" t="str">
        <f t="shared" si="12"/>
        <v/>
      </c>
      <c r="S106" s="379" t="str">
        <f t="shared" si="13"/>
        <v/>
      </c>
      <c r="T106" s="165"/>
      <c r="U106" s="165"/>
      <c r="V106" s="165"/>
      <c r="W106" s="165"/>
      <c r="X106" s="165"/>
      <c r="Y106" s="165"/>
      <c r="Z106" s="165"/>
      <c r="AA106" s="165"/>
      <c r="AB106" s="165"/>
      <c r="AC106" s="165"/>
      <c r="AD106" s="165"/>
      <c r="AE106" s="165"/>
      <c r="AF106" s="165"/>
      <c r="AG106" s="165"/>
      <c r="AH106" s="165"/>
      <c r="AI106" s="165"/>
      <c r="AJ106" s="165"/>
      <c r="AK106" s="165"/>
      <c r="AL106" s="26"/>
      <c r="AM106" s="26"/>
      <c r="AN106" s="26"/>
    </row>
    <row r="107" spans="1:40" hidden="1" x14ac:dyDescent="0.3">
      <c r="A107" s="26"/>
      <c r="B107" s="373">
        <v>83</v>
      </c>
      <c r="C107" s="374" t="str">
        <f t="shared" si="9"/>
        <v/>
      </c>
      <c r="D107" s="255"/>
      <c r="E107" s="255"/>
      <c r="F107" s="385"/>
      <c r="G107" s="386"/>
      <c r="H107" s="384"/>
      <c r="I107" s="383"/>
      <c r="J107" s="383"/>
      <c r="K107" s="375" t="str">
        <f t="shared" si="10"/>
        <v/>
      </c>
      <c r="L107" s="257"/>
      <c r="M107" s="381"/>
      <c r="N107" s="382"/>
      <c r="O107" s="382"/>
      <c r="P107" s="382"/>
      <c r="Q107" s="376">
        <f t="shared" si="14"/>
        <v>0</v>
      </c>
      <c r="R107" s="377" t="str">
        <f t="shared" si="12"/>
        <v/>
      </c>
      <c r="S107" s="379" t="str">
        <f t="shared" si="13"/>
        <v/>
      </c>
      <c r="T107" s="165"/>
      <c r="U107" s="165"/>
      <c r="V107" s="165"/>
      <c r="W107" s="165"/>
      <c r="X107" s="165"/>
      <c r="Y107" s="165"/>
      <c r="Z107" s="165"/>
      <c r="AA107" s="165"/>
      <c r="AB107" s="165"/>
      <c r="AC107" s="165"/>
      <c r="AD107" s="165"/>
      <c r="AE107" s="165"/>
      <c r="AF107" s="165"/>
      <c r="AG107" s="165"/>
      <c r="AH107" s="165"/>
      <c r="AI107" s="165"/>
      <c r="AJ107" s="165"/>
      <c r="AK107" s="165"/>
      <c r="AL107" s="26"/>
      <c r="AM107" s="26"/>
      <c r="AN107" s="26"/>
    </row>
    <row r="108" spans="1:40" hidden="1" x14ac:dyDescent="0.3">
      <c r="A108" s="26"/>
      <c r="B108" s="373">
        <v>84</v>
      </c>
      <c r="C108" s="374" t="str">
        <f t="shared" si="9"/>
        <v/>
      </c>
      <c r="D108" s="255"/>
      <c r="E108" s="255"/>
      <c r="F108" s="385"/>
      <c r="G108" s="386"/>
      <c r="H108" s="384"/>
      <c r="I108" s="383"/>
      <c r="J108" s="383"/>
      <c r="K108" s="375" t="str">
        <f t="shared" si="10"/>
        <v/>
      </c>
      <c r="L108" s="257"/>
      <c r="M108" s="381"/>
      <c r="N108" s="382"/>
      <c r="O108" s="382"/>
      <c r="P108" s="382"/>
      <c r="Q108" s="376">
        <f t="shared" si="14"/>
        <v>0</v>
      </c>
      <c r="R108" s="377" t="str">
        <f t="shared" si="12"/>
        <v/>
      </c>
      <c r="S108" s="379" t="str">
        <f t="shared" si="13"/>
        <v/>
      </c>
      <c r="T108" s="165"/>
      <c r="U108" s="165"/>
      <c r="V108" s="165"/>
      <c r="W108" s="165"/>
      <c r="X108" s="165"/>
      <c r="Y108" s="165"/>
      <c r="Z108" s="165"/>
      <c r="AA108" s="165"/>
      <c r="AB108" s="165"/>
      <c r="AC108" s="165"/>
      <c r="AD108" s="165"/>
      <c r="AE108" s="165"/>
      <c r="AF108" s="165"/>
      <c r="AG108" s="165"/>
      <c r="AH108" s="165"/>
      <c r="AI108" s="165"/>
      <c r="AJ108" s="165"/>
      <c r="AK108" s="165"/>
      <c r="AL108" s="26"/>
      <c r="AM108" s="26"/>
      <c r="AN108" s="26"/>
    </row>
    <row r="109" spans="1:40" hidden="1" x14ac:dyDescent="0.3">
      <c r="A109" s="26"/>
      <c r="B109" s="373">
        <v>85</v>
      </c>
      <c r="C109" s="374" t="str">
        <f t="shared" si="9"/>
        <v/>
      </c>
      <c r="D109" s="255"/>
      <c r="E109" s="255"/>
      <c r="F109" s="385"/>
      <c r="G109" s="386"/>
      <c r="H109" s="384"/>
      <c r="I109" s="383"/>
      <c r="J109" s="383"/>
      <c r="K109" s="375" t="str">
        <f t="shared" si="10"/>
        <v/>
      </c>
      <c r="L109" s="257"/>
      <c r="M109" s="381"/>
      <c r="N109" s="382"/>
      <c r="O109" s="382"/>
      <c r="P109" s="382"/>
      <c r="Q109" s="376">
        <f t="shared" si="14"/>
        <v>0</v>
      </c>
      <c r="R109" s="377" t="str">
        <f t="shared" si="12"/>
        <v/>
      </c>
      <c r="S109" s="379" t="str">
        <f t="shared" si="13"/>
        <v/>
      </c>
      <c r="T109" s="165"/>
      <c r="U109" s="165"/>
      <c r="V109" s="165"/>
      <c r="W109" s="165"/>
      <c r="X109" s="165"/>
      <c r="Y109" s="165"/>
      <c r="Z109" s="165"/>
      <c r="AA109" s="165"/>
      <c r="AB109" s="165"/>
      <c r="AC109" s="165"/>
      <c r="AD109" s="165"/>
      <c r="AE109" s="165"/>
      <c r="AF109" s="165"/>
      <c r="AG109" s="165"/>
      <c r="AH109" s="165"/>
      <c r="AI109" s="165"/>
      <c r="AJ109" s="165"/>
      <c r="AK109" s="165"/>
      <c r="AL109" s="26"/>
      <c r="AM109" s="26"/>
      <c r="AN109" s="26"/>
    </row>
    <row r="110" spans="1:40" hidden="1" x14ac:dyDescent="0.3">
      <c r="A110" s="26"/>
      <c r="B110" s="373">
        <v>86</v>
      </c>
      <c r="C110" s="374" t="str">
        <f t="shared" si="9"/>
        <v/>
      </c>
      <c r="D110" s="255"/>
      <c r="E110" s="255"/>
      <c r="F110" s="385"/>
      <c r="G110" s="386"/>
      <c r="H110" s="384"/>
      <c r="I110" s="383"/>
      <c r="J110" s="383"/>
      <c r="K110" s="375" t="str">
        <f t="shared" si="10"/>
        <v/>
      </c>
      <c r="L110" s="257"/>
      <c r="M110" s="381"/>
      <c r="N110" s="382"/>
      <c r="O110" s="382"/>
      <c r="P110" s="382"/>
      <c r="Q110" s="376">
        <f t="shared" si="14"/>
        <v>0</v>
      </c>
      <c r="R110" s="377" t="str">
        <f t="shared" si="12"/>
        <v/>
      </c>
      <c r="S110" s="379" t="str">
        <f t="shared" si="13"/>
        <v/>
      </c>
      <c r="T110" s="165"/>
      <c r="U110" s="165"/>
      <c r="V110" s="165"/>
      <c r="W110" s="165"/>
      <c r="X110" s="165"/>
      <c r="Y110" s="165"/>
      <c r="Z110" s="165"/>
      <c r="AA110" s="165"/>
      <c r="AB110" s="165"/>
      <c r="AC110" s="165"/>
      <c r="AD110" s="165"/>
      <c r="AE110" s="165"/>
      <c r="AF110" s="165"/>
      <c r="AG110" s="165"/>
      <c r="AH110" s="165"/>
      <c r="AI110" s="165"/>
      <c r="AJ110" s="165"/>
      <c r="AK110" s="165"/>
      <c r="AL110" s="26"/>
      <c r="AM110" s="26"/>
      <c r="AN110" s="26"/>
    </row>
    <row r="111" spans="1:40" hidden="1" x14ac:dyDescent="0.3">
      <c r="A111" s="26"/>
      <c r="B111" s="373">
        <v>87</v>
      </c>
      <c r="C111" s="374" t="str">
        <f t="shared" si="9"/>
        <v/>
      </c>
      <c r="D111" s="255"/>
      <c r="E111" s="255"/>
      <c r="F111" s="385"/>
      <c r="G111" s="386"/>
      <c r="H111" s="384"/>
      <c r="I111" s="383"/>
      <c r="J111" s="383"/>
      <c r="K111" s="375" t="str">
        <f t="shared" si="10"/>
        <v/>
      </c>
      <c r="L111" s="257"/>
      <c r="M111" s="381"/>
      <c r="N111" s="382"/>
      <c r="O111" s="382"/>
      <c r="P111" s="382"/>
      <c r="Q111" s="376">
        <f t="shared" si="14"/>
        <v>0</v>
      </c>
      <c r="R111" s="377" t="str">
        <f t="shared" si="12"/>
        <v/>
      </c>
      <c r="S111" s="379" t="str">
        <f t="shared" si="13"/>
        <v/>
      </c>
      <c r="T111" s="165"/>
      <c r="U111" s="165"/>
      <c r="V111" s="165"/>
      <c r="W111" s="165"/>
      <c r="X111" s="165"/>
      <c r="Y111" s="165"/>
      <c r="Z111" s="165"/>
      <c r="AA111" s="165"/>
      <c r="AB111" s="165"/>
      <c r="AC111" s="165"/>
      <c r="AD111" s="165"/>
      <c r="AE111" s="165"/>
      <c r="AF111" s="165"/>
      <c r="AG111" s="165"/>
      <c r="AH111" s="165"/>
      <c r="AI111" s="165"/>
      <c r="AJ111" s="165"/>
      <c r="AK111" s="165"/>
      <c r="AL111" s="26"/>
      <c r="AM111" s="26"/>
      <c r="AN111" s="26"/>
    </row>
    <row r="112" spans="1:40" hidden="1" x14ac:dyDescent="0.3">
      <c r="A112" s="26"/>
      <c r="B112" s="373">
        <v>88</v>
      </c>
      <c r="C112" s="374" t="str">
        <f t="shared" si="9"/>
        <v/>
      </c>
      <c r="D112" s="255"/>
      <c r="E112" s="255"/>
      <c r="F112" s="385"/>
      <c r="G112" s="386"/>
      <c r="H112" s="384"/>
      <c r="I112" s="383"/>
      <c r="J112" s="383"/>
      <c r="K112" s="375" t="str">
        <f t="shared" si="10"/>
        <v/>
      </c>
      <c r="L112" s="257"/>
      <c r="M112" s="381"/>
      <c r="N112" s="382"/>
      <c r="O112" s="382"/>
      <c r="P112" s="382"/>
      <c r="Q112" s="376">
        <f t="shared" si="14"/>
        <v>0</v>
      </c>
      <c r="R112" s="377" t="str">
        <f t="shared" si="12"/>
        <v/>
      </c>
      <c r="S112" s="379" t="str">
        <f t="shared" si="13"/>
        <v/>
      </c>
      <c r="T112" s="165"/>
      <c r="U112" s="165"/>
      <c r="V112" s="165"/>
      <c r="W112" s="165"/>
      <c r="X112" s="165"/>
      <c r="Y112" s="165"/>
      <c r="Z112" s="165"/>
      <c r="AA112" s="165"/>
      <c r="AB112" s="165"/>
      <c r="AC112" s="165"/>
      <c r="AD112" s="165"/>
      <c r="AE112" s="165"/>
      <c r="AF112" s="165"/>
      <c r="AG112" s="165"/>
      <c r="AH112" s="165"/>
      <c r="AI112" s="165"/>
      <c r="AJ112" s="165"/>
      <c r="AK112" s="165"/>
      <c r="AL112" s="26"/>
      <c r="AM112" s="26"/>
      <c r="AN112" s="26"/>
    </row>
    <row r="113" spans="1:40" hidden="1" x14ac:dyDescent="0.3">
      <c r="A113" s="26"/>
      <c r="B113" s="373">
        <v>89</v>
      </c>
      <c r="C113" s="374" t="str">
        <f t="shared" si="9"/>
        <v/>
      </c>
      <c r="D113" s="255"/>
      <c r="E113" s="255"/>
      <c r="F113" s="385"/>
      <c r="G113" s="386"/>
      <c r="H113" s="384"/>
      <c r="I113" s="383"/>
      <c r="J113" s="383"/>
      <c r="K113" s="375" t="str">
        <f t="shared" si="10"/>
        <v/>
      </c>
      <c r="L113" s="257"/>
      <c r="M113" s="381"/>
      <c r="N113" s="382"/>
      <c r="O113" s="382"/>
      <c r="P113" s="382"/>
      <c r="Q113" s="376">
        <f t="shared" si="14"/>
        <v>0</v>
      </c>
      <c r="R113" s="377" t="str">
        <f t="shared" si="12"/>
        <v/>
      </c>
      <c r="S113" s="379" t="str">
        <f t="shared" si="13"/>
        <v/>
      </c>
      <c r="T113" s="165"/>
      <c r="U113" s="165"/>
      <c r="V113" s="165"/>
      <c r="W113" s="165"/>
      <c r="X113" s="165"/>
      <c r="Y113" s="165"/>
      <c r="Z113" s="165"/>
      <c r="AA113" s="165"/>
      <c r="AB113" s="165"/>
      <c r="AC113" s="165"/>
      <c r="AD113" s="165"/>
      <c r="AE113" s="165"/>
      <c r="AF113" s="165"/>
      <c r="AG113" s="165"/>
      <c r="AH113" s="165"/>
      <c r="AI113" s="165"/>
      <c r="AJ113" s="165"/>
      <c r="AK113" s="165"/>
      <c r="AL113" s="26"/>
      <c r="AM113" s="26"/>
      <c r="AN113" s="26"/>
    </row>
    <row r="114" spans="1:40" hidden="1" x14ac:dyDescent="0.3">
      <c r="A114" s="26"/>
      <c r="B114" s="373">
        <v>90</v>
      </c>
      <c r="C114" s="374" t="str">
        <f t="shared" si="9"/>
        <v/>
      </c>
      <c r="D114" s="255"/>
      <c r="E114" s="255"/>
      <c r="F114" s="385"/>
      <c r="G114" s="386"/>
      <c r="H114" s="384"/>
      <c r="I114" s="383"/>
      <c r="J114" s="383"/>
      <c r="K114" s="375" t="str">
        <f t="shared" si="10"/>
        <v/>
      </c>
      <c r="L114" s="257"/>
      <c r="M114" s="381"/>
      <c r="N114" s="382"/>
      <c r="O114" s="382"/>
      <c r="P114" s="382"/>
      <c r="Q114" s="376">
        <f t="shared" si="14"/>
        <v>0</v>
      </c>
      <c r="R114" s="377" t="str">
        <f t="shared" si="12"/>
        <v/>
      </c>
      <c r="S114" s="379" t="str">
        <f t="shared" si="13"/>
        <v/>
      </c>
      <c r="T114" s="165"/>
      <c r="U114" s="165"/>
      <c r="V114" s="165"/>
      <c r="W114" s="165"/>
      <c r="X114" s="165"/>
      <c r="Y114" s="165"/>
      <c r="Z114" s="165"/>
      <c r="AA114" s="165"/>
      <c r="AB114" s="165"/>
      <c r="AC114" s="165"/>
      <c r="AD114" s="165"/>
      <c r="AE114" s="165"/>
      <c r="AF114" s="165"/>
      <c r="AG114" s="165"/>
      <c r="AH114" s="165"/>
      <c r="AI114" s="165"/>
      <c r="AJ114" s="165"/>
      <c r="AK114" s="165"/>
      <c r="AL114" s="26"/>
      <c r="AM114" s="26"/>
      <c r="AN114" s="26"/>
    </row>
    <row r="115" spans="1:40" hidden="1" x14ac:dyDescent="0.3">
      <c r="A115" s="26"/>
      <c r="B115" s="373">
        <v>91</v>
      </c>
      <c r="C115" s="374" t="str">
        <f t="shared" si="9"/>
        <v/>
      </c>
      <c r="D115" s="255"/>
      <c r="E115" s="255"/>
      <c r="F115" s="385"/>
      <c r="G115" s="386"/>
      <c r="H115" s="384"/>
      <c r="I115" s="383"/>
      <c r="J115" s="383"/>
      <c r="K115" s="375" t="str">
        <f t="shared" si="10"/>
        <v/>
      </c>
      <c r="L115" s="257"/>
      <c r="M115" s="381"/>
      <c r="N115" s="382"/>
      <c r="O115" s="382"/>
      <c r="P115" s="382"/>
      <c r="Q115" s="376">
        <f t="shared" si="14"/>
        <v>0</v>
      </c>
      <c r="R115" s="377" t="str">
        <f t="shared" si="12"/>
        <v/>
      </c>
      <c r="S115" s="379" t="str">
        <f t="shared" si="13"/>
        <v/>
      </c>
      <c r="T115" s="165"/>
      <c r="U115" s="165"/>
      <c r="V115" s="165"/>
      <c r="W115" s="165"/>
      <c r="X115" s="165"/>
      <c r="Y115" s="165"/>
      <c r="Z115" s="165"/>
      <c r="AA115" s="165"/>
      <c r="AB115" s="165"/>
      <c r="AC115" s="165"/>
      <c r="AD115" s="165"/>
      <c r="AE115" s="165"/>
      <c r="AF115" s="165"/>
      <c r="AG115" s="165"/>
      <c r="AH115" s="165"/>
      <c r="AI115" s="165"/>
      <c r="AJ115" s="165"/>
      <c r="AK115" s="165"/>
      <c r="AL115" s="26"/>
      <c r="AM115" s="26"/>
      <c r="AN115" s="26"/>
    </row>
    <row r="116" spans="1:40" hidden="1" x14ac:dyDescent="0.3">
      <c r="A116" s="26"/>
      <c r="B116" s="373">
        <v>92</v>
      </c>
      <c r="C116" s="374" t="str">
        <f t="shared" si="9"/>
        <v/>
      </c>
      <c r="D116" s="255"/>
      <c r="E116" s="255"/>
      <c r="F116" s="385"/>
      <c r="G116" s="386"/>
      <c r="H116" s="384"/>
      <c r="I116" s="383"/>
      <c r="J116" s="383"/>
      <c r="K116" s="375" t="str">
        <f t="shared" si="10"/>
        <v/>
      </c>
      <c r="L116" s="257"/>
      <c r="M116" s="381"/>
      <c r="N116" s="382"/>
      <c r="O116" s="382"/>
      <c r="P116" s="382"/>
      <c r="Q116" s="376">
        <f t="shared" si="14"/>
        <v>0</v>
      </c>
      <c r="R116" s="377" t="str">
        <f t="shared" si="12"/>
        <v/>
      </c>
      <c r="S116" s="379" t="str">
        <f t="shared" si="13"/>
        <v/>
      </c>
      <c r="T116" s="165"/>
      <c r="U116" s="165"/>
      <c r="V116" s="165"/>
      <c r="W116" s="165"/>
      <c r="X116" s="165"/>
      <c r="Y116" s="165"/>
      <c r="Z116" s="165"/>
      <c r="AA116" s="165"/>
      <c r="AB116" s="165"/>
      <c r="AC116" s="165"/>
      <c r="AD116" s="165"/>
      <c r="AE116" s="165"/>
      <c r="AF116" s="165"/>
      <c r="AG116" s="165"/>
      <c r="AH116" s="165"/>
      <c r="AI116" s="165"/>
      <c r="AJ116" s="165"/>
      <c r="AK116" s="165"/>
      <c r="AL116" s="26"/>
      <c r="AM116" s="26"/>
      <c r="AN116" s="26"/>
    </row>
    <row r="117" spans="1:40" hidden="1" x14ac:dyDescent="0.3">
      <c r="A117" s="26"/>
      <c r="B117" s="373">
        <v>93</v>
      </c>
      <c r="C117" s="374" t="str">
        <f t="shared" si="9"/>
        <v/>
      </c>
      <c r="D117" s="255"/>
      <c r="E117" s="255"/>
      <c r="F117" s="385"/>
      <c r="G117" s="386"/>
      <c r="H117" s="384"/>
      <c r="I117" s="383"/>
      <c r="J117" s="383"/>
      <c r="K117" s="375" t="str">
        <f t="shared" si="10"/>
        <v/>
      </c>
      <c r="L117" s="257"/>
      <c r="M117" s="381"/>
      <c r="N117" s="382"/>
      <c r="O117" s="382"/>
      <c r="P117" s="382"/>
      <c r="Q117" s="376">
        <f t="shared" si="14"/>
        <v>0</v>
      </c>
      <c r="R117" s="377" t="str">
        <f t="shared" si="12"/>
        <v/>
      </c>
      <c r="S117" s="379" t="str">
        <f t="shared" si="13"/>
        <v/>
      </c>
      <c r="T117" s="165"/>
      <c r="U117" s="165"/>
      <c r="V117" s="165"/>
      <c r="W117" s="165"/>
      <c r="X117" s="165"/>
      <c r="Y117" s="165"/>
      <c r="Z117" s="165"/>
      <c r="AA117" s="165"/>
      <c r="AB117" s="165"/>
      <c r="AC117" s="165"/>
      <c r="AD117" s="165"/>
      <c r="AE117" s="165"/>
      <c r="AF117" s="165"/>
      <c r="AG117" s="165"/>
      <c r="AH117" s="165"/>
      <c r="AI117" s="165"/>
      <c r="AJ117" s="165"/>
      <c r="AK117" s="165"/>
      <c r="AL117" s="26"/>
      <c r="AM117" s="26"/>
      <c r="AN117" s="26"/>
    </row>
    <row r="118" spans="1:40" hidden="1" x14ac:dyDescent="0.3">
      <c r="A118" s="26"/>
      <c r="B118" s="373">
        <v>94</v>
      </c>
      <c r="C118" s="374" t="str">
        <f t="shared" si="9"/>
        <v/>
      </c>
      <c r="D118" s="255"/>
      <c r="E118" s="255"/>
      <c r="F118" s="385"/>
      <c r="G118" s="386"/>
      <c r="H118" s="384"/>
      <c r="I118" s="383"/>
      <c r="J118" s="383"/>
      <c r="K118" s="375" t="str">
        <f t="shared" si="10"/>
        <v/>
      </c>
      <c r="L118" s="257"/>
      <c r="M118" s="381"/>
      <c r="N118" s="382"/>
      <c r="O118" s="382"/>
      <c r="P118" s="382"/>
      <c r="Q118" s="376">
        <f t="shared" si="14"/>
        <v>0</v>
      </c>
      <c r="R118" s="377" t="str">
        <f t="shared" si="12"/>
        <v/>
      </c>
      <c r="S118" s="379" t="str">
        <f t="shared" si="13"/>
        <v/>
      </c>
      <c r="T118" s="165"/>
      <c r="U118" s="165"/>
      <c r="V118" s="165"/>
      <c r="W118" s="165"/>
      <c r="X118" s="165"/>
      <c r="Y118" s="165"/>
      <c r="Z118" s="165"/>
      <c r="AA118" s="165"/>
      <c r="AB118" s="165"/>
      <c r="AC118" s="165"/>
      <c r="AD118" s="165"/>
      <c r="AE118" s="165"/>
      <c r="AF118" s="165"/>
      <c r="AG118" s="165"/>
      <c r="AH118" s="165"/>
      <c r="AI118" s="165"/>
      <c r="AJ118" s="165"/>
      <c r="AK118" s="165"/>
      <c r="AL118" s="26"/>
      <c r="AM118" s="26"/>
      <c r="AN118" s="26"/>
    </row>
    <row r="119" spans="1:40" hidden="1" x14ac:dyDescent="0.3">
      <c r="A119" s="26"/>
      <c r="B119" s="373">
        <v>95</v>
      </c>
      <c r="C119" s="374" t="str">
        <f t="shared" si="9"/>
        <v/>
      </c>
      <c r="D119" s="255"/>
      <c r="E119" s="255"/>
      <c r="F119" s="385"/>
      <c r="G119" s="386"/>
      <c r="H119" s="384"/>
      <c r="I119" s="383"/>
      <c r="J119" s="383"/>
      <c r="K119" s="375" t="str">
        <f t="shared" si="10"/>
        <v/>
      </c>
      <c r="L119" s="257"/>
      <c r="M119" s="381"/>
      <c r="N119" s="382"/>
      <c r="O119" s="382"/>
      <c r="P119" s="382"/>
      <c r="Q119" s="376">
        <f t="shared" si="14"/>
        <v>0</v>
      </c>
      <c r="R119" s="377" t="str">
        <f t="shared" si="12"/>
        <v/>
      </c>
      <c r="S119" s="379" t="str">
        <f t="shared" si="13"/>
        <v/>
      </c>
      <c r="T119" s="165"/>
      <c r="U119" s="165"/>
      <c r="V119" s="165"/>
      <c r="W119" s="165"/>
      <c r="X119" s="165"/>
      <c r="Y119" s="165"/>
      <c r="Z119" s="165"/>
      <c r="AA119" s="165"/>
      <c r="AB119" s="165"/>
      <c r="AC119" s="165"/>
      <c r="AD119" s="165"/>
      <c r="AE119" s="165"/>
      <c r="AF119" s="165"/>
      <c r="AG119" s="165"/>
      <c r="AH119" s="165"/>
      <c r="AI119" s="165"/>
      <c r="AJ119" s="165"/>
      <c r="AK119" s="165"/>
      <c r="AL119" s="26"/>
      <c r="AM119" s="26"/>
      <c r="AN119" s="26"/>
    </row>
    <row r="120" spans="1:40" hidden="1" x14ac:dyDescent="0.3">
      <c r="A120" s="26"/>
      <c r="B120" s="373">
        <v>96</v>
      </c>
      <c r="C120" s="374" t="str">
        <f t="shared" si="9"/>
        <v/>
      </c>
      <c r="D120" s="255"/>
      <c r="E120" s="255"/>
      <c r="F120" s="385"/>
      <c r="G120" s="386"/>
      <c r="H120" s="384"/>
      <c r="I120" s="383"/>
      <c r="J120" s="383"/>
      <c r="K120" s="375" t="str">
        <f t="shared" si="10"/>
        <v/>
      </c>
      <c r="L120" s="257"/>
      <c r="M120" s="381"/>
      <c r="N120" s="382"/>
      <c r="O120" s="382"/>
      <c r="P120" s="382"/>
      <c r="Q120" s="376">
        <f t="shared" si="14"/>
        <v>0</v>
      </c>
      <c r="R120" s="377" t="str">
        <f t="shared" si="12"/>
        <v/>
      </c>
      <c r="S120" s="379" t="str">
        <f t="shared" si="13"/>
        <v/>
      </c>
      <c r="T120" s="165"/>
      <c r="U120" s="165"/>
      <c r="V120" s="165"/>
      <c r="W120" s="165"/>
      <c r="X120" s="165"/>
      <c r="Y120" s="165"/>
      <c r="Z120" s="165"/>
      <c r="AA120" s="165"/>
      <c r="AB120" s="165"/>
      <c r="AC120" s="165"/>
      <c r="AD120" s="165"/>
      <c r="AE120" s="165"/>
      <c r="AF120" s="165"/>
      <c r="AG120" s="165"/>
      <c r="AH120" s="165"/>
      <c r="AI120" s="165"/>
      <c r="AJ120" s="165"/>
      <c r="AK120" s="165"/>
      <c r="AL120" s="26"/>
      <c r="AM120" s="26"/>
      <c r="AN120" s="26"/>
    </row>
    <row r="121" spans="1:40" hidden="1" x14ac:dyDescent="0.3">
      <c r="A121" s="26"/>
      <c r="B121" s="373">
        <v>97</v>
      </c>
      <c r="C121" s="374" t="str">
        <f t="shared" si="9"/>
        <v/>
      </c>
      <c r="D121" s="255"/>
      <c r="E121" s="255"/>
      <c r="F121" s="385"/>
      <c r="G121" s="386"/>
      <c r="H121" s="384"/>
      <c r="I121" s="383"/>
      <c r="J121" s="383"/>
      <c r="K121" s="375" t="str">
        <f t="shared" si="10"/>
        <v/>
      </c>
      <c r="L121" s="257"/>
      <c r="M121" s="381"/>
      <c r="N121" s="382"/>
      <c r="O121" s="382"/>
      <c r="P121" s="382"/>
      <c r="Q121" s="376">
        <f>SUM(L121:P121)</f>
        <v>0</v>
      </c>
      <c r="R121" s="377" t="str">
        <f t="shared" si="12"/>
        <v/>
      </c>
      <c r="S121" s="379" t="str">
        <f t="shared" si="13"/>
        <v/>
      </c>
      <c r="T121" s="165"/>
      <c r="U121" s="165"/>
      <c r="V121" s="165"/>
      <c r="W121" s="165"/>
      <c r="X121" s="165"/>
      <c r="Y121" s="165"/>
      <c r="Z121" s="165"/>
      <c r="AA121" s="165"/>
      <c r="AB121" s="165"/>
      <c r="AC121" s="165"/>
      <c r="AD121" s="165"/>
      <c r="AE121" s="165"/>
      <c r="AF121" s="165"/>
      <c r="AG121" s="165"/>
      <c r="AH121" s="165"/>
      <c r="AI121" s="165"/>
      <c r="AJ121" s="165"/>
      <c r="AK121" s="165"/>
      <c r="AL121" s="26"/>
      <c r="AM121" s="26"/>
      <c r="AN121" s="26"/>
    </row>
    <row r="122" spans="1:40" hidden="1" x14ac:dyDescent="0.3">
      <c r="A122" s="26"/>
      <c r="B122" s="373">
        <v>98</v>
      </c>
      <c r="C122" s="374" t="str">
        <f t="shared" si="9"/>
        <v/>
      </c>
      <c r="D122" s="255"/>
      <c r="E122" s="255"/>
      <c r="F122" s="385"/>
      <c r="G122" s="386"/>
      <c r="H122" s="384"/>
      <c r="I122" s="383"/>
      <c r="J122" s="383"/>
      <c r="K122" s="375" t="str">
        <f t="shared" si="10"/>
        <v/>
      </c>
      <c r="L122" s="257"/>
      <c r="M122" s="381"/>
      <c r="N122" s="382"/>
      <c r="O122" s="382"/>
      <c r="P122" s="382"/>
      <c r="Q122" s="376">
        <f t="shared" ref="Q122:Q133" si="15">SUM(L122:P122)</f>
        <v>0</v>
      </c>
      <c r="R122" s="377" t="str">
        <f t="shared" si="12"/>
        <v/>
      </c>
      <c r="S122" s="379" t="str">
        <f t="shared" si="13"/>
        <v/>
      </c>
      <c r="T122" s="165"/>
      <c r="U122" s="165"/>
      <c r="V122" s="165"/>
      <c r="W122" s="165"/>
      <c r="X122" s="165"/>
      <c r="Y122" s="165"/>
      <c r="Z122" s="165"/>
      <c r="AA122" s="165"/>
      <c r="AB122" s="165"/>
      <c r="AC122" s="165"/>
      <c r="AD122" s="165"/>
      <c r="AE122" s="165"/>
      <c r="AF122" s="165"/>
      <c r="AG122" s="165"/>
      <c r="AH122" s="165"/>
      <c r="AI122" s="165"/>
      <c r="AJ122" s="165"/>
      <c r="AK122" s="165"/>
      <c r="AL122" s="26"/>
      <c r="AM122" s="26"/>
      <c r="AN122" s="26"/>
    </row>
    <row r="123" spans="1:40" hidden="1" x14ac:dyDescent="0.3">
      <c r="A123" s="26"/>
      <c r="B123" s="373">
        <v>99</v>
      </c>
      <c r="C123" s="374" t="str">
        <f t="shared" si="9"/>
        <v/>
      </c>
      <c r="D123" s="255"/>
      <c r="E123" s="255"/>
      <c r="F123" s="385"/>
      <c r="G123" s="386"/>
      <c r="H123" s="384"/>
      <c r="I123" s="383"/>
      <c r="J123" s="383"/>
      <c r="K123" s="375" t="str">
        <f t="shared" si="10"/>
        <v/>
      </c>
      <c r="L123" s="257"/>
      <c r="M123" s="381"/>
      <c r="N123" s="382"/>
      <c r="O123" s="382"/>
      <c r="P123" s="382"/>
      <c r="Q123" s="376">
        <f t="shared" si="15"/>
        <v>0</v>
      </c>
      <c r="R123" s="377" t="str">
        <f t="shared" si="12"/>
        <v/>
      </c>
      <c r="S123" s="379" t="str">
        <f t="shared" si="13"/>
        <v/>
      </c>
      <c r="T123" s="165"/>
      <c r="U123" s="165"/>
      <c r="V123" s="165"/>
      <c r="W123" s="165"/>
      <c r="X123" s="165"/>
      <c r="Y123" s="165"/>
      <c r="Z123" s="165"/>
      <c r="AA123" s="165"/>
      <c r="AB123" s="165"/>
      <c r="AC123" s="165"/>
      <c r="AD123" s="165"/>
      <c r="AE123" s="165"/>
      <c r="AF123" s="165"/>
      <c r="AG123" s="165"/>
      <c r="AH123" s="165"/>
      <c r="AI123" s="165"/>
      <c r="AJ123" s="165"/>
      <c r="AK123" s="165"/>
      <c r="AL123" s="26"/>
      <c r="AM123" s="26"/>
      <c r="AN123" s="26"/>
    </row>
    <row r="124" spans="1:40" hidden="1" x14ac:dyDescent="0.3">
      <c r="A124" s="26"/>
      <c r="B124" s="373">
        <v>100</v>
      </c>
      <c r="C124" s="374" t="str">
        <f t="shared" si="9"/>
        <v/>
      </c>
      <c r="D124" s="255"/>
      <c r="E124" s="255"/>
      <c r="F124" s="385"/>
      <c r="G124" s="386"/>
      <c r="H124" s="384"/>
      <c r="I124" s="383"/>
      <c r="J124" s="383"/>
      <c r="K124" s="375" t="str">
        <f t="shared" si="10"/>
        <v/>
      </c>
      <c r="L124" s="257"/>
      <c r="M124" s="381"/>
      <c r="N124" s="382"/>
      <c r="O124" s="382"/>
      <c r="P124" s="382"/>
      <c r="Q124" s="376">
        <f t="shared" si="15"/>
        <v>0</v>
      </c>
      <c r="R124" s="377" t="str">
        <f t="shared" si="12"/>
        <v/>
      </c>
      <c r="S124" s="379" t="str">
        <f t="shared" si="13"/>
        <v/>
      </c>
      <c r="T124" s="165"/>
      <c r="U124" s="165"/>
      <c r="V124" s="165"/>
      <c r="W124" s="165"/>
      <c r="X124" s="165"/>
      <c r="Y124" s="165"/>
      <c r="Z124" s="165"/>
      <c r="AA124" s="165"/>
      <c r="AB124" s="165"/>
      <c r="AC124" s="165"/>
      <c r="AD124" s="165"/>
      <c r="AE124" s="165"/>
      <c r="AF124" s="165"/>
      <c r="AG124" s="165"/>
      <c r="AH124" s="165"/>
      <c r="AI124" s="165"/>
      <c r="AJ124" s="165"/>
      <c r="AK124" s="165"/>
      <c r="AL124" s="26"/>
      <c r="AM124" s="26"/>
      <c r="AN124" s="26"/>
    </row>
    <row r="125" spans="1:40" hidden="1" x14ac:dyDescent="0.3">
      <c r="A125" s="26"/>
      <c r="B125" s="373">
        <v>101</v>
      </c>
      <c r="C125" s="374" t="str">
        <f t="shared" si="9"/>
        <v/>
      </c>
      <c r="D125" s="255"/>
      <c r="E125" s="255"/>
      <c r="F125" s="385"/>
      <c r="G125" s="386"/>
      <c r="H125" s="384"/>
      <c r="I125" s="383"/>
      <c r="J125" s="383"/>
      <c r="K125" s="375" t="str">
        <f t="shared" si="10"/>
        <v/>
      </c>
      <c r="L125" s="257"/>
      <c r="M125" s="381"/>
      <c r="N125" s="382"/>
      <c r="O125" s="382"/>
      <c r="P125" s="382"/>
      <c r="Q125" s="376">
        <f t="shared" si="15"/>
        <v>0</v>
      </c>
      <c r="R125" s="377" t="str">
        <f t="shared" si="12"/>
        <v/>
      </c>
      <c r="S125" s="379" t="str">
        <f t="shared" si="13"/>
        <v/>
      </c>
      <c r="T125" s="165"/>
      <c r="U125" s="165"/>
      <c r="V125" s="165"/>
      <c r="W125" s="165"/>
      <c r="X125" s="165"/>
      <c r="Y125" s="165"/>
      <c r="Z125" s="165"/>
      <c r="AA125" s="165"/>
      <c r="AB125" s="165"/>
      <c r="AC125" s="165"/>
      <c r="AD125" s="165"/>
      <c r="AE125" s="165"/>
      <c r="AF125" s="165"/>
      <c r="AG125" s="165"/>
      <c r="AH125" s="165"/>
      <c r="AI125" s="165"/>
      <c r="AJ125" s="165"/>
      <c r="AK125" s="165"/>
      <c r="AL125" s="26"/>
      <c r="AM125" s="26"/>
      <c r="AN125" s="26"/>
    </row>
    <row r="126" spans="1:40" hidden="1" x14ac:dyDescent="0.3">
      <c r="A126" s="26"/>
      <c r="B126" s="373">
        <v>102</v>
      </c>
      <c r="C126" s="374" t="str">
        <f t="shared" si="9"/>
        <v/>
      </c>
      <c r="D126" s="255"/>
      <c r="E126" s="255"/>
      <c r="F126" s="385"/>
      <c r="G126" s="386"/>
      <c r="H126" s="384"/>
      <c r="I126" s="383"/>
      <c r="J126" s="383"/>
      <c r="K126" s="375" t="str">
        <f t="shared" si="10"/>
        <v/>
      </c>
      <c r="L126" s="257"/>
      <c r="M126" s="381"/>
      <c r="N126" s="382"/>
      <c r="O126" s="382"/>
      <c r="P126" s="382"/>
      <c r="Q126" s="376">
        <f t="shared" si="15"/>
        <v>0</v>
      </c>
      <c r="R126" s="377" t="str">
        <f t="shared" si="12"/>
        <v/>
      </c>
      <c r="S126" s="379" t="str">
        <f t="shared" si="13"/>
        <v/>
      </c>
      <c r="T126" s="165"/>
      <c r="U126" s="165"/>
      <c r="V126" s="165"/>
      <c r="W126" s="165"/>
      <c r="X126" s="165"/>
      <c r="Y126" s="165"/>
      <c r="Z126" s="165"/>
      <c r="AA126" s="165"/>
      <c r="AB126" s="165"/>
      <c r="AC126" s="165"/>
      <c r="AD126" s="165"/>
      <c r="AE126" s="165"/>
      <c r="AF126" s="165"/>
      <c r="AG126" s="165"/>
      <c r="AH126" s="165"/>
      <c r="AI126" s="165"/>
      <c r="AJ126" s="165"/>
      <c r="AK126" s="165"/>
      <c r="AL126" s="26"/>
      <c r="AM126" s="26"/>
      <c r="AN126" s="26"/>
    </row>
    <row r="127" spans="1:40" hidden="1" x14ac:dyDescent="0.3">
      <c r="A127" s="26"/>
      <c r="B127" s="373">
        <v>103</v>
      </c>
      <c r="C127" s="374" t="str">
        <f t="shared" si="9"/>
        <v/>
      </c>
      <c r="D127" s="255"/>
      <c r="E127" s="255"/>
      <c r="F127" s="385"/>
      <c r="G127" s="386"/>
      <c r="H127" s="384"/>
      <c r="I127" s="383"/>
      <c r="J127" s="383"/>
      <c r="K127" s="375" t="str">
        <f t="shared" si="10"/>
        <v/>
      </c>
      <c r="L127" s="257"/>
      <c r="M127" s="381"/>
      <c r="N127" s="382"/>
      <c r="O127" s="382"/>
      <c r="P127" s="382"/>
      <c r="Q127" s="376">
        <f t="shared" si="15"/>
        <v>0</v>
      </c>
      <c r="R127" s="377" t="str">
        <f t="shared" si="12"/>
        <v/>
      </c>
      <c r="S127" s="379" t="str">
        <f t="shared" si="13"/>
        <v/>
      </c>
      <c r="T127" s="165"/>
      <c r="U127" s="165"/>
      <c r="V127" s="165"/>
      <c r="W127" s="165"/>
      <c r="X127" s="165"/>
      <c r="Y127" s="165"/>
      <c r="Z127" s="165"/>
      <c r="AA127" s="165"/>
      <c r="AB127" s="165"/>
      <c r="AC127" s="165"/>
      <c r="AD127" s="165"/>
      <c r="AE127" s="165"/>
      <c r="AF127" s="165"/>
      <c r="AG127" s="165"/>
      <c r="AH127" s="165"/>
      <c r="AI127" s="165"/>
      <c r="AJ127" s="165"/>
      <c r="AK127" s="165"/>
      <c r="AL127" s="26"/>
      <c r="AM127" s="26"/>
      <c r="AN127" s="26"/>
    </row>
    <row r="128" spans="1:40" hidden="1" x14ac:dyDescent="0.3">
      <c r="A128" s="26"/>
      <c r="B128" s="373">
        <v>104</v>
      </c>
      <c r="C128" s="374" t="str">
        <f t="shared" si="9"/>
        <v/>
      </c>
      <c r="D128" s="255"/>
      <c r="E128" s="255"/>
      <c r="F128" s="385"/>
      <c r="G128" s="386"/>
      <c r="H128" s="384"/>
      <c r="I128" s="383"/>
      <c r="J128" s="383"/>
      <c r="K128" s="375" t="str">
        <f t="shared" si="10"/>
        <v/>
      </c>
      <c r="L128" s="257"/>
      <c r="M128" s="381"/>
      <c r="N128" s="382"/>
      <c r="O128" s="382"/>
      <c r="P128" s="382"/>
      <c r="Q128" s="376">
        <f t="shared" si="15"/>
        <v>0</v>
      </c>
      <c r="R128" s="377" t="str">
        <f t="shared" si="12"/>
        <v/>
      </c>
      <c r="S128" s="379" t="str">
        <f t="shared" si="13"/>
        <v/>
      </c>
      <c r="T128" s="165"/>
      <c r="U128" s="165"/>
      <c r="V128" s="165"/>
      <c r="W128" s="165"/>
      <c r="X128" s="165"/>
      <c r="Y128" s="165"/>
      <c r="Z128" s="165"/>
      <c r="AA128" s="165"/>
      <c r="AB128" s="165"/>
      <c r="AC128" s="165"/>
      <c r="AD128" s="165"/>
      <c r="AE128" s="165"/>
      <c r="AF128" s="165"/>
      <c r="AG128" s="165"/>
      <c r="AH128" s="165"/>
      <c r="AI128" s="165"/>
      <c r="AJ128" s="165"/>
      <c r="AK128" s="165"/>
      <c r="AL128" s="26"/>
      <c r="AM128" s="26"/>
      <c r="AN128" s="26"/>
    </row>
    <row r="129" spans="1:40" hidden="1" x14ac:dyDescent="0.3">
      <c r="A129" s="26"/>
      <c r="B129" s="373">
        <v>105</v>
      </c>
      <c r="C129" s="374" t="str">
        <f t="shared" si="9"/>
        <v/>
      </c>
      <c r="D129" s="255"/>
      <c r="E129" s="255"/>
      <c r="F129" s="385"/>
      <c r="G129" s="386"/>
      <c r="H129" s="384"/>
      <c r="I129" s="383"/>
      <c r="J129" s="383"/>
      <c r="K129" s="375" t="str">
        <f t="shared" si="10"/>
        <v/>
      </c>
      <c r="L129" s="257"/>
      <c r="M129" s="381"/>
      <c r="N129" s="382"/>
      <c r="O129" s="382"/>
      <c r="P129" s="382"/>
      <c r="Q129" s="376">
        <f t="shared" si="15"/>
        <v>0</v>
      </c>
      <c r="R129" s="377" t="str">
        <f t="shared" si="12"/>
        <v/>
      </c>
      <c r="S129" s="379" t="str">
        <f t="shared" si="13"/>
        <v/>
      </c>
      <c r="T129" s="165"/>
      <c r="U129" s="165"/>
      <c r="V129" s="165"/>
      <c r="W129" s="165"/>
      <c r="X129" s="165"/>
      <c r="Y129" s="165"/>
      <c r="Z129" s="165"/>
      <c r="AA129" s="165"/>
      <c r="AB129" s="165"/>
      <c r="AC129" s="165"/>
      <c r="AD129" s="165"/>
      <c r="AE129" s="165"/>
      <c r="AF129" s="165"/>
      <c r="AG129" s="165"/>
      <c r="AH129" s="165"/>
      <c r="AI129" s="165"/>
      <c r="AJ129" s="165"/>
      <c r="AK129" s="165"/>
      <c r="AL129" s="26"/>
      <c r="AM129" s="26"/>
      <c r="AN129" s="26"/>
    </row>
    <row r="130" spans="1:40" hidden="1" x14ac:dyDescent="0.3">
      <c r="A130" s="26"/>
      <c r="B130" s="373">
        <v>106</v>
      </c>
      <c r="C130" s="374" t="str">
        <f t="shared" ref="C130:C133" si="16">IF(AND(NOT(COUNTA(D130:J130)),(NOT(COUNTA(L130:P130)))),"",VLOOKUP($D$9,Info_County_Code,2,FALSE))</f>
        <v/>
      </c>
      <c r="D130" s="255"/>
      <c r="E130" s="255"/>
      <c r="F130" s="385"/>
      <c r="G130" s="386"/>
      <c r="H130" s="384"/>
      <c r="I130" s="383"/>
      <c r="J130" s="383"/>
      <c r="K130" s="375" t="str">
        <f t="shared" si="10"/>
        <v/>
      </c>
      <c r="L130" s="257"/>
      <c r="M130" s="381"/>
      <c r="N130" s="382"/>
      <c r="O130" s="382"/>
      <c r="P130" s="382"/>
      <c r="Q130" s="376">
        <f t="shared" si="15"/>
        <v>0</v>
      </c>
      <c r="R130" s="377" t="str">
        <f t="shared" si="12"/>
        <v/>
      </c>
      <c r="S130" s="379" t="str">
        <f t="shared" si="13"/>
        <v/>
      </c>
      <c r="T130" s="165"/>
      <c r="U130" s="165"/>
      <c r="V130" s="165"/>
      <c r="W130" s="165"/>
      <c r="X130" s="165"/>
      <c r="Y130" s="165"/>
      <c r="Z130" s="165"/>
      <c r="AA130" s="165"/>
      <c r="AB130" s="165"/>
      <c r="AC130" s="165"/>
      <c r="AD130" s="165"/>
      <c r="AE130" s="165"/>
      <c r="AF130" s="165"/>
      <c r="AG130" s="165"/>
      <c r="AH130" s="165"/>
      <c r="AI130" s="165"/>
      <c r="AJ130" s="165"/>
      <c r="AK130" s="165"/>
      <c r="AL130" s="26"/>
      <c r="AM130" s="26"/>
      <c r="AN130" s="26"/>
    </row>
    <row r="131" spans="1:40" hidden="1" x14ac:dyDescent="0.3">
      <c r="A131" s="26"/>
      <c r="B131" s="373">
        <v>107</v>
      </c>
      <c r="C131" s="374" t="str">
        <f t="shared" si="16"/>
        <v/>
      </c>
      <c r="D131" s="255"/>
      <c r="E131" s="255"/>
      <c r="F131" s="385"/>
      <c r="G131" s="386"/>
      <c r="H131" s="384"/>
      <c r="I131" s="383"/>
      <c r="J131" s="383"/>
      <c r="K131" s="375" t="str">
        <f t="shared" si="10"/>
        <v/>
      </c>
      <c r="L131" s="257"/>
      <c r="M131" s="381"/>
      <c r="N131" s="382"/>
      <c r="O131" s="382"/>
      <c r="P131" s="382"/>
      <c r="Q131" s="376">
        <f t="shared" si="15"/>
        <v>0</v>
      </c>
      <c r="R131" s="377" t="str">
        <f t="shared" si="12"/>
        <v/>
      </c>
      <c r="S131" s="379" t="str">
        <f t="shared" si="13"/>
        <v/>
      </c>
      <c r="T131" s="165"/>
      <c r="U131" s="165"/>
      <c r="V131" s="165"/>
      <c r="W131" s="165"/>
      <c r="X131" s="165"/>
      <c r="Y131" s="165"/>
      <c r="Z131" s="165"/>
      <c r="AA131" s="165"/>
      <c r="AB131" s="165"/>
      <c r="AC131" s="165"/>
      <c r="AD131" s="165"/>
      <c r="AE131" s="165"/>
      <c r="AF131" s="165"/>
      <c r="AG131" s="165"/>
      <c r="AH131" s="165"/>
      <c r="AI131" s="165"/>
      <c r="AJ131" s="165"/>
      <c r="AK131" s="165"/>
      <c r="AL131" s="26"/>
      <c r="AM131" s="26"/>
      <c r="AN131" s="26"/>
    </row>
    <row r="132" spans="1:40" hidden="1" x14ac:dyDescent="0.3">
      <c r="A132" s="26"/>
      <c r="B132" s="373">
        <v>108</v>
      </c>
      <c r="C132" s="374" t="str">
        <f t="shared" si="16"/>
        <v/>
      </c>
      <c r="D132" s="255"/>
      <c r="E132" s="255"/>
      <c r="F132" s="385"/>
      <c r="G132" s="386"/>
      <c r="H132" s="384"/>
      <c r="I132" s="383"/>
      <c r="J132" s="383"/>
      <c r="K132" s="375" t="str">
        <f t="shared" si="10"/>
        <v/>
      </c>
      <c r="L132" s="257"/>
      <c r="M132" s="381"/>
      <c r="N132" s="382"/>
      <c r="O132" s="382"/>
      <c r="P132" s="382"/>
      <c r="Q132" s="376">
        <f t="shared" si="15"/>
        <v>0</v>
      </c>
      <c r="R132" s="377" t="str">
        <f t="shared" si="12"/>
        <v/>
      </c>
      <c r="S132" s="379" t="str">
        <f t="shared" si="13"/>
        <v/>
      </c>
      <c r="T132" s="165"/>
      <c r="U132" s="165"/>
      <c r="V132" s="165"/>
      <c r="W132" s="165"/>
      <c r="X132" s="165"/>
      <c r="Y132" s="165"/>
      <c r="Z132" s="165"/>
      <c r="AA132" s="165"/>
      <c r="AB132" s="165"/>
      <c r="AC132" s="165"/>
      <c r="AD132" s="165"/>
      <c r="AE132" s="165"/>
      <c r="AF132" s="165"/>
      <c r="AG132" s="165"/>
      <c r="AH132" s="165"/>
      <c r="AI132" s="165"/>
      <c r="AJ132" s="165"/>
      <c r="AK132" s="165"/>
      <c r="AL132" s="26"/>
      <c r="AM132" s="26"/>
      <c r="AN132" s="26"/>
    </row>
    <row r="133" spans="1:40" hidden="1" x14ac:dyDescent="0.3">
      <c r="A133" s="26"/>
      <c r="B133" s="373">
        <v>109</v>
      </c>
      <c r="C133" s="374" t="str">
        <f t="shared" si="16"/>
        <v/>
      </c>
      <c r="D133" s="255"/>
      <c r="E133" s="255"/>
      <c r="F133" s="385"/>
      <c r="G133" s="386"/>
      <c r="H133" s="384"/>
      <c r="I133" s="383"/>
      <c r="J133" s="383"/>
      <c r="K133" s="375" t="str">
        <f t="shared" si="10"/>
        <v/>
      </c>
      <c r="L133" s="257"/>
      <c r="M133" s="381"/>
      <c r="N133" s="382"/>
      <c r="O133" s="382"/>
      <c r="P133" s="382"/>
      <c r="Q133" s="376">
        <f t="shared" si="15"/>
        <v>0</v>
      </c>
      <c r="R133" s="377" t="str">
        <f t="shared" si="12"/>
        <v/>
      </c>
      <c r="S133" s="379" t="str">
        <f t="shared" si="13"/>
        <v/>
      </c>
      <c r="T133" s="165"/>
      <c r="U133" s="165"/>
      <c r="V133" s="165"/>
      <c r="W133" s="165"/>
      <c r="X133" s="165"/>
      <c r="Y133" s="165"/>
      <c r="Z133" s="165"/>
      <c r="AA133" s="165"/>
      <c r="AB133" s="165"/>
      <c r="AC133" s="165"/>
      <c r="AD133" s="165"/>
      <c r="AE133" s="165"/>
      <c r="AF133" s="165"/>
      <c r="AG133" s="165"/>
      <c r="AH133" s="165"/>
      <c r="AI133" s="165"/>
      <c r="AJ133" s="165"/>
      <c r="AK133" s="165"/>
      <c r="AL133" s="26"/>
      <c r="AM133" s="26"/>
      <c r="AN133" s="26"/>
    </row>
    <row r="134" spans="1:40" hidden="1" x14ac:dyDescent="0.3">
      <c r="A134" s="26"/>
      <c r="B134" s="35"/>
      <c r="C134" s="26"/>
      <c r="D134" s="26"/>
      <c r="E134" s="26"/>
      <c r="F134" s="26"/>
      <c r="G134" s="26"/>
      <c r="H134" s="26"/>
      <c r="I134" s="26"/>
      <c r="J134" s="26"/>
      <c r="K134" s="26"/>
      <c r="L134" s="26"/>
      <c r="M134" s="26"/>
      <c r="N134" s="26"/>
      <c r="O134" s="26"/>
      <c r="P134" s="26"/>
      <c r="Q134" s="26"/>
      <c r="R134" s="166"/>
      <c r="S134" s="165"/>
      <c r="T134" s="165"/>
      <c r="U134" s="165"/>
      <c r="V134" s="165"/>
      <c r="W134" s="165"/>
      <c r="X134" s="165"/>
      <c r="Y134" s="165"/>
      <c r="Z134" s="165"/>
      <c r="AA134" s="165"/>
      <c r="AB134" s="165"/>
      <c r="AC134" s="165"/>
      <c r="AD134" s="165"/>
      <c r="AE134" s="165"/>
      <c r="AF134" s="165"/>
      <c r="AG134" s="165"/>
      <c r="AH134" s="165"/>
      <c r="AI134" s="165"/>
      <c r="AJ134" s="165"/>
      <c r="AK134" s="165"/>
      <c r="AL134" s="165"/>
      <c r="AM134" s="165"/>
      <c r="AN134" s="165"/>
    </row>
  </sheetData>
  <sheetProtection sheet="1" objects="1" scenarios="1" selectLockedCells="1"/>
  <customSheetViews>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paperSize="5" scale="40" fitToWidth="0" fitToHeight="0"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workbookViewId="0">
      <selection activeCell="A4" sqref="A1:XFD1048576"/>
    </sheetView>
  </sheetViews>
  <sheetFormatPr defaultColWidth="0" defaultRowHeight="14.4" zeroHeight="1" x14ac:dyDescent="0.3"/>
  <cols>
    <col min="1" max="1" width="128" style="252" customWidth="1"/>
    <col min="2" max="3" width="9.21875" style="252" hidden="1" customWidth="1"/>
    <col min="4" max="16384" width="9.21875" style="252" hidden="1"/>
  </cols>
  <sheetData>
    <row r="1" spans="1:1" ht="13.5" customHeight="1" x14ac:dyDescent="0.3">
      <c r="A1" s="243" t="s">
        <v>773</v>
      </c>
    </row>
    <row r="2" spans="1:1" ht="15.6" x14ac:dyDescent="0.3">
      <c r="A2" s="245" t="s">
        <v>313</v>
      </c>
    </row>
    <row r="3" spans="1:1" ht="15.6" x14ac:dyDescent="0.3">
      <c r="A3" s="245" t="s">
        <v>312</v>
      </c>
    </row>
    <row r="4" spans="1:1" ht="15.6" x14ac:dyDescent="0.3">
      <c r="A4" s="245" t="s">
        <v>438</v>
      </c>
    </row>
    <row r="5" spans="1:1" ht="15.6" x14ac:dyDescent="0.3">
      <c r="A5" s="245" t="s">
        <v>439</v>
      </c>
    </row>
    <row r="6" spans="1:1" ht="15.6" x14ac:dyDescent="0.3">
      <c r="A6" s="245" t="s">
        <v>440</v>
      </c>
    </row>
    <row r="7" spans="1:1" ht="15.6" x14ac:dyDescent="0.3">
      <c r="A7" s="245" t="s">
        <v>726</v>
      </c>
    </row>
    <row r="8" spans="1:1" ht="45.6" x14ac:dyDescent="0.3">
      <c r="A8" s="245" t="s">
        <v>441</v>
      </c>
    </row>
    <row r="9" spans="1:1" ht="15.6" x14ac:dyDescent="0.3">
      <c r="A9" s="245" t="s">
        <v>429</v>
      </c>
    </row>
    <row r="10" spans="1:1" ht="15.6" x14ac:dyDescent="0.3">
      <c r="A10" s="245" t="s">
        <v>442</v>
      </c>
    </row>
    <row r="11" spans="1:1" ht="15.6" x14ac:dyDescent="0.3">
      <c r="A11" s="245" t="s">
        <v>443</v>
      </c>
    </row>
    <row r="12" spans="1:1" ht="15.6" x14ac:dyDescent="0.3">
      <c r="A12" s="245" t="s">
        <v>444</v>
      </c>
    </row>
    <row r="13" spans="1:1" ht="15.6" x14ac:dyDescent="0.3">
      <c r="A13" s="245" t="s">
        <v>734</v>
      </c>
    </row>
    <row r="14" spans="1:1" ht="15.6" x14ac:dyDescent="0.3">
      <c r="A14" s="245" t="s">
        <v>445</v>
      </c>
    </row>
    <row r="15" spans="1:1" ht="15.6" x14ac:dyDescent="0.3">
      <c r="A15" s="245" t="s">
        <v>424</v>
      </c>
    </row>
    <row r="16" spans="1:1" ht="135.6" x14ac:dyDescent="0.3">
      <c r="A16" s="245" t="s">
        <v>446</v>
      </c>
    </row>
    <row r="17" spans="1:1" ht="15.6" x14ac:dyDescent="0.3">
      <c r="A17" s="245" t="s">
        <v>447</v>
      </c>
    </row>
    <row r="18" spans="1:1" ht="15.6" x14ac:dyDescent="0.3">
      <c r="A18" s="245" t="s">
        <v>448</v>
      </c>
    </row>
    <row r="19" spans="1:1" ht="15.6" x14ac:dyDescent="0.3">
      <c r="A19" s="245" t="s">
        <v>751</v>
      </c>
    </row>
    <row r="20" spans="1:1" ht="15.6" x14ac:dyDescent="0.3">
      <c r="A20" s="245" t="s">
        <v>449</v>
      </c>
    </row>
    <row r="21" spans="1:1" ht="15.6" x14ac:dyDescent="0.3">
      <c r="A21" s="245" t="s">
        <v>450</v>
      </c>
    </row>
    <row r="22" spans="1:1" ht="60.6" x14ac:dyDescent="0.3">
      <c r="A22" s="245" t="s">
        <v>451</v>
      </c>
    </row>
    <row r="23" spans="1:1" ht="15.6" x14ac:dyDescent="0.3">
      <c r="A23" s="245" t="s">
        <v>452</v>
      </c>
    </row>
    <row r="24" spans="1:1" ht="15.6" x14ac:dyDescent="0.3">
      <c r="A24" s="245" t="s">
        <v>453</v>
      </c>
    </row>
    <row r="25" spans="1:1" ht="15.6" x14ac:dyDescent="0.3">
      <c r="A25" s="245" t="s">
        <v>454</v>
      </c>
    </row>
    <row r="26" spans="1:1" ht="15.6" x14ac:dyDescent="0.3">
      <c r="A26" s="245" t="s">
        <v>455</v>
      </c>
    </row>
    <row r="27" spans="1:1" ht="15.6" x14ac:dyDescent="0.3">
      <c r="A27" s="245" t="s">
        <v>456</v>
      </c>
    </row>
    <row r="28" spans="1:1" ht="30.6" x14ac:dyDescent="0.3">
      <c r="A28" s="245" t="s">
        <v>457</v>
      </c>
    </row>
    <row r="29" spans="1:1" ht="15.6" x14ac:dyDescent="0.3">
      <c r="A29" s="245" t="s">
        <v>331</v>
      </c>
    </row>
    <row r="30" spans="1:1" ht="15.6" x14ac:dyDescent="0.3">
      <c r="A30" s="245" t="s">
        <v>421</v>
      </c>
    </row>
    <row r="31" spans="1:1" ht="15.6" x14ac:dyDescent="0.3">
      <c r="A31" s="245" t="s">
        <v>420</v>
      </c>
    </row>
    <row r="32" spans="1:1" ht="15.6" x14ac:dyDescent="0.3">
      <c r="A32" s="245" t="s">
        <v>419</v>
      </c>
    </row>
    <row r="33" spans="1:1" ht="15.6" x14ac:dyDescent="0.3">
      <c r="A33" s="245" t="s">
        <v>418</v>
      </c>
    </row>
    <row r="34" spans="1:1" ht="60.6" x14ac:dyDescent="0.3">
      <c r="A34" s="245" t="s">
        <v>458</v>
      </c>
    </row>
    <row r="35" spans="1:1" ht="15.6" x14ac:dyDescent="0.3">
      <c r="A35" s="245" t="s">
        <v>334</v>
      </c>
    </row>
    <row r="36" spans="1:1" ht="15.6" x14ac:dyDescent="0.3">
      <c r="A36" s="245" t="s">
        <v>416</v>
      </c>
    </row>
    <row r="37" spans="1:1" ht="15.6" x14ac:dyDescent="0.3">
      <c r="A37" s="245" t="s">
        <v>415</v>
      </c>
    </row>
    <row r="38" spans="1:1" ht="15.6" x14ac:dyDescent="0.3">
      <c r="A38" s="245" t="s">
        <v>414</v>
      </c>
    </row>
    <row r="39" spans="1:1" ht="15.6" x14ac:dyDescent="0.3">
      <c r="A39" s="245" t="s">
        <v>413</v>
      </c>
    </row>
    <row r="40" spans="1:1" ht="15.6" x14ac:dyDescent="0.3">
      <c r="A40" s="245" t="s">
        <v>459</v>
      </c>
    </row>
    <row r="41" spans="1:1" ht="15.6" x14ac:dyDescent="0.3">
      <c r="A41" s="245" t="s">
        <v>460</v>
      </c>
    </row>
    <row r="42" spans="1:1" ht="15.6" x14ac:dyDescent="0.3">
      <c r="A42" s="245" t="s">
        <v>461</v>
      </c>
    </row>
    <row r="43" spans="1:1" ht="15.6" x14ac:dyDescent="0.3">
      <c r="A43" s="245" t="s">
        <v>462</v>
      </c>
    </row>
    <row r="44" spans="1:1" ht="15.6" x14ac:dyDescent="0.3">
      <c r="A44" s="245" t="s">
        <v>463</v>
      </c>
    </row>
    <row r="45" spans="1:1" ht="15.6" x14ac:dyDescent="0.3">
      <c r="A45" s="245" t="s">
        <v>464</v>
      </c>
    </row>
    <row r="46" spans="1:1" ht="15.6" x14ac:dyDescent="0.3">
      <c r="A46" s="245" t="s">
        <v>465</v>
      </c>
    </row>
    <row r="47" spans="1:1" ht="15.6" x14ac:dyDescent="0.3">
      <c r="A47" s="245" t="s">
        <v>466</v>
      </c>
    </row>
    <row r="48" spans="1:1" ht="15.6" x14ac:dyDescent="0.3">
      <c r="A48" s="245" t="s">
        <v>467</v>
      </c>
    </row>
    <row r="49" spans="1:1" ht="15.6" x14ac:dyDescent="0.3">
      <c r="A49" s="245" t="s">
        <v>468</v>
      </c>
    </row>
    <row r="50" spans="1:1" ht="15.6" x14ac:dyDescent="0.3">
      <c r="A50" s="245" t="s">
        <v>469</v>
      </c>
    </row>
    <row r="51" spans="1:1" ht="15.6" x14ac:dyDescent="0.3">
      <c r="A51" s="245" t="s">
        <v>470</v>
      </c>
    </row>
    <row r="52" spans="1:1" ht="105.6" x14ac:dyDescent="0.3">
      <c r="A52" s="245" t="s">
        <v>471</v>
      </c>
    </row>
    <row r="53" spans="1:1" ht="30.6" x14ac:dyDescent="0.3">
      <c r="A53" s="245" t="s">
        <v>472</v>
      </c>
    </row>
    <row r="54" spans="1:1" ht="45.6" x14ac:dyDescent="0.3">
      <c r="A54" s="245" t="s">
        <v>473</v>
      </c>
    </row>
    <row r="55" spans="1:1" ht="82.5" customHeight="1" x14ac:dyDescent="0.3">
      <c r="A55" s="245" t="s">
        <v>725</v>
      </c>
    </row>
    <row r="56" spans="1:1" ht="75" x14ac:dyDescent="0.3">
      <c r="A56" s="259" t="s">
        <v>474</v>
      </c>
    </row>
    <row r="57" spans="1:1" ht="60.6" x14ac:dyDescent="0.3">
      <c r="A57" s="245" t="s">
        <v>475</v>
      </c>
    </row>
    <row r="58" spans="1:1" ht="105.6" x14ac:dyDescent="0.3">
      <c r="A58" s="245" t="s">
        <v>735</v>
      </c>
    </row>
    <row r="59" spans="1:1" ht="30.6" x14ac:dyDescent="0.3">
      <c r="A59" s="245" t="s">
        <v>476</v>
      </c>
    </row>
    <row r="60" spans="1:1" ht="60.6" x14ac:dyDescent="0.3">
      <c r="A60" s="245" t="s">
        <v>477</v>
      </c>
    </row>
    <row r="61" spans="1:1" ht="60.6" x14ac:dyDescent="0.3">
      <c r="A61" s="245" t="s">
        <v>752</v>
      </c>
    </row>
    <row r="62" spans="1:1" ht="45.6" x14ac:dyDescent="0.3">
      <c r="A62" s="245" t="s">
        <v>478</v>
      </c>
    </row>
    <row r="63" spans="1:1" ht="45.6" x14ac:dyDescent="0.3">
      <c r="A63" s="245" t="s">
        <v>479</v>
      </c>
    </row>
    <row r="64" spans="1:1" ht="45.6" x14ac:dyDescent="0.3">
      <c r="A64" s="245" t="s">
        <v>480</v>
      </c>
    </row>
    <row r="65" spans="1:1" ht="45.6" x14ac:dyDescent="0.3">
      <c r="A65" s="245" t="s">
        <v>481</v>
      </c>
    </row>
    <row r="66" spans="1:1" ht="45.6" x14ac:dyDescent="0.3">
      <c r="A66" s="245" t="s">
        <v>482</v>
      </c>
    </row>
    <row r="67" spans="1:1" ht="30.6" x14ac:dyDescent="0.3">
      <c r="A67" s="245" t="s">
        <v>483</v>
      </c>
    </row>
    <row r="68" spans="1:1" ht="31.2" x14ac:dyDescent="0.3">
      <c r="A68" s="245" t="s">
        <v>484</v>
      </c>
    </row>
    <row r="69" spans="1:1" ht="15.6" hidden="1" x14ac:dyDescent="0.3">
      <c r="A69" s="245"/>
    </row>
  </sheetData>
  <sheetProtection sheet="1" objects="1" scenarios="1" selectLockedCell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DHCSDOC-1797567310-8056</_dlc_DocId>
    <_dlc_DocIdUrl xmlns="69bc34b3-1921-46c7-8c7a-d18363374b4b">
      <Url>https://dhcscagovauthoring/_layouts/15/DocIdRedir.aspx?ID=DHCSDOC-1797567310-8056</Url>
      <Description>DHCSDOC-1797567310-8056</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Props1.xml><?xml version="1.0" encoding="utf-8"?>
<ds:datastoreItem xmlns:ds="http://schemas.openxmlformats.org/officeDocument/2006/customXml" ds:itemID="{6A345AB8-DD51-4998-B282-CB07D860B139}">
  <ds:schemaRefs>
    <ds:schemaRef ds:uri="http://schemas.microsoft.com/sharepoint/events"/>
  </ds:schemaRefs>
</ds:datastoreItem>
</file>

<file path=customXml/itemProps2.xml><?xml version="1.0" encoding="utf-8"?>
<ds:datastoreItem xmlns:ds="http://schemas.openxmlformats.org/officeDocument/2006/customXml" ds:itemID="{9064AED4-2316-4E6F-9A77-4520E9444057}"/>
</file>

<file path=customXml/itemProps3.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4.xml><?xml version="1.0" encoding="utf-8"?>
<ds:datastoreItem xmlns:ds="http://schemas.openxmlformats.org/officeDocument/2006/customXml" ds:itemID="{04D4A239-58CA-4FB0-89DF-676E3786DBFB}">
  <ds:schemaRef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9bc34b3-1921-46c7-8c7a-d18363374b4b"/>
    <ds:schemaRef ds:uri="http://schemas.microsoft.com/office/2006/documentManagement/types"/>
    <ds:schemaRef ds:uri="c1c1dc04-eeda-4b6e-b2df-40979f5da1d3"/>
    <ds:schemaRef ds:uri="http://schemas.microsoft.com/sharepoint/v3"/>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San-Mateo-FY-22-23</dc:title>
  <dc:creator>Donna Ures</dc:creator>
  <cp:keywords/>
  <cp:lastModifiedBy>Bell, Emily@DHCS</cp:lastModifiedBy>
  <cp:lastPrinted>2019-01-14T22:40:46Z</cp:lastPrinted>
  <dcterms:created xsi:type="dcterms:W3CDTF">2017-07-05T19:48:18Z</dcterms:created>
  <dcterms:modified xsi:type="dcterms:W3CDTF">2024-06-18T21:51:36Z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3600496f-85ad-4f60-a579-c8393fcf999e</vt:lpwstr>
  </property>
  <property fmtid="{D5CDD505-2E9C-101B-9397-08002B2CF9AE}" pid="4" name="Remediated">
    <vt:bool>false</vt:bool>
  </property>
  <property fmtid="{D5CDD505-2E9C-101B-9397-08002B2CF9AE}" pid="5" name="Division">
    <vt:lpwstr>11;#Community Services|c23dee46-a4de-4c29-8bbc-79830d9e7d7c</vt:lpwstr>
  </property>
</Properties>
</file>