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worksheets/sheet24.xml" ContentType="application/vnd.openxmlformats-officedocument.spreadsheetml.worksheet+xml"/>
  <Override PartName="/xl/worksheets/sheet23.xml" ContentType="application/vnd.openxmlformats-officedocument.spreadsheetml.worksheet+xml"/>
  <Override PartName="/xl/sharedStrings.xml" ContentType="application/vnd.openxmlformats-officedocument.spreadsheetml.sharedStrings+xml"/>
  <Override PartName="/xl/worksheets/sheet14.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customXml/itemProps1.xml" ContentType="application/vnd.openxmlformats-officedocument.customXmlProperties+xml"/>
  <Override PartName="/xl/calcChain.xml" ContentType="application/vnd.openxmlformats-officedocument.spreadsheetml.calcChain+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ustom.xml" ContentType="application/vnd.openxmlformats-officedocument.custom-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xl/ctrlProps/ctrlProp2.xml" ContentType="application/vnd.ms-excel.controlproperties+xml"/>
  <Override PartName="/xl/ctrlProps/ctrlProp1.xml" ContentType="application/vnd.ms-excel.contro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F:\Fiscal Team\MHSA MASTER\MHSA RER\FY21-22 RER\"/>
    </mc:Choice>
  </mc:AlternateContent>
  <bookViews>
    <workbookView xWindow="0" yWindow="0" windowWidth="28800" windowHeight="12000" tabRatio="584" firstSheet="6" activeTab="7"/>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CSS'!$B$1:$L$59</definedName>
    <definedName name="_xlnm.Print_Area" localSheetId="7">'4. PEI'!$B$1:$Q$53</definedName>
    <definedName name="_xlnm.Print_Area" localSheetId="9">'5. INN'!$B$1:$Q$52</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62913"/>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5" l="1"/>
  <c r="L34" i="5" l="1"/>
  <c r="F16" i="6" l="1"/>
  <c r="F17" i="4" l="1"/>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D36" i="3" s="1"/>
  <c r="E28" i="14"/>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G35" i="3"/>
  <c r="J21" i="7"/>
  <c r="G34" i="3"/>
  <c r="I21" i="7"/>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authors>
    <author>Windows User</author>
  </authors>
  <commentList>
    <comment ref="B4" authorId="0" shapeId="0">
      <text>
        <r>
          <rPr>
            <b/>
            <sz val="9"/>
            <color indexed="81"/>
            <rFont val="Tahoma"/>
            <family val="2"/>
          </rPr>
          <t>Update next year's SCO distribution here.</t>
        </r>
      </text>
    </comment>
  </commentList>
</comments>
</file>

<file path=xl/sharedStrings.xml><?xml version="1.0" encoding="utf-8"?>
<sst xmlns="http://schemas.openxmlformats.org/spreadsheetml/2006/main" count="1510" uniqueCount="825">
  <si>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</si>
  <si>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</si>
  <si>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</si>
  <si>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</si>
  <si>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</si>
  <si>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</si>
  <si>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</si>
  <si>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</si>
  <si>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</si>
  <si>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</si>
  <si>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</si>
  <si>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</si>
  <si>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</si>
  <si>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</si>
  <si>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</si>
  <si>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</si>
  <si>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</si>
  <si>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</si>
  <si>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</si>
  <si>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</si>
  <si>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</si>
  <si>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</si>
  <si>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</si>
  <si>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</si>
  <si>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</si>
  <si>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</si>
  <si>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</si>
  <si>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</si>
  <si>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</si>
  <si>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</si>
  <si>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</si>
  <si>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</si>
  <si>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</si>
  <si>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</si>
  <si>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</si>
  <si>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</si>
  <si>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</si>
  <si>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</si>
  <si>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</si>
  <si>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</si>
  <si>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</si>
  <si>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</si>
  <si>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</si>
  <si>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</si>
  <si>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</si>
  <si>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</si>
  <si>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</si>
  <si>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</si>
  <si>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</si>
  <si>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</si>
  <si>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</si>
  <si>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</si>
  <si>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</si>
  <si>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</si>
  <si>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</si>
  <si>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</si>
  <si>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</si>
  <si>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</si>
  <si>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</si>
  <si>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</si>
  <si>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</si>
  <si>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</si>
  <si>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</si>
  <si>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</si>
  <si>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</si>
  <si>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</si>
  <si>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</si>
  <si>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</si>
  <si>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</si>
  <si>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</si>
  <si>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</si>
  <si>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</si>
  <si>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</si>
  <si>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</si>
  <si>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</si>
  <si>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</si>
  <si>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</si>
  <si>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</si>
  <si>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</si>
  <si>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</si>
  <si>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</si>
  <si>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</si>
  <si>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</si>
  <si>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</si>
  <si>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</si>
  <si>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</si>
  <si>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</si>
  <si>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</si>
  <si>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</si>
  <si>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</si>
  <si>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</si>
  <si>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</si>
  <si>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</si>
  <si>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</si>
  <si>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</si>
  <si>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</si>
  <si>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</si>
  <si>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</si>
  <si>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</si>
  <si>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</si>
  <si>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</si>
  <si>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</si>
  <si>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</si>
  <si>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</si>
  <si>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</si>
  <si>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</si>
  <si>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</si>
  <si>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</si>
  <si>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</si>
  <si>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</si>
  <si>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</si>
  <si>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</si>
  <si>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</si>
  <si>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</si>
  <si>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</si>
  <si>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</si>
  <si>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</si>
  <si>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</si>
  <si>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</si>
  <si>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</si>
  <si>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</si>
  <si>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</si>
  <si>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</si>
  <si>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</si>
  <si>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</si>
  <si>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</si>
  <si>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</si>
  <si>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</si>
  <si>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</si>
  <si>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</si>
  <si>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</si>
  <si>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</si>
  <si>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</si>
  <si>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</si>
  <si>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</si>
  <si>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</si>
  <si>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</si>
  <si>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</si>
  <si>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</si>
  <si>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</si>
  <si>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</si>
  <si>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</si>
  <si>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</si>
  <si>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</si>
  <si>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</si>
  <si>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</si>
  <si>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</si>
  <si>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</si>
  <si>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</si>
  <si>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</si>
  <si>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</si>
  <si>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</si>
  <si>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</si>
  <si>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</si>
  <si>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</si>
  <si>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</si>
  <si>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</si>
  <si>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</si>
  <si>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</si>
  <si>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</si>
  <si>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</si>
  <si>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</si>
  <si>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</si>
  <si>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</si>
  <si>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</si>
  <si>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</si>
  <si>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</si>
  <si>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</si>
  <si>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</si>
  <si>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</si>
  <si>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</si>
  <si>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</si>
  <si>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</si>
  <si>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</si>
  <si>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</si>
  <si>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</si>
  <si>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</si>
  <si>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</si>
  <si>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</si>
  <si>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</si>
  <si>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</si>
  <si>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</si>
  <si>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</si>
  <si>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</si>
  <si>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</si>
  <si>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</si>
  <si>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</si>
  <si>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</si>
  <si>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</si>
  <si>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</si>
  <si>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</si>
  <si>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</si>
  <si>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</si>
  <si>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</si>
  <si>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</si>
  <si>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</si>
  <si>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</si>
  <si>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</si>
  <si>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</si>
  <si>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</si>
  <si>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</si>
  <si>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</si>
  <si>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</si>
  <si>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</si>
  <si>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</si>
  <si>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</si>
  <si>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</si>
  <si>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</si>
  <si>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</si>
  <si>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</si>
  <si>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</si>
  <si>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</si>
  <si>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</si>
  <si>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</si>
  <si>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</si>
  <si>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</si>
  <si>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</si>
  <si>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</si>
  <si>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</si>
  <si>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</si>
  <si>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</si>
  <si>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</si>
  <si>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</si>
  <si>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</si>
  <si>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</si>
  <si>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</si>
  <si>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</si>
  <si>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</si>
  <si>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</si>
  <si>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</si>
  <si>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</si>
  <si>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</si>
  <si>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</si>
  <si>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</si>
  <si>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</si>
  <si>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</si>
  <si>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</si>
  <si>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</si>
  <si>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</si>
  <si>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</si>
  <si>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</si>
  <si>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</si>
  <si>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</si>
  <si>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</si>
  <si>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</si>
  <si>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</si>
  <si>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</si>
  <si>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</si>
  <si>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</si>
  <si>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</si>
  <si>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</si>
  <si>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</si>
  <si>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</si>
  <si>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</si>
  <si>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</si>
  <si>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</si>
  <si>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</si>
  <si>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</si>
  <si>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</si>
  <si>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</si>
  <si>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</si>
  <si>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</si>
  <si>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</si>
  <si>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</si>
  <si>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</si>
  <si>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</si>
  <si>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</si>
  <si>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</si>
  <si>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</si>
  <si>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</si>
  <si>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</si>
  <si>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</si>
  <si>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</si>
  <si>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</si>
  <si>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</si>
  <si>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</si>
  <si>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</si>
  <si>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</si>
  <si>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</si>
  <si>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</si>
  <si>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</si>
  <si>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</si>
  <si>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</si>
  <si>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</si>
  <si>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</si>
  <si>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</si>
  <si>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</si>
  <si>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</si>
  <si>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</si>
  <si>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</si>
  <si>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</si>
  <si>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</si>
  <si>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</si>
  <si>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</si>
  <si>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</si>
  <si>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</si>
  <si>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</si>
  <si>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</si>
  <si>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</si>
  <si>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</si>
  <si>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</si>
  <si>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</si>
  <si>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</si>
  <si>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</si>
  <si>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</si>
  <si>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</si>
  <si>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</si>
  <si>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</si>
  <si>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</si>
  <si>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</si>
  <si>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</si>
  <si>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</si>
  <si>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</si>
  <si>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</si>
  <si>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</si>
  <si>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</si>
  <si>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</si>
  <si>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</si>
  <si>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</si>
  <si>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</si>
  <si>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</si>
  <si>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</si>
  <si>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</si>
  <si>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</si>
  <si>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</si>
  <si>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</si>
  <si>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</si>
  <si>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</si>
  <si>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</si>
  <si>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</si>
  <si>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</si>
  <si>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</si>
  <si>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</si>
  <si>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</si>
  <si>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</si>
  <si>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</si>
  <si>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</si>
  <si>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</si>
  <si>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</si>
  <si>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</si>
  <si>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</si>
  <si>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</si>
  <si>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</si>
  <si>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</si>
  <si>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</si>
  <si>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</si>
  <si>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</si>
  <si>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</si>
  <si>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</si>
  <si>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</si>
  <si>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</si>
  <si>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</si>
  <si>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</si>
  <si>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</si>
  <si>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</si>
  <si>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</si>
  <si>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</si>
  <si>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</si>
  <si>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</si>
  <si>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</si>
  <si>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</si>
  <si>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</si>
  <si>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</si>
  <si>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</si>
  <si>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</si>
  <si>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</si>
  <si>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</si>
  <si>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</si>
  <si>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</si>
  <si>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</si>
  <si>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</si>
  <si>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</si>
  <si>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</si>
  <si>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</si>
  <si>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</si>
  <si>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</si>
  <si>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</si>
  <si>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</si>
  <si>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</si>
  <si>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</si>
  <si>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</si>
  <si>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</si>
  <si>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</si>
  <si>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</si>
  <si>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</si>
  <si>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</si>
  <si>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</si>
  <si>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</si>
  <si>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</si>
  <si>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</si>
  <si>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</si>
  <si>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</si>
  <si>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</si>
  <si>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</si>
  <si>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</si>
  <si>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</si>
  <si>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</si>
  <si>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</si>
  <si>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</si>
  <si>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</si>
  <si>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</si>
  <si>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</si>
  <si>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</si>
  <si>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</si>
  <si>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</si>
  <si>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</si>
  <si>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</si>
  <si>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</si>
  <si>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</si>
  <si>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</si>
  <si>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</si>
  <si>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</si>
  <si>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</si>
  <si>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</si>
  <si>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</si>
  <si>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</si>
  <si>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</si>
  <si>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</si>
  <si>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</si>
  <si>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</si>
  <si>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</si>
  <si>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</si>
  <si>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</si>
  <si>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</si>
  <si>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</si>
  <si>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</si>
  <si>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</si>
  <si>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</si>
  <si>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</si>
  <si>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</si>
  <si>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</si>
  <si>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</si>
  <si>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</si>
  <si>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</si>
  <si>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</si>
  <si>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</si>
  <si>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</si>
  <si>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</si>
  <si>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</si>
  <si>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</si>
  <si>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</si>
  <si>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</si>
  <si>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</si>
  <si>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</si>
  <si>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</si>
  <si>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</si>
  <si>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</si>
  <si>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</si>
  <si>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</si>
  <si>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</si>
  <si>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</si>
  <si>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</si>
  <si>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</si>
  <si>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</si>
  <si>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</si>
  <si>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</si>
  <si>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</si>
  <si>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</si>
  <si>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</si>
  <si>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</si>
  <si>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</si>
  <si>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</si>
  <si>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</si>
  <si>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</si>
  <si>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</si>
  <si>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</si>
  <si>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</si>
  <si>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</si>
  <si>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</si>
  <si>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</si>
  <si>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</si>
  <si>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</si>
  <si>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</si>
  <si>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</si>
  <si>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</si>
  <si>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</si>
  <si>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</si>
  <si>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</si>
  <si>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</si>
  <si>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</si>
  <si>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</si>
  <si>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</si>
  <si>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</si>
  <si>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</si>
  <si>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</si>
  <si>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</si>
  <si>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</si>
  <si>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</si>
  <si>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</si>
  <si>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</si>
  <si>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</si>
  <si>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</si>
  <si>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</si>
  <si>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</si>
  <si>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</si>
  <si>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</si>
  <si>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</si>
  <si>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</si>
  <si>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</si>
  <si>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</si>
  <si>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</si>
  <si>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</si>
  <si>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</si>
  <si>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</si>
  <si>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</si>
  <si>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</si>
  <si>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</si>
  <si>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</si>
  <si>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</si>
  <si>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</si>
  <si>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</si>
  <si>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</si>
  <si>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</si>
  <si>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</si>
  <si>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</si>
  <si>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</si>
  <si>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</si>
  <si>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</si>
  <si>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</si>
  <si>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</si>
  <si>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</si>
  <si>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</si>
  <si>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</si>
  <si>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</si>
  <si>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</si>
  <si>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</si>
  <si>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</si>
  <si>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</si>
  <si>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</si>
  <si>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</si>
  <si>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</si>
  <si>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</si>
  <si>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</si>
  <si>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</si>
  <si>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</si>
  <si>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</si>
  <si>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</si>
  <si>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</si>
  <si>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</si>
  <si>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</si>
  <si>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</si>
  <si>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</si>
  <si>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</si>
  <si>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</si>
  <si>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</si>
  <si>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</si>
  <si>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</si>
  <si>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</si>
  <si>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</si>
  <si>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</si>
  <si>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</si>
  <si>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</si>
  <si>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</si>
  <si>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</si>
  <si>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</si>
  <si>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</si>
  <si>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</si>
  <si>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</si>
  <si>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</si>
  <si>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</si>
  <si>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</si>
  <si>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</si>
  <si>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</si>
  <si>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</si>
  <si>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</si>
  <si>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</si>
  <si>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</si>
  <si>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</si>
  <si>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</si>
  <si>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</si>
  <si>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</si>
  <si>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</si>
  <si>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</si>
  <si>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</si>
  <si>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</si>
  <si>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</si>
  <si>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</si>
  <si>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</si>
  <si>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</si>
  <si>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</si>
  <si>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</si>
  <si>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</si>
  <si>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</si>
  <si>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</si>
  <si>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</si>
  <si>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</si>
  <si>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</si>
  <si>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</si>
  <si>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</si>
  <si>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</si>
  <si>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</si>
  <si>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</si>
  <si>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</si>
  <si>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</si>
  <si>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</si>
  <si>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</si>
  <si>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</si>
  <si>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</si>
  <si>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</si>
  <si>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</si>
  <si>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</si>
  <si>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</si>
  <si>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</si>
  <si>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</si>
  <si>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</si>
  <si>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</si>
  <si>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</si>
  <si>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</si>
  <si>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</si>
  <si>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</si>
  <si>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</si>
  <si>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</si>
  <si>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</si>
  <si>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</si>
  <si>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</si>
  <si>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</si>
  <si>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</si>
  <si>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</si>
  <si>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</si>
  <si>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</si>
  <si>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</si>
  <si>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</si>
  <si>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</si>
  <si>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</si>
  <si>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</si>
  <si>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</si>
  <si>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</si>
  <si>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</si>
  <si>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</si>
  <si>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</si>
  <si>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</si>
  <si>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</si>
  <si>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</si>
  <si>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</si>
  <si>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</si>
  <si>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</si>
  <si>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</si>
  <si>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</si>
  <si>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</si>
  <si>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</si>
  <si>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</si>
  <si>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</si>
  <si>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</si>
  <si>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</si>
  <si>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</si>
  <si>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</si>
  <si>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</si>
  <si>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</si>
  <si>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</si>
  <si>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</si>
  <si>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</si>
  <si>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</si>
  <si>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</si>
  <si>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</si>
  <si>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</si>
  <si>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</si>
  <si>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</si>
  <si>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</si>
  <si>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</si>
  <si>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</si>
  <si>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</si>
  <si>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</si>
  <si>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</si>
  <si>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</si>
  <si>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</si>
  <si>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</si>
  <si>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</si>
  <si>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</si>
  <si>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</si>
  <si>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</si>
  <si>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</si>
  <si>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</si>
  <si>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</si>
  <si>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</si>
  <si>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</si>
  <si>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</si>
  <si>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</si>
  <si>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</si>
  <si>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</si>
  <si>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</si>
  <si>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</si>
  <si>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</si>
  <si>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</si>
  <si>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</si>
  <si>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</si>
  <si>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</si>
  <si>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</si>
  <si>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</si>
  <si>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</si>
  <si>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</si>
  <si>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</si>
  <si>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</si>
  <si>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</si>
  <si>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</si>
  <si>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</si>
  <si>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</si>
  <si>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</si>
  <si>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</si>
  <si>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</si>
  <si>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</si>
  <si>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</si>
  <si>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</si>
  <si>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</si>
  <si>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</si>
  <si>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</si>
  <si>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</si>
  <si>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</si>
  <si>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</si>
  <si>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</si>
  <si>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</si>
  <si>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</si>
  <si>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</si>
  <si>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</si>
  <si>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</si>
  <si>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</si>
  <si>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</si>
  <si>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</si>
  <si>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</si>
  <si>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</si>
  <si>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</si>
  <si>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</si>
  <si>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</si>
  <si>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</si>
  <si>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</si>
  <si>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</si>
  <si>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</si>
  <si>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</si>
  <si>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</si>
  <si>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</si>
  <si>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</si>
  <si>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</si>
  <si>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</si>
  <si>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</si>
  <si>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</si>
  <si>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</si>
  <si>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</si>
  <si>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</si>
  <si>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</si>
  <si>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</si>
  <si>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</si>
  <si>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</si>
  <si>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</si>
  <si>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</si>
  <si>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</si>
  <si>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</si>
  <si>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</si>
  <si>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</si>
  <si>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</si>
  <si>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</si>
  <si>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</si>
  <si>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</si>
  <si>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</si>
  <si>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</si>
  <si>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</si>
  <si>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</si>
  <si>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</si>
  <si>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</si>
  <si>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</si>
  <si>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</si>
  <si>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</si>
  <si>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</si>
  <si>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</si>
  <si>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</si>
  <si>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</si>
  <si>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</si>
  <si>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</si>
  <si>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</si>
  <si>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</si>
  <si>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</si>
  <si>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</si>
  <si>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</si>
  <si>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</si>
  <si>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</si>
  <si>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</si>
  <si>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</si>
  <si>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</si>
  <si>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</si>
  <si>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</si>
  <si>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</si>
  <si>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</si>
  <si>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</si>
  <si>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</si>
  <si>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</si>
  <si>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2060 Campus Dr</t>
  </si>
  <si>
    <t>Yreka</t>
  </si>
  <si>
    <t>Theo-Alice Pierce</t>
  </si>
  <si>
    <t>Staff Services Analyst III</t>
  </si>
  <si>
    <t>tpierce@co.siskiyou.ca.us</t>
  </si>
  <si>
    <t>530.841.4309</t>
  </si>
  <si>
    <t>FRC/CRC's Family &amp; Adult Programs</t>
  </si>
  <si>
    <t>Summer/Afterschool Programs</t>
  </si>
  <si>
    <t>Youth Programs</t>
  </si>
  <si>
    <t>Family and Adult Programs</t>
  </si>
  <si>
    <t>Youth Mental Health First Aid - Lotus</t>
  </si>
  <si>
    <t>School Programs</t>
  </si>
  <si>
    <t>Rural Youth Media Outreach Program</t>
  </si>
  <si>
    <t>Challenge Day - YHS</t>
  </si>
  <si>
    <t>Healthy Siskiyou Mobile Unit</t>
  </si>
  <si>
    <t>Latino Outreach, Translation and Peer</t>
  </si>
  <si>
    <t>FRC's/CRC's SDR</t>
  </si>
  <si>
    <t>Adult Mental Health First Aid - Lotus</t>
  </si>
  <si>
    <t>Early Screenings</t>
  </si>
  <si>
    <t>FRC's/CRC's Referrals &amp; Acccess</t>
  </si>
  <si>
    <t>Access &amp; Linkage</t>
  </si>
  <si>
    <t>Adult and Older Adult Full Service Partnerships</t>
  </si>
  <si>
    <t>Youth and Family Full Service Partnerships</t>
  </si>
  <si>
    <t>Flex Funds</t>
  </si>
  <si>
    <t>Wellness and Recovery Programs</t>
  </si>
  <si>
    <t>Homeless Outreach</t>
  </si>
  <si>
    <t>NON-FSP</t>
  </si>
  <si>
    <t>Veterans Outreach and Engagement</t>
  </si>
  <si>
    <t>General System Development</t>
  </si>
  <si>
    <t>Crisis Intervention &amp; Response</t>
  </si>
  <si>
    <t>Community Outreach</t>
  </si>
  <si>
    <t>Day Reporting Center</t>
  </si>
  <si>
    <t>CONT HEALTH RECORD MAINTENANCE</t>
  </si>
  <si>
    <t>SOFTWARE UPGRADE</t>
  </si>
  <si>
    <t>FRC's/CRC's Early Intervention</t>
  </si>
  <si>
    <t>MULTI-COUNTY FULL SERVICE PARTNERSHIP PROJECT</t>
  </si>
  <si>
    <t xml:space="preserve"> </t>
  </si>
  <si>
    <t>Youth Programs (Prevention)</t>
  </si>
  <si>
    <t>Youth Programs (Outreach)</t>
  </si>
  <si>
    <t>School Programs (Prevention)</t>
  </si>
  <si>
    <t>School Programs (Access and Linkage)</t>
  </si>
  <si>
    <t>Youth Programs (Stigma &amp; Discrimination)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</si>
</sst>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0">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14" fontId="1" fillId="0" borderId="19" xfId="0" applyNumberFormat="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cellStyle name="Normal 2 2" xfId="5"/>
    <cellStyle name="Normal 3" xfId="3"/>
    <cellStyle name="Normal 6" xfId="6"/>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4" Type="http://schemas.openxmlformats.org/officeDocument/2006/relationships/printerSettings" Target="../printerSettings/printerSettings3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4" Type="http://schemas.openxmlformats.org/officeDocument/2006/relationships/printerSettings" Target="../printerSettings/printerSettings5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printerSettings" Target="../printerSettings/printerSettings5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4" Type="http://schemas.openxmlformats.org/officeDocument/2006/relationships/printerSettings" Target="../printerSettings/printerSettings6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Q132"/>
  <sheetViews>
    <sheetView showGridLines="0" zoomScale="80" zoomScaleNormal="80" zoomScaleSheetLayoutView="40" workbookViewId="0">
      <selection activeCell="M16" sqref="M15:M16"/>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Siskiyou</v>
      </c>
      <c r="G9" s="226" t="s">
        <v>1</v>
      </c>
      <c r="H9" s="264">
        <f>IF(ISBLANK('1. Information'!D9),"",'1. Information'!D9)</f>
        <v>44963</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v>0</v>
      </c>
      <c r="G15" s="136"/>
      <c r="H15" s="136"/>
      <c r="I15" s="136"/>
      <c r="J15" s="136"/>
      <c r="K15" s="246">
        <f>SUM(F15:J15)</f>
        <v>0</v>
      </c>
      <c r="L15" s="175"/>
      <c r="M15" s="175"/>
      <c r="N15" s="175"/>
      <c r="O15" s="27"/>
      <c r="P15" s="27"/>
    </row>
    <row r="16" spans="1:17" ht="15.75" x14ac:dyDescent="0.25">
      <c r="B16" s="300">
        <v>2</v>
      </c>
      <c r="C16" s="308" t="s">
        <v>143</v>
      </c>
      <c r="D16" s="242"/>
      <c r="E16" s="243"/>
      <c r="F16" s="136">
        <f>3680.52</f>
        <v>3680.52</v>
      </c>
      <c r="G16" s="136"/>
      <c r="H16" s="136"/>
      <c r="I16" s="136"/>
      <c r="J16" s="136"/>
      <c r="K16" s="246">
        <f>SUM(F16:J16)</f>
        <v>3680.52</v>
      </c>
      <c r="L16" s="175"/>
      <c r="M16" s="175"/>
      <c r="N16" s="175"/>
      <c r="O16" s="27"/>
      <c r="P16" s="27"/>
    </row>
    <row r="17" spans="2:17" ht="15.75" x14ac:dyDescent="0.25">
      <c r="B17" s="300">
        <v>3</v>
      </c>
      <c r="C17" s="309" t="s">
        <v>238</v>
      </c>
      <c r="D17" s="245"/>
      <c r="E17" s="243"/>
      <c r="F17" s="136">
        <v>0</v>
      </c>
      <c r="G17" s="310"/>
      <c r="H17" s="310"/>
      <c r="I17" s="310"/>
      <c r="J17" s="310"/>
      <c r="K17" s="246">
        <f>F17</f>
        <v>0</v>
      </c>
      <c r="L17" s="175"/>
      <c r="M17" s="175"/>
      <c r="N17" s="175"/>
      <c r="O17" s="27"/>
      <c r="P17" s="27"/>
    </row>
    <row r="18" spans="2:17" ht="15.75" x14ac:dyDescent="0.25">
      <c r="B18" s="300">
        <v>4</v>
      </c>
      <c r="C18" s="309" t="s">
        <v>293</v>
      </c>
      <c r="D18" s="245"/>
      <c r="E18" s="243"/>
      <c r="F18" s="136">
        <v>0</v>
      </c>
      <c r="G18" s="310"/>
      <c r="H18" s="310"/>
      <c r="I18" s="310"/>
      <c r="J18" s="310"/>
      <c r="K18" s="246">
        <f>F18</f>
        <v>0</v>
      </c>
      <c r="L18" s="175"/>
      <c r="M18" s="175"/>
      <c r="N18" s="175"/>
      <c r="O18" s="27"/>
      <c r="P18" s="27"/>
    </row>
    <row r="19" spans="2:17" ht="15.75" x14ac:dyDescent="0.25">
      <c r="B19" s="300">
        <v>5</v>
      </c>
      <c r="C19" s="308" t="s">
        <v>144</v>
      </c>
      <c r="D19" s="242"/>
      <c r="E19" s="243"/>
      <c r="F19" s="311">
        <f>SUMIF($K$29:$K$128,"Project Administration",L$29:L$128)</f>
        <v>3591.97</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3591.97</v>
      </c>
      <c r="L19" s="175"/>
      <c r="M19" s="175"/>
      <c r="N19" s="175"/>
      <c r="O19" s="27"/>
      <c r="P19" s="27"/>
    </row>
    <row r="20" spans="2:17" ht="15.75" x14ac:dyDescent="0.2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ht="15.75" x14ac:dyDescent="0.25">
      <c r="B21" s="300">
        <v>7</v>
      </c>
      <c r="C21" s="308" t="s">
        <v>196</v>
      </c>
      <c r="D21" s="242"/>
      <c r="E21" s="243"/>
      <c r="F21" s="310">
        <f>SUMIF($K$29:$K$128,"Project Direct",L$29:L$128)</f>
        <v>148791</v>
      </c>
      <c r="G21" s="313">
        <f>SUMIF($K$29:$K$128,"Project Direct",M$29:M$128)</f>
        <v>0</v>
      </c>
      <c r="H21" s="310">
        <f>SUMIF($K$29:$K$128,"Project Direct",N$29:N$128)</f>
        <v>0</v>
      </c>
      <c r="I21" s="310">
        <f>SUMIF($K$29:$K$128,"Project Direct",O$29:O$128)</f>
        <v>0</v>
      </c>
      <c r="J21" s="310">
        <f>SUMIF($K$29:$K$128,"Project Direct",P$29:P$128)</f>
        <v>0</v>
      </c>
      <c r="K21" s="246">
        <f t="shared" si="0"/>
        <v>148791</v>
      </c>
      <c r="L21" s="175"/>
      <c r="M21" s="175"/>
      <c r="N21" s="175"/>
      <c r="O21" s="27"/>
      <c r="P21" s="27"/>
    </row>
    <row r="22" spans="2:17" ht="15.75" x14ac:dyDescent="0.25">
      <c r="B22" s="300">
        <v>8</v>
      </c>
      <c r="C22" s="308" t="s">
        <v>146</v>
      </c>
      <c r="D22" s="314"/>
      <c r="F22" s="315">
        <f>SUM(F19:F21)</f>
        <v>152382.97</v>
      </c>
      <c r="G22" s="316">
        <f>SUM(G19:G21)</f>
        <v>0</v>
      </c>
      <c r="H22" s="315">
        <f>SUM(H19:H21)</f>
        <v>0</v>
      </c>
      <c r="I22" s="315">
        <f>SUM(I19:I21)</f>
        <v>0</v>
      </c>
      <c r="J22" s="315">
        <f t="shared" ref="J22" si="1">SUM(J19:J21)</f>
        <v>0</v>
      </c>
      <c r="K22" s="246">
        <f t="shared" si="0"/>
        <v>152382.97</v>
      </c>
      <c r="L22" s="175"/>
      <c r="M22" s="175"/>
      <c r="N22" s="175"/>
      <c r="O22" s="27"/>
      <c r="P22" s="27"/>
    </row>
    <row r="23" spans="2:17" ht="30.95" customHeight="1" x14ac:dyDescent="0.25">
      <c r="B23" s="300">
        <v>9</v>
      </c>
      <c r="C23" s="317" t="s">
        <v>239</v>
      </c>
      <c r="D23" s="318"/>
      <c r="E23" s="319"/>
      <c r="F23" s="320">
        <f>SUM(F15:F16,F18:F21)</f>
        <v>156063.49</v>
      </c>
      <c r="G23" s="320">
        <f>SUM(G15:G16,G19:G21)</f>
        <v>0</v>
      </c>
      <c r="H23" s="320">
        <f t="shared" ref="H23:J23" si="2">SUM(H15:H16,H19:H21)</f>
        <v>0</v>
      </c>
      <c r="I23" s="320">
        <f t="shared" si="2"/>
        <v>0</v>
      </c>
      <c r="J23" s="320">
        <f t="shared" si="2"/>
        <v>0</v>
      </c>
      <c r="K23" s="279">
        <f t="shared" si="0"/>
        <v>156063.49</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ht="30" x14ac:dyDescent="0.2">
      <c r="B29" s="276">
        <v>10</v>
      </c>
      <c r="C29" s="293" t="s">
        <v>23</v>
      </c>
      <c r="D29" s="325">
        <f>IF(Q32&lt;&gt;0,VLOOKUP($E$9,Info_County_Code,2,FALSE),"")</f>
        <v>47</v>
      </c>
      <c r="E29" s="144" t="s">
        <v>818</v>
      </c>
      <c r="F29" s="415" t="s">
        <v>819</v>
      </c>
      <c r="G29" s="38">
        <v>43987</v>
      </c>
      <c r="H29" s="38">
        <v>44013</v>
      </c>
      <c r="I29" s="30">
        <v>700001</v>
      </c>
      <c r="J29" s="30"/>
      <c r="K29" s="326" t="s">
        <v>140</v>
      </c>
      <c r="L29" s="32">
        <v>3591.97</v>
      </c>
      <c r="M29" s="32"/>
      <c r="N29" s="30"/>
      <c r="O29" s="30"/>
      <c r="P29" s="34"/>
      <c r="Q29" s="246">
        <f>SUM(L29:P29)</f>
        <v>3591.97</v>
      </c>
    </row>
    <row r="30" spans="2:17" ht="30" x14ac:dyDescent="0.2">
      <c r="B30" s="276">
        <v>10</v>
      </c>
      <c r="C30" s="218" t="s">
        <v>25</v>
      </c>
      <c r="D30" s="327">
        <f t="shared" ref="D30:J31" si="3">IF(ISBLANK(D29),"",D29)</f>
        <v>47</v>
      </c>
      <c r="E30" s="328" t="str">
        <f t="shared" si="3"/>
        <v>MULTI-COUNTY FULL SERVICE PARTNERSHIP PROJECT</v>
      </c>
      <c r="F30" s="329" t="str">
        <f t="shared" si="3"/>
        <v xml:space="preserve"> </v>
      </c>
      <c r="G30" s="329">
        <f t="shared" si="3"/>
        <v>43987</v>
      </c>
      <c r="H30" s="329">
        <f t="shared" si="3"/>
        <v>44013</v>
      </c>
      <c r="I30" s="330">
        <f t="shared" si="3"/>
        <v>700001</v>
      </c>
      <c r="J30" s="330" t="str">
        <f t="shared" si="3"/>
        <v/>
      </c>
      <c r="K30" s="275" t="s">
        <v>141</v>
      </c>
      <c r="L30" s="32"/>
      <c r="M30" s="32"/>
      <c r="N30" s="30"/>
      <c r="O30" s="30"/>
      <c r="P30" s="34"/>
      <c r="Q30" s="246">
        <f t="shared" ref="Q30:Q60" si="4">SUM(L30:P30)</f>
        <v>0</v>
      </c>
    </row>
    <row r="31" spans="2:17" ht="30" x14ac:dyDescent="0.2">
      <c r="B31" s="276">
        <v>10</v>
      </c>
      <c r="C31" s="218" t="s">
        <v>27</v>
      </c>
      <c r="D31" s="327">
        <f t="shared" ref="D31:I31" si="5">IF(ISBLANK(D29),"",D29)</f>
        <v>47</v>
      </c>
      <c r="E31" s="331" t="str">
        <f t="shared" si="5"/>
        <v>MULTI-COUNTY FULL SERVICE PARTNERSHIP PROJECT</v>
      </c>
      <c r="F31" s="332" t="str">
        <f t="shared" si="5"/>
        <v xml:space="preserve"> </v>
      </c>
      <c r="G31" s="332">
        <f t="shared" si="5"/>
        <v>43987</v>
      </c>
      <c r="H31" s="332">
        <f t="shared" si="5"/>
        <v>44013</v>
      </c>
      <c r="I31" s="275">
        <f t="shared" si="5"/>
        <v>700001</v>
      </c>
      <c r="J31" s="275" t="str">
        <f t="shared" si="3"/>
        <v/>
      </c>
      <c r="K31" s="275" t="s">
        <v>197</v>
      </c>
      <c r="L31" s="32">
        <v>148791</v>
      </c>
      <c r="M31" s="32"/>
      <c r="N31" s="30"/>
      <c r="O31" s="30"/>
      <c r="P31" s="34"/>
      <c r="Q31" s="246">
        <f t="shared" si="4"/>
        <v>148791</v>
      </c>
    </row>
    <row r="32" spans="2:17" ht="31.5" x14ac:dyDescent="0.25">
      <c r="B32" s="333">
        <v>10</v>
      </c>
      <c r="C32" s="333" t="s">
        <v>202</v>
      </c>
      <c r="D32" s="334">
        <f t="shared" ref="D32:J32" si="6">IF(ISBLANK(D29),"",D29)</f>
        <v>47</v>
      </c>
      <c r="E32" s="335" t="str">
        <f t="shared" si="6"/>
        <v>MULTI-COUNTY FULL SERVICE PARTNERSHIP PROJECT</v>
      </c>
      <c r="F32" s="336" t="str">
        <f t="shared" si="6"/>
        <v xml:space="preserve"> </v>
      </c>
      <c r="G32" s="336">
        <f t="shared" si="6"/>
        <v>43987</v>
      </c>
      <c r="H32" s="336">
        <f t="shared" si="6"/>
        <v>44013</v>
      </c>
      <c r="I32" s="337">
        <f t="shared" si="6"/>
        <v>700001</v>
      </c>
      <c r="J32" s="337" t="str">
        <f t="shared" si="6"/>
        <v/>
      </c>
      <c r="K32" s="279" t="s">
        <v>217</v>
      </c>
      <c r="L32" s="338">
        <f>SUM(L29:L31)</f>
        <v>152382.97</v>
      </c>
      <c r="M32" s="338">
        <f>SUM(M29:M31)</f>
        <v>0</v>
      </c>
      <c r="N32" s="339">
        <f t="shared" ref="N32:P32" si="7">SUM(N29:N31)</f>
        <v>0</v>
      </c>
      <c r="O32" s="339">
        <f t="shared" si="7"/>
        <v>0</v>
      </c>
      <c r="P32" s="340">
        <f t="shared" si="7"/>
        <v>0</v>
      </c>
      <c r="Q32" s="279">
        <f t="shared" si="4"/>
        <v>152382.97</v>
      </c>
    </row>
    <row r="33" spans="2:17" x14ac:dyDescent="0.2">
      <c r="B33" s="276">
        <v>11</v>
      </c>
      <c r="C33" s="293" t="s">
        <v>23</v>
      </c>
      <c r="D33" s="325" t="str">
        <f>IF(Q36&lt;&gt;0,VLOOKUP($E$9,Info_County_Code,2,FALSE),"")</f>
        <v/>
      </c>
      <c r="E33" s="144"/>
      <c r="F33" s="38"/>
      <c r="G33" s="38"/>
      <c r="H33" s="38"/>
      <c r="I33" s="30"/>
      <c r="J33" s="30"/>
      <c r="K33" s="326" t="str">
        <f>IF(NOT(ISBLANK(E33)),$K$29,"")</f>
        <v/>
      </c>
      <c r="L33" s="32"/>
      <c r="M33" s="32"/>
      <c r="N33" s="30"/>
      <c r="O33" s="30"/>
      <c r="P33" s="34"/>
      <c r="Q33" s="246">
        <f t="shared" ref="Q33:Q36" si="8">SUM(L33:P33)</f>
        <v>0</v>
      </c>
    </row>
    <row r="34" spans="2:17" x14ac:dyDescent="0.2">
      <c r="B34" s="276">
        <v>11</v>
      </c>
      <c r="C34" s="218" t="s">
        <v>25</v>
      </c>
      <c r="D34" s="327" t="str">
        <f t="shared" ref="D34:J34" si="9">IF(ISBLANK(D33),"",D33)</f>
        <v/>
      </c>
      <c r="E34" s="328" t="str">
        <f t="shared" si="9"/>
        <v/>
      </c>
      <c r="F34" s="329" t="str">
        <f t="shared" si="9"/>
        <v/>
      </c>
      <c r="G34" s="329" t="str">
        <f t="shared" si="9"/>
        <v/>
      </c>
      <c r="H34" s="329" t="str">
        <f t="shared" si="9"/>
        <v/>
      </c>
      <c r="I34" s="330" t="str">
        <f t="shared" si="9"/>
        <v/>
      </c>
      <c r="J34" s="330" t="str">
        <f t="shared" si="9"/>
        <v/>
      </c>
      <c r="K34" s="275" t="str">
        <f>IF(NOT(ISBLANK(E33)),$K$30,"")</f>
        <v/>
      </c>
      <c r="L34" s="32"/>
      <c r="M34" s="32"/>
      <c r="N34" s="30"/>
      <c r="O34" s="30"/>
      <c r="P34" s="34"/>
      <c r="Q34" s="246">
        <f t="shared" si="8"/>
        <v>0</v>
      </c>
    </row>
    <row r="35" spans="2:17" x14ac:dyDescent="0.2">
      <c r="B35" s="276">
        <v>11</v>
      </c>
      <c r="C35" s="218" t="s">
        <v>27</v>
      </c>
      <c r="D35" s="327" t="str">
        <f t="shared" ref="D35:J35" si="10">IF(ISBLANK(D33),"",D33)</f>
        <v/>
      </c>
      <c r="E35" s="331" t="str">
        <f t="shared" si="10"/>
        <v/>
      </c>
      <c r="F35" s="332" t="str">
        <f t="shared" si="10"/>
        <v/>
      </c>
      <c r="G35" s="332" t="str">
        <f t="shared" si="10"/>
        <v/>
      </c>
      <c r="H35" s="332" t="str">
        <f t="shared" si="10"/>
        <v/>
      </c>
      <c r="I35" s="275" t="str">
        <f t="shared" si="10"/>
        <v/>
      </c>
      <c r="J35" s="275" t="str">
        <f t="shared" si="10"/>
        <v/>
      </c>
      <c r="K35" s="275" t="str">
        <f>IF(NOT(ISBLANK(E33)),$K$31,"")</f>
        <v/>
      </c>
      <c r="L35" s="32"/>
      <c r="M35" s="32"/>
      <c r="N35" s="30"/>
      <c r="O35" s="30"/>
      <c r="P35" s="34"/>
      <c r="Q35" s="246">
        <f t="shared" si="8"/>
        <v>0</v>
      </c>
    </row>
    <row r="36" spans="2:17" ht="15.75" x14ac:dyDescent="0.25">
      <c r="B36" s="333">
        <v>11</v>
      </c>
      <c r="C36" s="333" t="s">
        <v>202</v>
      </c>
      <c r="D36" s="334" t="str">
        <f t="shared" ref="D36:J36" si="11">IF(ISBLANK(D33),"",D33)</f>
        <v/>
      </c>
      <c r="E36" s="335" t="str">
        <f t="shared" si="11"/>
        <v/>
      </c>
      <c r="F36" s="336" t="str">
        <f t="shared" si="11"/>
        <v/>
      </c>
      <c r="G36" s="336" t="str">
        <f t="shared" si="11"/>
        <v/>
      </c>
      <c r="H36" s="336" t="str">
        <f t="shared" si="11"/>
        <v/>
      </c>
      <c r="I36" s="337" t="str">
        <f t="shared" si="11"/>
        <v/>
      </c>
      <c r="J36" s="337" t="str">
        <f t="shared" si="11"/>
        <v/>
      </c>
      <c r="K36" s="279" t="str">
        <f>IF(NOT(ISBLANK(E33)),$K$32,"")</f>
        <v/>
      </c>
      <c r="L36" s="338">
        <f t="shared" ref="L36" si="12">SUM(L33:L35)</f>
        <v>0</v>
      </c>
      <c r="M36" s="338">
        <f>SUM(M33:M35)</f>
        <v>0</v>
      </c>
      <c r="N36" s="339">
        <f t="shared" ref="N36:P36" si="13">SUM(N33:N35)</f>
        <v>0</v>
      </c>
      <c r="O36" s="339">
        <f t="shared" si="13"/>
        <v>0</v>
      </c>
      <c r="P36" s="340">
        <f t="shared" si="13"/>
        <v>0</v>
      </c>
      <c r="Q36" s="279">
        <f t="shared" si="8"/>
        <v>0</v>
      </c>
    </row>
    <row r="37" spans="2:17" x14ac:dyDescent="0.2">
      <c r="B37" s="276">
        <v>12</v>
      </c>
      <c r="C37" s="293" t="s">
        <v>23</v>
      </c>
      <c r="D37" s="325" t="str">
        <f>IF(Q40&lt;&gt;0,VLOOKUP($E$9,Info_County_Code,2,FALSE),"")</f>
        <v/>
      </c>
      <c r="E37" s="144"/>
      <c r="F37" s="38"/>
      <c r="G37" s="38"/>
      <c r="H37" s="38"/>
      <c r="I37" s="30"/>
      <c r="J37" s="30"/>
      <c r="K37" s="326" t="str">
        <f>IF(NOT(ISBLANK(E37)),$K$29,"")</f>
        <v/>
      </c>
      <c r="L37" s="32"/>
      <c r="M37" s="32"/>
      <c r="N37" s="30"/>
      <c r="O37" s="30"/>
      <c r="P37" s="34"/>
      <c r="Q37" s="246">
        <f t="shared" si="4"/>
        <v>0</v>
      </c>
    </row>
    <row r="38" spans="2:17" x14ac:dyDescent="0.2">
      <c r="B38" s="276">
        <v>12</v>
      </c>
      <c r="C38" s="218" t="s">
        <v>25</v>
      </c>
      <c r="D38" s="327" t="str">
        <f t="shared" ref="D38:J38" si="14">IF(ISBLANK(D37),"",D37)</f>
        <v/>
      </c>
      <c r="E38" s="328" t="str">
        <f t="shared" si="14"/>
        <v/>
      </c>
      <c r="F38" s="329" t="str">
        <f t="shared" si="14"/>
        <v/>
      </c>
      <c r="G38" s="329" t="str">
        <f t="shared" si="14"/>
        <v/>
      </c>
      <c r="H38" s="329" t="str">
        <f t="shared" si="14"/>
        <v/>
      </c>
      <c r="I38" s="330" t="str">
        <f t="shared" si="14"/>
        <v/>
      </c>
      <c r="J38" s="330" t="str">
        <f t="shared" si="14"/>
        <v/>
      </c>
      <c r="K38" s="275" t="str">
        <f>IF(NOT(ISBLANK(E37)),$K$30,"")</f>
        <v/>
      </c>
      <c r="L38" s="32"/>
      <c r="M38" s="32"/>
      <c r="N38" s="30"/>
      <c r="O38" s="30"/>
      <c r="P38" s="34"/>
      <c r="Q38" s="246">
        <f t="shared" si="4"/>
        <v>0</v>
      </c>
    </row>
    <row r="39" spans="2:17" x14ac:dyDescent="0.2">
      <c r="B39" s="276">
        <v>12</v>
      </c>
      <c r="C39" s="218" t="s">
        <v>27</v>
      </c>
      <c r="D39" s="327" t="str">
        <f t="shared" ref="D39:J39" si="15">IF(ISBLANK(D37),"",D37)</f>
        <v/>
      </c>
      <c r="E39" s="331" t="str">
        <f t="shared" si="15"/>
        <v/>
      </c>
      <c r="F39" s="332" t="str">
        <f t="shared" si="15"/>
        <v/>
      </c>
      <c r="G39" s="332" t="str">
        <f t="shared" si="15"/>
        <v/>
      </c>
      <c r="H39" s="332" t="str">
        <f t="shared" si="15"/>
        <v/>
      </c>
      <c r="I39" s="275" t="str">
        <f t="shared" si="15"/>
        <v/>
      </c>
      <c r="J39" s="275" t="str">
        <f t="shared" si="15"/>
        <v/>
      </c>
      <c r="K39" s="275" t="str">
        <f>IF(NOT(ISBLANK(E37)),$K$31,"")</f>
        <v/>
      </c>
      <c r="L39" s="32"/>
      <c r="M39" s="32"/>
      <c r="N39" s="30"/>
      <c r="O39" s="30"/>
      <c r="P39" s="34"/>
      <c r="Q39" s="246">
        <f t="shared" si="4"/>
        <v>0</v>
      </c>
    </row>
    <row r="40" spans="2:17" ht="15.75" x14ac:dyDescent="0.25">
      <c r="B40" s="333">
        <v>12</v>
      </c>
      <c r="C40" s="333" t="s">
        <v>202</v>
      </c>
      <c r="D40" s="334" t="str">
        <f t="shared" ref="D40:J40" si="16">IF(ISBLANK(D37),"",D37)</f>
        <v/>
      </c>
      <c r="E40" s="335" t="str">
        <f t="shared" si="16"/>
        <v/>
      </c>
      <c r="F40" s="336" t="str">
        <f t="shared" si="16"/>
        <v/>
      </c>
      <c r="G40" s="336" t="str">
        <f t="shared" si="16"/>
        <v/>
      </c>
      <c r="H40" s="336" t="str">
        <f t="shared" si="16"/>
        <v/>
      </c>
      <c r="I40" s="337" t="str">
        <f t="shared" si="16"/>
        <v/>
      </c>
      <c r="J40" s="337" t="str">
        <f t="shared" si="16"/>
        <v/>
      </c>
      <c r="K40" s="279" t="str">
        <f>IF(NOT(ISBLANK(E37)),$K$32,"")</f>
        <v/>
      </c>
      <c r="L40" s="338">
        <f t="shared" ref="L40" si="17">SUM(L37:L39)</f>
        <v>0</v>
      </c>
      <c r="M40" s="338">
        <f>SUM(M37:M39)</f>
        <v>0</v>
      </c>
      <c r="N40" s="339">
        <f t="shared" ref="N40" si="18">SUM(N37:N39)</f>
        <v>0</v>
      </c>
      <c r="O40" s="339">
        <f t="shared" ref="O40" si="19">SUM(O37:O39)</f>
        <v>0</v>
      </c>
      <c r="P40" s="340">
        <f t="shared" ref="P40" si="20">SUM(P37:P39)</f>
        <v>0</v>
      </c>
      <c r="Q40" s="279">
        <f t="shared" si="4"/>
        <v>0</v>
      </c>
    </row>
    <row r="41" spans="2:17" x14ac:dyDescent="0.2">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2">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2">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ht="15.75" x14ac:dyDescent="0.2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2">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2">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2">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ht="15.75" x14ac:dyDescent="0.2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row r="129" hidden="1" x14ac:dyDescent="0.2"/>
    <row r="130" hidden="1" x14ac:dyDescent="0.2"/>
    <row r="131" hidden="1" x14ac:dyDescent="0.2"/>
    <row r="132" hidden="1" x14ac:dyDescent="0.2"/>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dataValidation allowBlank="1" showInputMessage="1" showErrorMessage="1" prompt="Type in the Medi-Cal FFP for INN Annual Planning Costs. " sqref="G15"/>
    <dataValidation allowBlank="1" showInputMessage="1" showErrorMessage="1" prompt="Type in the 1991 Realignment for INN Annual Planning Costs. " sqref="H15"/>
    <dataValidation allowBlank="1" showInputMessage="1" showErrorMessage="1" prompt="Type in the Behavioral Health Subaccount amount for INN Annual Planning Costs. " sqref="I15"/>
    <dataValidation allowBlank="1" showInputMessage="1" showErrorMessage="1" prompt="Type in Other funds for INN Annual Planning Costs. " sqref="J15"/>
    <dataValidation allowBlank="1" showInputMessage="1" showErrorMessage="1" prompt="Type in Other funds for INN Indirect Administration." sqref="J16"/>
    <dataValidation allowBlank="1" showInputMessage="1" showErrorMessage="1" prompt="Type in the Behavioral Health Subaccount amount for INN Indirect Administration." sqref="I16"/>
    <dataValidation allowBlank="1" showInputMessage="1" showErrorMessage="1" prompt="Type in the 1991 Realignment for INN Indirect Administration. " sqref="H16"/>
    <dataValidation allowBlank="1" showInputMessage="1" showErrorMessage="1" prompt="Type in the Medi-Cal FFP for INN Indirect Administration." sqref="G16"/>
    <dataValidation allowBlank="1" showInputMessage="1" showErrorMessage="1" prompt="Type in the Total MHSA Funds (Including Interest) for INN Project Adminstration. " sqref="F18"/>
    <dataValidation allowBlank="1" showInputMessage="1" showErrorMessage="1" prompt="Type in the Total MHSA Funds (Including Interest) for INN Indirect Administration." sqref="F16"/>
    <dataValidation allowBlank="1" showInputMessage="1" showErrorMessage="1" prompt="Type in the Total MHSA Funds (Including Interest) for INN Funds Transferred to JPA." sqref="F17"/>
    <dataValidation allowBlank="1" showInputMessage="1" showErrorMessage="1" prompt="Type in Project Name. " sqref="E29 E33 E37 E41 E45 E49 E53 E57 E61 E65 E69 E73 E77 E81 E85 E89 E93 E97 E101 E105 E109 E113 E117 E121 E125"/>
    <dataValidation allowBlank="1" showInputMessage="1" showErrorMessage="1" prompt="Type in Prior Project Name. " sqref="F29 F33 F37 F41 F45 F49 F53 F57 F61 F65 F69 F73 F77 F81 F85 F89 F93 F97 F101 F105 F109 F113 F117 F121 F125"/>
    <dataValidation allowBlank="1" showInputMessage="1" showErrorMessage="1" prompt="Type in Project MHSOAC Approval Date. " sqref="G29 G33 G37 G41 G45 G49 G53 G57 G61 G65 G69 G73 G77 G81 G85 G89 G93 G97 G101 G105 G109 G113 G117 G121 G125"/>
    <dataValidation allowBlank="1" showInputMessage="1" showErrorMessage="1" prompt="Type in Project Start Date. " sqref="H29 H33 H37 H41 H45 H49 H53 H57 H61 H65 H69 H73 H77 H81 H85 H89 H93 H97 H101 H105 H109 H113 H117 H121 H125"/>
    <dataValidation allowBlank="1" showInputMessage="1" showErrorMessage="1" prompt="Type in MHSOAC-Authorized MHSA INN Project Budget." sqref="I29 I33 I37 I41 I45 I49 I53 I57 I61 I65 I69 I73 I77 I81 I85 I89 I93 I97 I101 I105 I109 I113 I117 I121 I125"/>
    <dataValidation allowBlank="1" showInputMessage="1" showErrorMessage="1" prompt="Type in Amended MHSOAC-Authorized MHSA INN Project Budget. " sqref="J29 J33 J37 J41 J45 J49 J53 J57 J61 J65 J69 J73 J77 J81 J85 J89 J93 J97 J101 J105 J109 J113 J117 J121 J125"/>
    <dataValidation allowBlank="1" showInputMessage="1" showErrorMessage="1" prompt="Type in Total MHSA Funds used for Project Administration." sqref="L29"/>
    <dataValidation allowBlank="1" showInputMessage="1" showErrorMessage="1" prompt="Type in Total Medi-Cal FFP used for Project Administration. " sqref="M29"/>
    <dataValidation allowBlank="1" showInputMessage="1" showErrorMessage="1" prompt="Type in Total 1991 Realignment funds used for Project Administration. " sqref="N29"/>
    <dataValidation allowBlank="1" showInputMessage="1" showErrorMessage="1" prompt="Type in Behavioral Health Subaccount funds used for Project Administration. " sqref="O29"/>
    <dataValidation allowBlank="1" showInputMessage="1" showErrorMessage="1" prompt="Type in Other funds used for Project Administration. " sqref="P29"/>
    <dataValidation allowBlank="1" showInputMessage="1" showErrorMessage="1" prompt="Type in Total MHSA Funds used for Project Evaluation." sqref="L30"/>
    <dataValidation allowBlank="1" showInputMessage="1" showErrorMessage="1" prompt="Type in Total Medi-Cal FFP used for Project Evaluation." sqref="M30"/>
    <dataValidation allowBlank="1" showInputMessage="1" showErrorMessage="1" prompt="Type in Total 1991 Realignment funds used for Project Evaluation." sqref="N30"/>
    <dataValidation allowBlank="1" showInputMessage="1" showErrorMessage="1" prompt="Type in Behavioral Health Subaccount funds used for Project Evaluation." sqref="O30"/>
    <dataValidation allowBlank="1" showInputMessage="1" showErrorMessage="1" prompt="Type in Other funds used for Project Evaluation." sqref="P30"/>
    <dataValidation allowBlank="1" showInputMessage="1" showErrorMessage="1" prompt="Type in Total MHSA Funds used for Project Direct." sqref="L31"/>
    <dataValidation allowBlank="1" showInputMessage="1" showErrorMessage="1" prompt="Type in Total Medi-Cal FFP used for Project Direct." sqref="M31"/>
    <dataValidation allowBlank="1" showInputMessage="1" showErrorMessage="1" prompt="Type in Total 1991 Realignment funds used for Project Direct." sqref="N31"/>
    <dataValidation allowBlank="1" showInputMessage="1" showErrorMessage="1" prompt="Type in Behavioral Health Subaccount funds used for Project Direct." sqref="O31"/>
    <dataValidation allowBlank="1" showInputMessage="1" showErrorMessage="1" prompt="Type in Other funds used for Project Direct." sqref="P31"/>
  </dataValidations>
  <pageMargins left="0.25" right="0.25" top="0.75" bottom="0.75" header="0.3" footer="0.3"/>
  <pageSetup paperSize="5" scale="45" fitToWidth="0" fitToHeight="0" orientation="landscape" r:id="rId4"/>
  <headerFooter>
    <oddFooter>&amp;C&amp;"Arial,Regular"&amp;16Page &amp;P of &amp;N</oddFooter>
  </headerFooter>
  <rowBreaks count="1" manualBreakCount="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5"/>
  <sheetViews>
    <sheetView workbookViewId="0">
      <selection activeCell="A20" sqref="A20"/>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35"/>
  <sheetViews>
    <sheetView showGridLines="0" zoomScale="80" zoomScaleNormal="80" zoomScaleSheetLayoutView="55" workbookViewId="0">
      <selection activeCell="F25" sqref="F25"/>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Siskiyou</v>
      </c>
      <c r="F9" s="226" t="s">
        <v>1</v>
      </c>
      <c r="G9" s="346">
        <f>IF(ISBLANK('1. Information'!D9),"",'1. Information'!D9)</f>
        <v>44963</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v>0</v>
      </c>
      <c r="G15" s="136"/>
      <c r="H15" s="136"/>
      <c r="I15" s="136"/>
      <c r="J15" s="136"/>
      <c r="K15" s="241">
        <f>SUM(F15:J15)</f>
        <v>0</v>
      </c>
      <c r="L15" s="175"/>
      <c r="M15" s="175"/>
      <c r="N15" s="27"/>
      <c r="O15" s="27"/>
    </row>
    <row r="16" spans="1:22" ht="15.75" x14ac:dyDescent="0.25">
      <c r="A16" s="27"/>
      <c r="B16" s="300">
        <v>2</v>
      </c>
      <c r="C16" s="163" t="s">
        <v>14</v>
      </c>
      <c r="D16" s="242"/>
      <c r="E16" s="350"/>
      <c r="F16" s="136">
        <v>0</v>
      </c>
      <c r="G16" s="136"/>
      <c r="H16" s="136"/>
      <c r="I16" s="136"/>
      <c r="J16" s="136"/>
      <c r="K16" s="241">
        <f t="shared" ref="K16:K21" si="0">SUM(F16:J16)</f>
        <v>0</v>
      </c>
      <c r="L16" s="175"/>
      <c r="M16" s="175"/>
      <c r="N16" s="27"/>
      <c r="O16" s="27"/>
    </row>
    <row r="17" spans="1:22" ht="15.75" x14ac:dyDescent="0.25">
      <c r="A17" s="27"/>
      <c r="B17" s="300">
        <v>3</v>
      </c>
      <c r="C17" s="163" t="s">
        <v>198</v>
      </c>
      <c r="D17" s="242"/>
      <c r="E17" s="350"/>
      <c r="F17" s="136">
        <v>0</v>
      </c>
      <c r="G17" s="136"/>
      <c r="H17" s="136"/>
      <c r="I17" s="136"/>
      <c r="J17" s="136"/>
      <c r="K17" s="241">
        <f t="shared" si="0"/>
        <v>0</v>
      </c>
      <c r="L17" s="175"/>
      <c r="M17" s="175"/>
      <c r="N17" s="27"/>
      <c r="O17" s="27"/>
    </row>
    <row r="18" spans="1:22" ht="15.75" x14ac:dyDescent="0.25">
      <c r="A18" s="27"/>
      <c r="B18" s="300">
        <v>4</v>
      </c>
      <c r="C18" s="163" t="s">
        <v>189</v>
      </c>
      <c r="D18" s="242"/>
      <c r="E18" s="350"/>
      <c r="F18" s="136">
        <v>43081.66</v>
      </c>
      <c r="G18" s="275"/>
      <c r="H18" s="275"/>
      <c r="I18" s="275"/>
      <c r="J18" s="275"/>
      <c r="K18" s="241">
        <f>F18</f>
        <v>43081.66</v>
      </c>
      <c r="L18" s="175"/>
      <c r="M18" s="175"/>
      <c r="N18" s="27"/>
      <c r="O18" s="27"/>
    </row>
    <row r="19" spans="1:22" ht="15.75" x14ac:dyDescent="0.25">
      <c r="A19" s="27"/>
      <c r="B19" s="300">
        <v>5</v>
      </c>
      <c r="C19" s="163" t="s">
        <v>296</v>
      </c>
      <c r="D19" s="242"/>
      <c r="E19" s="350"/>
      <c r="F19" s="136">
        <v>23787.96</v>
      </c>
      <c r="G19" s="275"/>
      <c r="H19" s="275"/>
      <c r="I19" s="275"/>
      <c r="J19" s="275"/>
      <c r="K19" s="241">
        <f>F19</f>
        <v>23787.96</v>
      </c>
      <c r="L19" s="175"/>
      <c r="M19" s="175"/>
      <c r="N19" s="27"/>
      <c r="O19" s="27"/>
    </row>
    <row r="20" spans="1:22" ht="15.75" x14ac:dyDescent="0.25">
      <c r="A20" s="27"/>
      <c r="B20" s="300">
        <v>6</v>
      </c>
      <c r="C20" s="242" t="s">
        <v>153</v>
      </c>
      <c r="D20" s="245"/>
      <c r="E20" s="243"/>
      <c r="F20" s="330">
        <f>SUM(E28:E32)</f>
        <v>16322</v>
      </c>
      <c r="G20" s="351">
        <f t="shared" ref="G20:I20" si="1">SUM(F28:F32)</f>
        <v>0</v>
      </c>
      <c r="H20" s="330">
        <f t="shared" si="1"/>
        <v>0</v>
      </c>
      <c r="I20" s="330">
        <f t="shared" si="1"/>
        <v>0</v>
      </c>
      <c r="J20" s="330">
        <f>SUM(I28:I32)</f>
        <v>0</v>
      </c>
      <c r="K20" s="246">
        <f t="shared" si="0"/>
        <v>16322</v>
      </c>
      <c r="L20" s="175"/>
      <c r="M20" s="175"/>
      <c r="N20" s="27"/>
      <c r="O20" s="27"/>
    </row>
    <row r="21" spans="1:22" ht="30.95" customHeight="1" x14ac:dyDescent="0.25">
      <c r="A21" s="27"/>
      <c r="B21" s="300">
        <v>7</v>
      </c>
      <c r="C21" s="277" t="s">
        <v>188</v>
      </c>
      <c r="D21" s="277"/>
      <c r="E21" s="277"/>
      <c r="F21" s="279">
        <f>SUM(F15:F17,F19:F20)</f>
        <v>40109.96</v>
      </c>
      <c r="G21" s="251">
        <f>SUM(G15:G17,G20)</f>
        <v>0</v>
      </c>
      <c r="H21" s="250">
        <f>SUM(H15:H17,H20)</f>
        <v>0</v>
      </c>
      <c r="I21" s="250">
        <f>SUM(I15:I17,I20)</f>
        <v>0</v>
      </c>
      <c r="J21" s="250">
        <f>SUM(J15:J17,J20)</f>
        <v>0</v>
      </c>
      <c r="K21" s="279">
        <f t="shared" si="0"/>
        <v>40109.96</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f t="shared" ref="C28:C32" si="2">IF(J28&lt;&gt;0,VLOOKUP($D$9,Info_County_Code,2,FALSE),"")</f>
        <v>47</v>
      </c>
      <c r="D28" s="355" t="s">
        <v>98</v>
      </c>
      <c r="E28" s="31">
        <v>2500</v>
      </c>
      <c r="F28" s="32"/>
      <c r="G28" s="31"/>
      <c r="H28" s="31"/>
      <c r="I28" s="128"/>
      <c r="J28" s="275">
        <f>SUM(E28:I28)</f>
        <v>2500</v>
      </c>
      <c r="K28" s="175"/>
      <c r="L28" s="175"/>
      <c r="M28" s="175"/>
      <c r="N28" s="175"/>
      <c r="O28" s="175"/>
      <c r="P28" s="175"/>
      <c r="Q28" s="175"/>
      <c r="R28" s="175"/>
    </row>
    <row r="29" spans="1:22" ht="15.75" x14ac:dyDescent="0.25">
      <c r="A29" s="27"/>
      <c r="B29" s="300">
        <v>9</v>
      </c>
      <c r="C29" s="301">
        <f t="shared" si="2"/>
        <v>47</v>
      </c>
      <c r="D29" s="355" t="s">
        <v>99</v>
      </c>
      <c r="E29" s="31">
        <v>13822</v>
      </c>
      <c r="F29" s="32"/>
      <c r="G29" s="31"/>
      <c r="H29" s="31"/>
      <c r="I29" s="128"/>
      <c r="J29" s="275">
        <f t="shared" ref="J29:J32" si="3">SUM(E29:I29)</f>
        <v>13822</v>
      </c>
      <c r="K29" s="175"/>
      <c r="L29" s="175"/>
      <c r="M29" s="175"/>
      <c r="N29" s="175"/>
      <c r="O29" s="175"/>
      <c r="P29" s="175"/>
      <c r="Q29" s="175"/>
      <c r="R29" s="175"/>
    </row>
    <row r="30" spans="1:22" ht="15.75" x14ac:dyDescent="0.25">
      <c r="A30" s="27"/>
      <c r="B30" s="300">
        <v>10</v>
      </c>
      <c r="C30" s="301" t="str">
        <f t="shared" si="2"/>
        <v/>
      </c>
      <c r="D30" s="219" t="s">
        <v>295</v>
      </c>
      <c r="E30" s="31"/>
      <c r="F30" s="32"/>
      <c r="G30" s="31"/>
      <c r="H30" s="31"/>
      <c r="I30" s="128"/>
      <c r="J30" s="275">
        <f t="shared" si="3"/>
        <v>0</v>
      </c>
      <c r="K30" s="175"/>
      <c r="L30" s="175"/>
      <c r="M30" s="175"/>
      <c r="N30" s="175"/>
      <c r="O30" s="175"/>
      <c r="P30" s="175"/>
      <c r="Q30" s="175"/>
      <c r="R30" s="175"/>
    </row>
    <row r="31" spans="1:22" ht="15.75" x14ac:dyDescent="0.25">
      <c r="A31" s="27"/>
      <c r="B31" s="354">
        <v>11</v>
      </c>
      <c r="C31" s="301" t="str">
        <f t="shared" si="2"/>
        <v/>
      </c>
      <c r="D31" s="355" t="s">
        <v>101</v>
      </c>
      <c r="E31" s="31"/>
      <c r="F31" s="32"/>
      <c r="G31" s="31"/>
      <c r="H31" s="31"/>
      <c r="I31" s="128"/>
      <c r="J31" s="275">
        <f t="shared" si="3"/>
        <v>0</v>
      </c>
      <c r="K31" s="175"/>
      <c r="L31" s="175"/>
      <c r="M31" s="175"/>
      <c r="N31" s="175"/>
      <c r="O31" s="175"/>
      <c r="P31" s="175"/>
      <c r="Q31" s="175"/>
      <c r="R31" s="175"/>
    </row>
    <row r="32" spans="1:22" ht="15.75" x14ac:dyDescent="0.25">
      <c r="A32" s="27"/>
      <c r="B32" s="300">
        <v>12</v>
      </c>
      <c r="C32" s="301" t="str">
        <f t="shared" si="2"/>
        <v/>
      </c>
      <c r="D32" s="355" t="s">
        <v>102</v>
      </c>
      <c r="E32" s="31"/>
      <c r="F32" s="32"/>
      <c r="G32" s="31"/>
      <c r="H32" s="31"/>
      <c r="I32" s="128"/>
      <c r="J32" s="275">
        <f t="shared" si="3"/>
        <v>0</v>
      </c>
      <c r="K32" s="175"/>
      <c r="L32" s="175"/>
      <c r="M32" s="175"/>
      <c r="N32" s="175"/>
      <c r="O32" s="175"/>
      <c r="P32" s="175"/>
      <c r="Q32" s="175"/>
      <c r="R32" s="175"/>
    </row>
    <row r="33" hidden="1" x14ac:dyDescent="0.2"/>
    <row r="34" hidden="1" x14ac:dyDescent="0.2"/>
    <row r="35" hidden="1" x14ac:dyDescent="0.2"/>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dataValidation allowBlank="1" showInputMessage="1" showErrorMessage="1" prompt="Type in the Medi-Cal FFP for WET Annual Planning Costs. " sqref="G15"/>
    <dataValidation allowBlank="1" showInputMessage="1" showErrorMessage="1" prompt="Type in the 1991 Realignment for WET Annual Planning Costs. " sqref="H15"/>
    <dataValidation allowBlank="1" showInputMessage="1" showErrorMessage="1" prompt="Type in the Behavioral Health Subaccount amount for WET Annual Planning Costs. " sqref="I15"/>
    <dataValidation allowBlank="1" showInputMessage="1" showErrorMessage="1" prompt="Type in Other funds for WET Annual Planning Costs. " sqref="J15"/>
    <dataValidation allowBlank="1" showInputMessage="1" showErrorMessage="1" prompt="Type in Other funds for WET Evaluation Costs. " sqref="J16"/>
    <dataValidation allowBlank="1" showInputMessage="1" showErrorMessage="1" prompt="Type in Other funds for WET Administration Costs." sqref="J17"/>
    <dataValidation allowBlank="1" showInputMessage="1" showErrorMessage="1" prompt="Type in the Behavioral Health Subaccount amount for WET Evaluation Costs." sqref="I16"/>
    <dataValidation allowBlank="1" showInputMessage="1" showErrorMessage="1" prompt="Type in the Behavioral Health Subaccount amount for WET Administration Costs. " sqref="I17"/>
    <dataValidation allowBlank="1" showInputMessage="1" showErrorMessage="1" prompt="Type in the 1991 Realignment for WET Evaluation Costs." sqref="H16"/>
    <dataValidation allowBlank="1" showInputMessage="1" showErrorMessage="1" prompt="Type in the 1991 Realignment for WET Administration Costs. " sqref="H17"/>
    <dataValidation allowBlank="1" showInputMessage="1" showErrorMessage="1" prompt="Type in the Medi-Cal FFP for WET Evaluation Costs. " sqref="G16"/>
    <dataValidation allowBlank="1" showInputMessage="1" showErrorMessage="1" prompt="Type in the Medi-Cal FFP for WET Administration Costs. " sqref="G17"/>
    <dataValidation allowBlank="1" showInputMessage="1" showErrorMessage="1" prompt="Type in the Total MHSA Funds (Including Interest) for WET Evaluation Costs. " sqref="F16"/>
    <dataValidation allowBlank="1" showInputMessage="1" showErrorMessage="1" prompt="Type in the Total MHSA Funds (Including Interest) for WET Administration Costs. " sqref="F17"/>
    <dataValidation allowBlank="1" showInputMessage="1" showErrorMessage="1" prompt="Type in the Total MHSA Funds (Including Interest) for WET Funds Transferred to JPA." sqref="F18"/>
    <dataValidation allowBlank="1" showInputMessage="1" showErrorMessage="1" prompt="Type in the Total MHSA Funds (Including Interest) for WET Expenditures Incurred by JPA." sqref="F19"/>
    <dataValidation allowBlank="1" showInputMessage="1" showErrorMessage="1" prompt="Type in Total MHSA Funds (Including Interest) in Workforce Staffing. " sqref="E28"/>
    <dataValidation allowBlank="1" showInputMessage="1" showErrorMessage="1" prompt="Type in Medi-Cal FFP funds in Workforce Staffing. " sqref="F28"/>
    <dataValidation allowBlank="1" showInputMessage="1" showErrorMessage="1" prompt="Type in 1991 Realignment funds in Workforce Staffing. " sqref="G28"/>
    <dataValidation allowBlank="1" showInputMessage="1" showErrorMessage="1" prompt="Type in Behavioral Health Subaccount funds in Workforce Staffing." sqref="H28"/>
    <dataValidation allowBlank="1" showInputMessage="1" showErrorMessage="1" prompt="Type in Other funds in Workforce Staffing. " sqref="I28"/>
    <dataValidation allowBlank="1" showInputMessage="1" showErrorMessage="1" prompt="Type in Total MHSA Funds (Including Interest) in Training/Technical Assistance. " sqref="E29"/>
    <dataValidation allowBlank="1" showInputMessage="1" showErrorMessage="1" prompt="Type in Medi-Cal FFP funds in Training/Technical Assistance." sqref="F29"/>
    <dataValidation allowBlank="1" showInputMessage="1" showErrorMessage="1" prompt="Type in 1991 Realignment funds in Training/Technical Assistance." sqref="G29"/>
    <dataValidation allowBlank="1" showInputMessage="1" showErrorMessage="1" prompt="Type in Behavioral Health Subaccount funds in Training/Technical Assistance." sqref="H29"/>
    <dataValidation allowBlank="1" showInputMessage="1" showErrorMessage="1" prompt="Type in Other funds in Training/Technical Assistance." sqref="I29"/>
    <dataValidation allowBlank="1" showInputMessage="1" showErrorMessage="1" prompt="Type in Total MHSA Funds (Including Interest) in Mental Health Career Pathways." sqref="E30"/>
    <dataValidation allowBlank="1" showInputMessage="1" showErrorMessage="1" prompt="Type in Medi-Cal FFP funds in Mental Health Career Pathways." sqref="F30"/>
    <dataValidation allowBlank="1" showInputMessage="1" showErrorMessage="1" prompt="Type in 1991 Realignment funds in Mental Health Career Pathways. " sqref="G30"/>
    <dataValidation allowBlank="1" showInputMessage="1" showErrorMessage="1" prompt="Type in Behavioral Health Subaccount funds in Mental Health Career Pathways. " sqref="H30"/>
    <dataValidation allowBlank="1" showInputMessage="1" showErrorMessage="1" prompt="Type in Other funds in Mental Health Career Pathways. _x000a_" sqref="I30"/>
    <dataValidation allowBlank="1" showInputMessage="1" showErrorMessage="1" prompt="Type in Total MHSA Funds (Including Interest) in Residency/Internship." sqref="E31"/>
    <dataValidation allowBlank="1" showInputMessage="1" showErrorMessage="1" prompt="Type in Medi-Cal FFP funds in Residency/Internship." sqref="F31"/>
    <dataValidation allowBlank="1" showInputMessage="1" showErrorMessage="1" prompt="Type in 1991 Realignment funds in Residency/Internship." sqref="G31"/>
    <dataValidation allowBlank="1" showInputMessage="1" showErrorMessage="1" prompt="Type in Behavioral Health Subaccount funds in Residency/Internship." sqref="H31"/>
    <dataValidation allowBlank="1" showInputMessage="1" showErrorMessage="1" prompt="Type in Other funds in Residency/Internship." sqref="I31"/>
    <dataValidation allowBlank="1" showInputMessage="1" showErrorMessage="1" prompt="Type in Total MHSA Funds (Including Interest) in Financial Incentive. " sqref="E32"/>
    <dataValidation allowBlank="1" showInputMessage="1" showErrorMessage="1" prompt="Type in Medi-Cal FFP funds in Financial Incentive." sqref="F32"/>
    <dataValidation allowBlank="1" showInputMessage="1" showErrorMessage="1" prompt="Type in 1991 Realignment funds in Financial Incentive." sqref="G32"/>
    <dataValidation allowBlank="1" showInputMessage="1" showErrorMessage="1" prompt="Type in Behavioral Health Subaccount funds in Financial Incentive." sqref="H32"/>
    <dataValidation allowBlank="1" showInputMessage="1" showErrorMessage="1" prompt="Type in Other funds in Financial Incentive. " sqref="I32"/>
  </dataValidations>
  <pageMargins left="0" right="0" top="0.75" bottom="0.75" header="0.3" footer="0.3"/>
  <pageSetup paperSize="5" scale="80"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0"/>
  <sheetViews>
    <sheetView workbookViewId="0">
      <selection activeCell="A16" sqref="A16"/>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row r="86" spans="1:1" hidden="1" x14ac:dyDescent="0.25"/>
    <row r="87" spans="1:1" hidden="1" x14ac:dyDescent="0.25"/>
    <row r="88" spans="1:1" hidden="1" x14ac:dyDescent="0.25"/>
    <row r="89" spans="1:1" hidden="1" x14ac:dyDescent="0.25"/>
    <row r="90" spans="1:1" hidden="1" x14ac:dyDescent="0.25"/>
  </sheetData>
  <sheetProtection password="C72E" sheet="1" objects="1" scenarios="1"/>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2"/>
  <sheetViews>
    <sheetView showGridLines="0" zoomScale="80" zoomScaleNormal="80" zoomScaleSheetLayoutView="40" workbookViewId="0">
      <selection activeCell="F20" sqref="F20"/>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Siskiyou</v>
      </c>
      <c r="E9" s="8"/>
      <c r="F9" s="162" t="s">
        <v>1</v>
      </c>
      <c r="G9" s="264">
        <f>IF(ISBLANK('1. Information'!D9),"",'1. Information'!D9)</f>
        <v>44963</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0</v>
      </c>
      <c r="G15" s="136"/>
      <c r="H15" s="136"/>
      <c r="I15" s="136"/>
      <c r="J15" s="136"/>
      <c r="K15" s="326">
        <f>SUM(F15:J15)</f>
        <v>0</v>
      </c>
      <c r="L15" s="175"/>
      <c r="M15" s="175"/>
      <c r="U15" s="27"/>
      <c r="V15" s="27"/>
      <c r="W15" s="27"/>
    </row>
    <row r="16" spans="1:23" x14ac:dyDescent="0.25">
      <c r="B16" s="300">
        <v>2</v>
      </c>
      <c r="C16" s="162" t="s">
        <v>309</v>
      </c>
      <c r="D16" s="225"/>
      <c r="E16" s="358"/>
      <c r="F16" s="136">
        <v>0</v>
      </c>
      <c r="G16" s="136"/>
      <c r="H16" s="136"/>
      <c r="I16" s="136"/>
      <c r="J16" s="136"/>
      <c r="K16" s="326">
        <f t="shared" ref="K16:K20" si="0">SUM(F16:J16)</f>
        <v>0</v>
      </c>
      <c r="L16" s="175"/>
      <c r="M16" s="175"/>
      <c r="U16" s="27"/>
      <c r="V16" s="27"/>
      <c r="W16" s="27"/>
    </row>
    <row r="17" spans="1:23" x14ac:dyDescent="0.25">
      <c r="B17" s="300">
        <v>3</v>
      </c>
      <c r="C17" s="162" t="s">
        <v>311</v>
      </c>
      <c r="D17" s="225"/>
      <c r="E17" s="358"/>
      <c r="F17" s="136">
        <v>0</v>
      </c>
      <c r="G17" s="136"/>
      <c r="H17" s="136"/>
      <c r="I17" s="136"/>
      <c r="J17" s="136"/>
      <c r="K17" s="326">
        <f t="shared" si="0"/>
        <v>0</v>
      </c>
      <c r="L17" s="175"/>
      <c r="M17" s="175"/>
      <c r="U17" s="27"/>
      <c r="V17" s="27"/>
      <c r="W17" s="27"/>
    </row>
    <row r="18" spans="1:23" s="25" customFormat="1" x14ac:dyDescent="0.25">
      <c r="A18" s="27"/>
      <c r="B18" s="300">
        <v>4</v>
      </c>
      <c r="C18" s="163" t="s">
        <v>642</v>
      </c>
      <c r="D18" s="242"/>
      <c r="E18" s="350"/>
      <c r="F18" s="136">
        <v>0</v>
      </c>
      <c r="G18" s="275"/>
      <c r="H18" s="275"/>
      <c r="I18" s="275"/>
      <c r="J18" s="275"/>
      <c r="K18" s="241">
        <f>F18</f>
        <v>0</v>
      </c>
      <c r="L18" s="175"/>
      <c r="M18" s="175"/>
      <c r="N18" s="27"/>
      <c r="O18" s="27"/>
    </row>
    <row r="19" spans="1:23" s="25" customFormat="1" x14ac:dyDescent="0.25">
      <c r="A19" s="27"/>
      <c r="B19" s="300">
        <v>5</v>
      </c>
      <c r="C19" s="163" t="s">
        <v>643</v>
      </c>
      <c r="D19" s="242"/>
      <c r="E19" s="350"/>
      <c r="F19" s="136">
        <v>0</v>
      </c>
      <c r="G19" s="275"/>
      <c r="H19" s="275"/>
      <c r="I19" s="275"/>
      <c r="J19" s="275"/>
      <c r="K19" s="241">
        <f>F19</f>
        <v>0</v>
      </c>
      <c r="L19" s="175"/>
      <c r="M19" s="175"/>
      <c r="N19" s="27"/>
      <c r="O19" s="27"/>
    </row>
    <row r="20" spans="1:23" x14ac:dyDescent="0.25">
      <c r="B20" s="300">
        <v>6</v>
      </c>
      <c r="C20" s="162" t="s">
        <v>310</v>
      </c>
      <c r="D20" s="225"/>
      <c r="E20" s="240"/>
      <c r="F20" s="351">
        <f>SUM(G27:G46)</f>
        <v>140892.75</v>
      </c>
      <c r="G20" s="351">
        <f>SUM(H27:H46)</f>
        <v>0</v>
      </c>
      <c r="H20" s="330">
        <f t="shared" ref="H20" si="1">SUM(I27:I46)</f>
        <v>0</v>
      </c>
      <c r="I20" s="330">
        <f>SUM(J27:J46)</f>
        <v>0</v>
      </c>
      <c r="J20" s="275">
        <f>SUM(K27:K46)</f>
        <v>0</v>
      </c>
      <c r="K20" s="326">
        <f t="shared" si="0"/>
        <v>140892.75</v>
      </c>
      <c r="L20" s="175"/>
      <c r="M20" s="175"/>
      <c r="U20" s="27"/>
      <c r="V20" s="27"/>
      <c r="W20" s="27"/>
    </row>
    <row r="21" spans="1:23" ht="30.95" customHeight="1" x14ac:dyDescent="0.25">
      <c r="B21" s="300">
        <v>7</v>
      </c>
      <c r="C21" s="359" t="s">
        <v>768</v>
      </c>
      <c r="D21" s="360"/>
      <c r="E21" s="361"/>
      <c r="F21" s="279">
        <f>SUM(F15:F17,F19:F20)</f>
        <v>140892.75</v>
      </c>
      <c r="G21" s="251">
        <f>SUM(G15:G17,G20)</f>
        <v>0</v>
      </c>
      <c r="H21" s="251">
        <f t="shared" ref="H21:J21" si="2">SUM(H15:H17,H20)</f>
        <v>0</v>
      </c>
      <c r="I21" s="251">
        <f t="shared" si="2"/>
        <v>0</v>
      </c>
      <c r="J21" s="251">
        <f t="shared" si="2"/>
        <v>0</v>
      </c>
      <c r="K21" s="250">
        <f>SUM(F21:J21)</f>
        <v>140892.75</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f t="shared" ref="C27:C46" si="3">IF(L27&lt;&gt;0,VLOOKUP($D$9,Info_County_Code,2,FALSE),"")</f>
        <v>47</v>
      </c>
      <c r="D27" s="144" t="s">
        <v>815</v>
      </c>
      <c r="E27" s="144"/>
      <c r="F27" s="127" t="s">
        <v>155</v>
      </c>
      <c r="G27" s="126">
        <v>121200</v>
      </c>
      <c r="H27" s="126"/>
      <c r="I27" s="126"/>
      <c r="J27" s="129"/>
      <c r="K27" s="126"/>
      <c r="L27" s="364">
        <f>SUM(G27:K27)</f>
        <v>121200</v>
      </c>
      <c r="M27" s="175"/>
      <c r="U27" s="27"/>
      <c r="V27" s="27"/>
      <c r="W27" s="27"/>
    </row>
    <row r="28" spans="1:23" x14ac:dyDescent="0.25">
      <c r="B28" s="300">
        <v>9</v>
      </c>
      <c r="C28" s="301">
        <f t="shared" si="3"/>
        <v>47</v>
      </c>
      <c r="D28" s="144" t="s">
        <v>816</v>
      </c>
      <c r="E28" s="144"/>
      <c r="F28" s="127" t="s">
        <v>155</v>
      </c>
      <c r="G28" s="126">
        <v>19692.75</v>
      </c>
      <c r="H28" s="126"/>
      <c r="I28" s="126"/>
      <c r="J28" s="129"/>
      <c r="K28" s="126"/>
      <c r="L28" s="364">
        <f t="shared" ref="L28:L46" si="4">SUM(G28:K28)</f>
        <v>19692.75</v>
      </c>
      <c r="M28" s="175"/>
      <c r="U28" s="27"/>
      <c r="V28" s="27"/>
      <c r="W28" s="27"/>
    </row>
    <row r="29" spans="1:23" x14ac:dyDescent="0.25">
      <c r="B29" s="300">
        <v>10</v>
      </c>
      <c r="C29" s="301" t="str">
        <f t="shared" si="3"/>
        <v/>
      </c>
      <c r="D29" s="144"/>
      <c r="E29" s="144"/>
      <c r="F29" s="127"/>
      <c r="G29" s="126"/>
      <c r="H29" s="126"/>
      <c r="I29" s="126"/>
      <c r="J29" s="129"/>
      <c r="K29" s="126"/>
      <c r="L29" s="364">
        <f t="shared" si="4"/>
        <v>0</v>
      </c>
      <c r="M29" s="175"/>
      <c r="U29" s="27"/>
      <c r="V29" s="27"/>
      <c r="W29" s="27"/>
    </row>
    <row r="30" spans="1:23" x14ac:dyDescent="0.25">
      <c r="B30" s="300">
        <v>11</v>
      </c>
      <c r="C30" s="301" t="str">
        <f t="shared" si="3"/>
        <v/>
      </c>
      <c r="D30" s="144"/>
      <c r="E30" s="144"/>
      <c r="F30" s="127"/>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row r="47" spans="2:23" hidden="1" x14ac:dyDescent="0.25"/>
    <row r="48" spans="2:23" hidden="1" x14ac:dyDescent="0.25"/>
    <row r="49" hidden="1" x14ac:dyDescent="0.25"/>
    <row r="50" hidden="1" x14ac:dyDescent="0.25"/>
    <row r="51" hidden="1" x14ac:dyDescent="0.25"/>
    <row r="52" hidden="1" x14ac:dyDescent="0.25"/>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dataValidation allowBlank="1" showInputMessage="1" showErrorMessage="1" prompt="Type in the Total MHSA Funds (Including Interest) for CFTN Evaluation Costs. " sqref="F16"/>
    <dataValidation allowBlank="1" showInputMessage="1" showErrorMessage="1" prompt="Type in the Medi-Cal FFP for CFTN Administration Costs. " sqref="G17"/>
    <dataValidation allowBlank="1" showInputMessage="1" showErrorMessage="1" prompt="Type in the Medi-Cal FFP for CFTN Evaluation Costs. " sqref="G16"/>
    <dataValidation allowBlank="1" showInputMessage="1" showErrorMessage="1" prompt="Type in the 1991 Realignment for CFTN Administration Costs. " sqref="H17"/>
    <dataValidation allowBlank="1" showInputMessage="1" showErrorMessage="1" prompt="Type in the 1991 Realignment for CFTN Evaluation Costs." sqref="H16"/>
    <dataValidation allowBlank="1" showInputMessage="1" showErrorMessage="1" prompt="Type in the Behavioral Health Subaccount amount for CFTN Administration Costs. " sqref="I17"/>
    <dataValidation allowBlank="1" showInputMessage="1" showErrorMessage="1" prompt="Type in the Behavioral Health Subaccount amount for CFTN Evaluation Costs." sqref="I16"/>
    <dataValidation allowBlank="1" showInputMessage="1" showErrorMessage="1" prompt="Type in Other funds for CFTN Administration Costs." sqref="J17"/>
    <dataValidation allowBlank="1" showInputMessage="1" showErrorMessage="1" prompt="Type in Other funds for CFTN Evaluation Costs. " sqref="J16"/>
    <dataValidation allowBlank="1" showInputMessage="1" showErrorMessage="1" prompt="Type in Other funds for CFTN Annual Planning Costs. " sqref="J15"/>
    <dataValidation allowBlank="1" showInputMessage="1" showErrorMessage="1" prompt="Type in the Behavioral Health Subaccount amount for CFTN Annual Planning Costs. " sqref="I15"/>
    <dataValidation allowBlank="1" showInputMessage="1" showErrorMessage="1" prompt="Type in the 1991 Realignment for CFTN Annual Planning Costs. " sqref="H15"/>
    <dataValidation allowBlank="1" showInputMessage="1" showErrorMessage="1" prompt="Type in the Medi-Cal FFP for CFTN Annual Planning Costs. " sqref="G15"/>
    <dataValidation allowBlank="1" showInputMessage="1" showErrorMessage="1" prompt="Type in the Total MHSA Funds (Including Interest) for CFTN Annual Planning Costs. " sqref="F15"/>
    <dataValidation allowBlank="1" showInputMessage="1" showErrorMessage="1" prompt="Type in the Total MHSA Funds (Including Interest) for CFTN Expenditures Incurred by JPA. " sqref="F18"/>
    <dataValidation allowBlank="1" showInputMessage="1" showErrorMessage="1" prompt="Type in the Total MHSA Funds (Including Interest) for CFTN Project Expenditures. " sqref="F19"/>
    <dataValidation allowBlank="1" showInputMessage="1" showErrorMessage="1" prompt="Type in Other items. " sqref="K27:K46"/>
    <dataValidation allowBlank="1" showInputMessage="1" showErrorMessage="1" prompt="Type in Behavioral Health Subaccount. " sqref="J27:J46"/>
    <dataValidation allowBlank="1" showInputMessage="1" showErrorMessage="1" prompt="Type in 1991 Realignment. " sqref="I27:I46"/>
    <dataValidation allowBlank="1" showInputMessage="1" showErrorMessage="1" prompt="Type in Medi-Cal FFP. " sqref="H27:H46"/>
    <dataValidation allowBlank="1" showInputMessage="1" showErrorMessage="1" prompt="Type in Total MHSA Funds (Including Interest)" sqref="G27:G46"/>
    <dataValidation allowBlank="1" showInputMessage="1" showErrorMessage="1" prompt="Type in Prior Program Name. " sqref="E27:E46"/>
    <dataValidation allowBlank="1" showInputMessage="1" showErrorMessage="1" prompt="Type in Program Name. " sqref="D27:D46"/>
    <dataValidation type="list" allowBlank="1" showInputMessage="1" showErrorMessage="1" prompt="Use drop down menu to select Project Type. " sqref="F27:F46">
      <formula1>CFTN_Project_Type</formula1>
    </dataValidation>
  </dataValidations>
  <pageMargins left="0" right="0" top="0.75" bottom="0.75" header="0.3" footer="0.3"/>
  <pageSetup paperSize="5" scale="52" fitToWidth="0" fitToHeight="0" orientation="landscape" r:id="rId4"/>
  <headerFooter>
    <oddFooter>&amp;C&amp;"Arial,Regular"&amp;12Page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M85"/>
  <sheetViews>
    <sheetView showGridLines="0" zoomScale="85" zoomScaleNormal="85" workbookViewId="0">
      <selection activeCell="E21" sqref="E21"/>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Siskiyou</v>
      </c>
      <c r="E9" s="2"/>
      <c r="F9" s="365" t="s">
        <v>156</v>
      </c>
      <c r="G9" s="264">
        <f>IF(ISBLANK('1. Information'!D9),"",'1. Information'!D9)</f>
        <v>44963</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x14ac:dyDescent="0.2">
      <c r="B15" s="300">
        <v>1</v>
      </c>
      <c r="C15" s="301" t="str">
        <f t="shared" ref="C15:C44" si="0">IF(G15&lt;&gt;0,VLOOKUP($D$9,Info_County_Code,2,FALSE),"")</f>
        <v/>
      </c>
      <c r="D15" s="40"/>
      <c r="E15" s="40"/>
      <c r="F15" s="150"/>
      <c r="G15" s="132"/>
      <c r="H15" s="134"/>
    </row>
    <row r="16" spans="1:11" x14ac:dyDescent="0.2">
      <c r="B16" s="300">
        <v>2</v>
      </c>
      <c r="C16" s="301" t="str">
        <f t="shared" si="0"/>
        <v/>
      </c>
      <c r="D16" s="40"/>
      <c r="E16" s="40"/>
      <c r="F16" s="150"/>
      <c r="G16" s="132"/>
      <c r="H16" s="134"/>
    </row>
    <row r="17" spans="2:8" x14ac:dyDescent="0.2">
      <c r="B17" s="300">
        <v>3</v>
      </c>
      <c r="C17" s="301" t="str">
        <f t="shared" si="0"/>
        <v/>
      </c>
      <c r="D17" s="40"/>
      <c r="E17" s="40"/>
      <c r="F17" s="150"/>
      <c r="G17" s="132"/>
      <c r="H17" s="134"/>
    </row>
    <row r="18" spans="2:8" x14ac:dyDescent="0.2">
      <c r="B18" s="300">
        <v>4</v>
      </c>
      <c r="C18" s="301" t="str">
        <f t="shared" si="0"/>
        <v/>
      </c>
      <c r="D18" s="40"/>
      <c r="E18" s="40"/>
      <c r="F18" s="150"/>
      <c r="G18" s="132"/>
      <c r="H18" s="134"/>
    </row>
    <row r="19" spans="2:8" x14ac:dyDescent="0.2">
      <c r="B19" s="300">
        <v>5</v>
      </c>
      <c r="C19" s="301" t="str">
        <f t="shared" si="0"/>
        <v/>
      </c>
      <c r="D19" s="40"/>
      <c r="E19" s="40"/>
      <c r="F19" s="150"/>
      <c r="G19" s="132"/>
      <c r="H19" s="134"/>
    </row>
    <row r="20" spans="2:8" x14ac:dyDescent="0.2">
      <c r="B20" s="300">
        <v>6</v>
      </c>
      <c r="C20" s="301" t="str">
        <f t="shared" si="0"/>
        <v/>
      </c>
      <c r="D20" s="40"/>
      <c r="E20" s="40"/>
      <c r="F20" s="150"/>
      <c r="G20" s="132"/>
      <c r="H20" s="134"/>
    </row>
    <row r="21" spans="2:8" x14ac:dyDescent="0.2">
      <c r="B21" s="300">
        <v>7</v>
      </c>
      <c r="C21" s="301" t="str">
        <f t="shared" si="0"/>
        <v/>
      </c>
      <c r="D21" s="40"/>
      <c r="E21" s="40"/>
      <c r="F21" s="150"/>
      <c r="G21" s="132"/>
      <c r="H21" s="134"/>
    </row>
    <row r="22" spans="2:8" x14ac:dyDescent="0.2">
      <c r="B22" s="300">
        <v>8</v>
      </c>
      <c r="C22" s="301" t="str">
        <f t="shared" si="0"/>
        <v/>
      </c>
      <c r="D22" s="40"/>
      <c r="E22" s="40"/>
      <c r="F22" s="150"/>
      <c r="G22" s="132"/>
      <c r="H22" s="134"/>
    </row>
    <row r="23" spans="2:8" x14ac:dyDescent="0.2">
      <c r="B23" s="300">
        <v>9</v>
      </c>
      <c r="C23" s="301" t="str">
        <f t="shared" si="0"/>
        <v/>
      </c>
      <c r="D23" s="40"/>
      <c r="E23" s="40"/>
      <c r="F23" s="150"/>
      <c r="G23" s="132"/>
      <c r="H23" s="134"/>
    </row>
    <row r="24" spans="2:8" x14ac:dyDescent="0.2">
      <c r="B24" s="300">
        <v>10</v>
      </c>
      <c r="C24" s="301" t="str">
        <f t="shared" si="0"/>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row r="81" hidden="1" x14ac:dyDescent="0.2"/>
    <row r="82" hidden="1" x14ac:dyDescent="0.2"/>
    <row r="83" hidden="1" x14ac:dyDescent="0.2"/>
    <row r="84" hidden="1" x14ac:dyDescent="0.2"/>
    <row r="85" hidden="1" x14ac:dyDescent="0.2"/>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formula1>"CSS, PEI, INN, WET, CFTN"</formula1>
    </dataValidation>
    <dataValidation type="list" allowBlank="1" showInputMessage="1" showErrorMessage="1" prompt="Select Adjustment Type from drop down list. " sqref="E15:E44">
      <formula1>"Expenditure, Interest Revenue"</formula1>
    </dataValidation>
    <dataValidation allowBlank="1" showInputMessage="1" showErrorMessage="1" prompt="Type in the Fiscal Year for this adjustment. " sqref="F15:F44 E51:E80"/>
    <dataValidation allowBlank="1" showInputMessage="1" showErrorMessage="1" prompt="Type in the amount of adjustment. " sqref="G15:G44 F51:F80"/>
    <dataValidation allowBlank="1" showInputMessage="1" showErrorMessage="1" prompt="Type in the reason for the adjustment. " sqref="H15:H44 G51:G8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Siskiyou</v>
      </c>
      <c r="F9" s="226" t="s">
        <v>1</v>
      </c>
      <c r="G9" s="346">
        <f>IF(ISBLANK('1. Information'!D9),"",'1. Information'!D9)</f>
        <v>44963</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t="str">
        <f t="shared" ref="C15:C54" si="0">IF(I15&lt;&gt;0,VLOOKUP($D$9,Info_County_Code,2,FALSE),"")</f>
        <v/>
      </c>
      <c r="D15" s="139"/>
      <c r="E15" s="40"/>
      <c r="F15" s="143"/>
      <c r="G15" s="23"/>
      <c r="H15" s="23"/>
      <c r="I15" s="374">
        <f>SUM(G15:H15)</f>
        <v>0</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row r="55" spans="2:9" hidden="1" x14ac:dyDescent="0.2"/>
    <row r="56" spans="2:9" hidden="1" x14ac:dyDescent="0.2"/>
    <row r="57" spans="2:9" hidden="1" x14ac:dyDescent="0.2"/>
    <row r="58" spans="2:9" hidden="1" x14ac:dyDescent="0.2"/>
    <row r="59" spans="2:9" hidden="1" x14ac:dyDescent="0.2"/>
    <row r="60" spans="2:9" hidden="1" x14ac:dyDescent="0.2"/>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dataValidation type="list" allowBlank="1" showInputMessage="1" showErrorMessage="1" prompt="Select which cost report from the drop down list. " sqref="E15:E54">
      <formula1>Cost_Report_Stage</formula1>
    </dataValidation>
    <dataValidation type="list" allowBlank="1" showInputMessage="1" showErrorMessage="1" prompt="Select which account from the drop down list. " sqref="F15:F54">
      <formula1>"CSS, PEI, INN, WET, CFTN"</formula1>
    </dataValidation>
    <dataValidation allowBlank="1" showInputMessage="1" showErrorMessage="1" prompt="Type in the beginning balance. " sqref="G15:G54"/>
    <dataValidation allowBlank="1" showInputMessage="1" showErrorMessage="1" prompt="Type in the adjustment amount. " sqref="H15:H54"/>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9"/>
  <sheetViews>
    <sheetView showGridLines="0" topLeftCell="A4" zoomScaleNormal="100" workbookViewId="0">
      <selection activeCell="D20" sqref="D20"/>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2021-22</v>
      </c>
      <c r="C6" s="1"/>
      <c r="D6" s="1"/>
    </row>
    <row r="7" spans="1:5" ht="18" x14ac:dyDescent="0.2">
      <c r="B7" s="382" t="s">
        <v>282</v>
      </c>
      <c r="C7" s="1"/>
      <c r="D7" s="1"/>
      <c r="E7" s="27"/>
    </row>
    <row r="8" spans="1:5" x14ac:dyDescent="0.2">
      <c r="D8" s="131"/>
    </row>
    <row r="9" spans="1:5" ht="34.5" customHeight="1" x14ac:dyDescent="0.2">
      <c r="B9" s="203">
        <v>1</v>
      </c>
      <c r="C9" s="209" t="s">
        <v>1</v>
      </c>
      <c r="D9" s="113">
        <v>44963</v>
      </c>
    </row>
    <row r="10" spans="1:5" ht="34.5" customHeight="1" x14ac:dyDescent="0.2">
      <c r="B10" s="203">
        <v>2</v>
      </c>
      <c r="C10" s="205" t="s">
        <v>303</v>
      </c>
      <c r="D10" s="151" t="s">
        <v>782</v>
      </c>
    </row>
    <row r="11" spans="1:5" ht="34.5" customHeight="1" x14ac:dyDescent="0.2">
      <c r="B11" s="203">
        <v>3</v>
      </c>
      <c r="C11" s="204" t="s">
        <v>0</v>
      </c>
      <c r="D11" s="135" t="s">
        <v>82</v>
      </c>
    </row>
    <row r="12" spans="1:5" ht="34.5" customHeight="1" x14ac:dyDescent="0.2">
      <c r="B12" s="203">
        <v>4</v>
      </c>
      <c r="C12" s="206" t="s">
        <v>113</v>
      </c>
      <c r="D12" s="182">
        <f>IF(ISBLANK(D11),"",VLOOKUP(D11,Info_County_Code,2))</f>
        <v>47</v>
      </c>
    </row>
    <row r="13" spans="1:5" ht="34.5" customHeight="1" x14ac:dyDescent="0.2">
      <c r="B13" s="203">
        <v>5</v>
      </c>
      <c r="C13" s="204" t="s">
        <v>114</v>
      </c>
      <c r="D13" s="412" t="s">
        <v>783</v>
      </c>
    </row>
    <row r="14" spans="1:5" ht="34.5" customHeight="1" x14ac:dyDescent="0.2">
      <c r="B14" s="203">
        <v>6</v>
      </c>
      <c r="C14" s="204" t="s">
        <v>115</v>
      </c>
      <c r="D14" s="135" t="s">
        <v>784</v>
      </c>
    </row>
    <row r="15" spans="1:5" ht="34.5" customHeight="1" x14ac:dyDescent="0.2">
      <c r="B15" s="203">
        <v>7</v>
      </c>
      <c r="C15" s="204" t="s">
        <v>116</v>
      </c>
      <c r="D15" s="172">
        <v>96097</v>
      </c>
    </row>
    <row r="16" spans="1:5" ht="34.5" customHeight="1" x14ac:dyDescent="0.2">
      <c r="B16" s="203">
        <v>8</v>
      </c>
      <c r="C16" s="207" t="s">
        <v>162</v>
      </c>
      <c r="D16" s="183" t="str">
        <f>IF(ISBLANK(D11),"",VLOOKUP(D11,County_Population,5,FALSE))</f>
        <v>No</v>
      </c>
    </row>
    <row r="17" spans="2:4" ht="34.5" customHeight="1" x14ac:dyDescent="0.2">
      <c r="B17" s="203">
        <v>9</v>
      </c>
      <c r="C17" s="204" t="s">
        <v>112</v>
      </c>
      <c r="D17" s="135" t="s">
        <v>785</v>
      </c>
    </row>
    <row r="18" spans="2:4" ht="34.5" customHeight="1" x14ac:dyDescent="0.2">
      <c r="B18" s="203">
        <v>10</v>
      </c>
      <c r="C18" s="208" t="s">
        <v>167</v>
      </c>
      <c r="D18" s="413" t="s">
        <v>786</v>
      </c>
    </row>
    <row r="19" spans="2:4" ht="34.5" customHeight="1" x14ac:dyDescent="0.2">
      <c r="B19" s="203">
        <v>11</v>
      </c>
      <c r="C19" s="208" t="s">
        <v>184</v>
      </c>
      <c r="D19" s="413" t="s">
        <v>787</v>
      </c>
    </row>
    <row r="20" spans="2:4" ht="34.5" customHeight="1" x14ac:dyDescent="0.2">
      <c r="B20" s="203">
        <v>12</v>
      </c>
      <c r="C20" s="209" t="s">
        <v>280</v>
      </c>
      <c r="D20" s="414" t="s">
        <v>788</v>
      </c>
    </row>
    <row r="21" spans="2:4" hidden="1" x14ac:dyDescent="0.2"/>
    <row r="22" spans="2:4" hidden="1" x14ac:dyDescent="0.2"/>
    <row r="23" spans="2:4" hidden="1" x14ac:dyDescent="0.2"/>
    <row r="24" spans="2:4" hidden="1" x14ac:dyDescent="0.2"/>
    <row r="25" spans="2:4" hidden="1" x14ac:dyDescent="0.2"/>
    <row r="26" spans="2:4" hidden="1" x14ac:dyDescent="0.2"/>
    <row r="27" spans="2:4" hidden="1" x14ac:dyDescent="0.2"/>
    <row r="28" spans="2:4" hidden="1" x14ac:dyDescent="0.2"/>
    <row r="29" spans="2:4" hidden="1" x14ac:dyDescent="0.2"/>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formula1>County</formula1>
    </dataValidation>
    <dataValidation allowBlank="1" showInputMessage="1" showErrorMessage="1" prompt="Type in date. " sqref="D9"/>
    <dataValidation allowBlank="1" showInputMessage="1" showErrorMessage="1" prompt="Type in the Fiscal Year of this ARER." sqref="D10"/>
    <dataValidation allowBlank="1" showInputMessage="1" showErrorMessage="1" prompt="Type in address." sqref="D13"/>
    <dataValidation allowBlank="1" showInputMessage="1" showErrorMessage="1" prompt="Type in city name. " sqref="D14"/>
    <dataValidation allowBlank="1" showInputMessage="1" showErrorMessage="1" prompt="Type in zip code. " sqref="D15"/>
    <dataValidation allowBlank="1" showInputMessage="1" showErrorMessage="1" prompt="Type in name of preparer." sqref="D17"/>
    <dataValidation allowBlank="1" showInputMessage="1" showErrorMessage="1" prompt="Type in title of preparer." sqref="D18"/>
    <dataValidation allowBlank="1" showInputMessage="1" showErrorMessage="1" prompt="Type in preparer's contact email. " sqref="D19"/>
    <dataValidation allowBlank="1" showInputMessage="1" showErrorMessage="1" prompt="Type in preparer's contact telephone." sqref="D2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Siskiyou</v>
      </c>
      <c r="F9" s="226" t="s">
        <v>1</v>
      </c>
      <c r="G9" s="346">
        <f>IF(ISBLANK('1. Information'!D9),"",'1. Information'!D9)</f>
        <v>44963</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x14ac:dyDescent="0.2">
      <c r="B13" s="375">
        <v>1</v>
      </c>
      <c r="C13" s="169"/>
      <c r="D13" s="169"/>
      <c r="E13" s="117"/>
    </row>
    <row r="14" spans="1:30" x14ac:dyDescent="0.2">
      <c r="B14" s="376">
        <v>2</v>
      </c>
      <c r="C14" s="169"/>
      <c r="D14" s="169"/>
      <c r="E14" s="117"/>
    </row>
    <row r="15" spans="1:30" x14ac:dyDescent="0.2">
      <c r="B15" s="376">
        <v>3</v>
      </c>
      <c r="C15" s="169"/>
      <c r="D15" s="169"/>
      <c r="E15" s="117"/>
    </row>
    <row r="16" spans="1:30" x14ac:dyDescent="0.2">
      <c r="B16" s="375">
        <v>4</v>
      </c>
      <c r="C16" s="169"/>
      <c r="D16" s="169"/>
      <c r="E16" s="117"/>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3" spans="2:19" hidden="1" x14ac:dyDescent="0.2"/>
    <row r="54" spans="2:19" hidden="1" x14ac:dyDescent="0.2"/>
    <row r="55" spans="2:19" hidden="1" x14ac:dyDescent="0.2">
      <c r="S55" s="114"/>
    </row>
    <row r="56" spans="2:19" hidden="1" x14ac:dyDescent="0.2"/>
    <row r="57" spans="2:19" hidden="1" x14ac:dyDescent="0.2"/>
    <row r="58" spans="2:19" hidden="1" x14ac:dyDescent="0.2"/>
    <row r="59" spans="2:19" hidden="1" x14ac:dyDescent="0.2"/>
    <row r="60" spans="2:19" hidden="1" x14ac:dyDescent="0.2"/>
    <row r="61" spans="2:19" hidden="1" x14ac:dyDescent="0.2"/>
    <row r="62" spans="2:19" hidden="1" x14ac:dyDescent="0.2"/>
    <row r="63" spans="2:19" hidden="1" x14ac:dyDescent="0.2"/>
    <row r="64" spans="2:19" hidden="1" x14ac:dyDescent="0.2"/>
    <row r="65" spans="12:16" hidden="1" x14ac:dyDescent="0.2"/>
    <row r="66" spans="12:16" hidden="1" x14ac:dyDescent="0.2">
      <c r="L66" s="115"/>
    </row>
    <row r="67" spans="12:16" hidden="1" x14ac:dyDescent="0.2"/>
    <row r="68" spans="12:16" hidden="1" x14ac:dyDescent="0.2"/>
    <row r="69" spans="12:16" hidden="1" x14ac:dyDescent="0.2"/>
    <row r="70" spans="12:16" hidden="1" x14ac:dyDescent="0.2">
      <c r="M70" s="116"/>
    </row>
    <row r="71" spans="12:16" hidden="1" x14ac:dyDescent="0.2"/>
    <row r="72" spans="12:16" hidden="1" x14ac:dyDescent="0.2">
      <c r="N72" s="114"/>
    </row>
    <row r="73" spans="12:16" hidden="1" x14ac:dyDescent="0.2">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formula1>"CSS, PEI, INN, WET, CFTN, Prudent Reserve"</formula1>
    </dataValidation>
    <dataValidation allowBlank="1" showInputMessage="1" showErrorMessage="1" prompt="Type in the Fiscal Year. " sqref="D13:D52"/>
    <dataValidation allowBlank="1" showInputMessage="1" showErrorMessage="1" prompt="Type in comments. " sqref="E13:E52"/>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row r="11" spans="1:1" hidden="1" x14ac:dyDescent="0.25"/>
  </sheetData>
  <sheetProtection password="C72E" sheet="1" objects="1" scenarios="1"/>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Siskiyou</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6" t="s">
        <v>148</v>
      </c>
      <c r="B1" s="417"/>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9" t="s">
        <v>171</v>
      </c>
      <c r="B2" s="419"/>
      <c r="C2" s="419"/>
      <c r="D2" s="419"/>
      <c r="E2" s="419"/>
    </row>
    <row r="3" spans="1:7" ht="14.25" customHeight="1" x14ac:dyDescent="0.25">
      <c r="A3" s="419" t="s">
        <v>235</v>
      </c>
      <c r="B3" s="419"/>
      <c r="C3" s="419"/>
      <c r="D3" s="419"/>
      <c r="E3" s="419"/>
    </row>
    <row r="4" spans="1:7" ht="14.25" customHeight="1" thickBot="1" x14ac:dyDescent="0.3">
      <c r="A4" s="57"/>
      <c r="B4" s="58"/>
      <c r="C4" s="59"/>
      <c r="D4" s="60"/>
    </row>
    <row r="5" spans="1:7" ht="14.25" customHeight="1" x14ac:dyDescent="0.25">
      <c r="A5" s="61" t="s">
        <v>172</v>
      </c>
      <c r="B5" s="418" t="s">
        <v>173</v>
      </c>
      <c r="C5" s="418"/>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row r="16" spans="1:1" hidden="1" x14ac:dyDescent="0.25"/>
    <row r="17" hidden="1" x14ac:dyDescent="0.25"/>
    <row r="18" hidden="1" x14ac:dyDescent="0.25"/>
    <row r="19" hidden="1" x14ac:dyDescent="0.25"/>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J54"/>
  <sheetViews>
    <sheetView showGridLines="0" topLeftCell="A7" zoomScale="80" zoomScaleNormal="80" zoomScaleSheetLayoutView="40" zoomScalePageLayoutView="85" workbookViewId="0">
      <selection activeCell="E41" sqref="E41"/>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Siskiyou</v>
      </c>
      <c r="F9" s="210" t="s">
        <v>1</v>
      </c>
      <c r="G9" s="185">
        <f>IF(ISBLANK('1. Information'!D9),"",'1. Information'!D9)</f>
        <v>44963</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28071.919999999998</v>
      </c>
      <c r="E14" s="149">
        <v>7025.28</v>
      </c>
      <c r="F14" s="149">
        <v>1848.76</v>
      </c>
      <c r="G14" s="149">
        <v>0</v>
      </c>
      <c r="H14" s="149">
        <v>0</v>
      </c>
      <c r="I14" s="186">
        <f>SUM(D14:H14)</f>
        <v>36945.96</v>
      </c>
    </row>
    <row r="15" spans="1:9" x14ac:dyDescent="0.2">
      <c r="B15" s="218">
        <v>2</v>
      </c>
      <c r="C15" s="219" t="s">
        <v>278</v>
      </c>
      <c r="D15" s="164"/>
      <c r="E15" s="164"/>
      <c r="F15" s="164"/>
      <c r="G15" s="164"/>
      <c r="H15" s="164"/>
      <c r="I15" s="186">
        <f>SUM(D15:H15)</f>
        <v>0</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692430.7</v>
      </c>
      <c r="G19" s="122"/>
      <c r="H19" s="122"/>
      <c r="I19" s="122"/>
    </row>
    <row r="20" spans="2:10" x14ac:dyDescent="0.2">
      <c r="B20" s="216">
        <v>4</v>
      </c>
      <c r="C20" s="220" t="s">
        <v>22</v>
      </c>
      <c r="D20" s="149"/>
      <c r="E20" s="149"/>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692430.7</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-181002.71</v>
      </c>
      <c r="E27" s="188">
        <f>'3. CSS'!F21</f>
        <v>0</v>
      </c>
      <c r="F27" s="186">
        <f>'3. CSS'!F22</f>
        <v>40109.96</v>
      </c>
      <c r="G27" s="194">
        <f>'3. CSS'!F23</f>
        <v>140892.75</v>
      </c>
      <c r="H27" s="194">
        <f>'3. CSS'!F24</f>
        <v>0</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2558270.5500000003</v>
      </c>
      <c r="E31" s="194">
        <f>'4. PEI'!F22</f>
        <v>888233.9</v>
      </c>
      <c r="F31" s="194">
        <f>'5. INN'!F23</f>
        <v>156063.49</v>
      </c>
      <c r="G31" s="194">
        <f>'6. WET'!F21</f>
        <v>40109.96</v>
      </c>
      <c r="H31" s="194">
        <f>'7. CFTN'!F21</f>
        <v>140892.75</v>
      </c>
      <c r="I31" s="194">
        <f t="shared" ref="I31:I35" si="0">SUM(D31:H31)</f>
        <v>3783570.6500000004</v>
      </c>
    </row>
    <row r="32" spans="2:10" x14ac:dyDescent="0.2">
      <c r="B32" s="211">
        <v>10</v>
      </c>
      <c r="C32" s="223" t="s">
        <v>4</v>
      </c>
      <c r="D32" s="189">
        <f>'3. CSS'!G27</f>
        <v>0</v>
      </c>
      <c r="E32" s="189">
        <f>'4. PEI'!G22</f>
        <v>0</v>
      </c>
      <c r="F32" s="189">
        <f>'5. INN'!G23</f>
        <v>0</v>
      </c>
      <c r="G32" s="189">
        <f>'6. WET'!G21</f>
        <v>0</v>
      </c>
      <c r="H32" s="189">
        <f>'7. CFTN'!G21</f>
        <v>0</v>
      </c>
      <c r="I32" s="194">
        <f t="shared" si="0"/>
        <v>0</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0</v>
      </c>
      <c r="E34" s="189">
        <f>'4. PEI'!I22</f>
        <v>0</v>
      </c>
      <c r="F34" s="189">
        <f>'5. INN'!I23</f>
        <v>0</v>
      </c>
      <c r="G34" s="189">
        <f>'6. WET'!I21</f>
        <v>0</v>
      </c>
      <c r="H34" s="189">
        <f>'7. CFTN'!I21</f>
        <v>0</v>
      </c>
      <c r="I34" s="194">
        <f t="shared" si="0"/>
        <v>0</v>
      </c>
    </row>
    <row r="35" spans="2:9" x14ac:dyDescent="0.2">
      <c r="B35" s="211">
        <v>13</v>
      </c>
      <c r="C35" s="223" t="s">
        <v>12</v>
      </c>
      <c r="D35" s="189">
        <f>'3. CSS'!J27</f>
        <v>0</v>
      </c>
      <c r="E35" s="189">
        <f>'4. PEI'!J22</f>
        <v>0</v>
      </c>
      <c r="F35" s="189">
        <f>'5. INN'!J23</f>
        <v>0</v>
      </c>
      <c r="G35" s="189">
        <f>'6. WET'!J21</f>
        <v>0</v>
      </c>
      <c r="H35" s="189">
        <f>'7. CFTN'!J21</f>
        <v>0</v>
      </c>
      <c r="I35" s="194">
        <f t="shared" si="0"/>
        <v>0</v>
      </c>
    </row>
    <row r="36" spans="2:9" ht="15.75" x14ac:dyDescent="0.25">
      <c r="B36" s="211">
        <v>14</v>
      </c>
      <c r="C36" s="224" t="s">
        <v>21</v>
      </c>
      <c r="D36" s="195">
        <f>SUM(D31:D35)</f>
        <v>2558270.5500000003</v>
      </c>
      <c r="E36" s="195">
        <f t="shared" ref="E36:H36" si="1">SUM(E31:E35)</f>
        <v>888233.9</v>
      </c>
      <c r="F36" s="195">
        <f t="shared" si="1"/>
        <v>156063.49</v>
      </c>
      <c r="G36" s="195">
        <f t="shared" si="1"/>
        <v>40109.96</v>
      </c>
      <c r="H36" s="195">
        <f t="shared" si="1"/>
        <v>140892.75</v>
      </c>
      <c r="I36" s="196">
        <f>SUM(D36:H36)</f>
        <v>3783570.6500000004</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299.98</v>
      </c>
      <c r="E40" s="154"/>
      <c r="F40" s="120"/>
      <c r="H40" s="120"/>
      <c r="I40" s="122"/>
    </row>
    <row r="41" spans="2:9" ht="15.75" x14ac:dyDescent="0.25">
      <c r="B41" s="211">
        <v>16</v>
      </c>
      <c r="C41" s="162" t="s">
        <v>19</v>
      </c>
      <c r="D41" s="197">
        <f>'3. CSS'!F16+'4. PEI'!F16+'5. INN'!F20+'6. WET'!F16+'7. CFTN'!F16</f>
        <v>19295</v>
      </c>
      <c r="E41" s="121"/>
      <c r="F41" s="120"/>
      <c r="G41" s="120"/>
      <c r="H41" s="120"/>
      <c r="I41" s="122"/>
    </row>
    <row r="42" spans="2:9" ht="15.75" x14ac:dyDescent="0.25">
      <c r="B42" s="211">
        <v>17</v>
      </c>
      <c r="C42" s="162" t="s">
        <v>20</v>
      </c>
      <c r="D42" s="198">
        <f>'3. CSS'!F17+'4. PEI'!F17+'5. INN'!F16+'5. INN'!F19+'6. WET'!F17+'7. CFTN'!F17</f>
        <v>208194.68</v>
      </c>
      <c r="E42" s="121"/>
      <c r="F42" s="120"/>
      <c r="G42" s="120"/>
      <c r="H42" s="120"/>
      <c r="I42" s="122"/>
    </row>
    <row r="43" spans="2:9" ht="15.75" x14ac:dyDescent="0.25">
      <c r="B43" s="211">
        <v>18</v>
      </c>
      <c r="C43" s="225" t="s">
        <v>243</v>
      </c>
      <c r="D43" s="149">
        <v>0</v>
      </c>
    </row>
    <row r="44" spans="2:9" ht="15.75" x14ac:dyDescent="0.25">
      <c r="B44" s="211">
        <v>19</v>
      </c>
      <c r="C44" s="162" t="s">
        <v>244</v>
      </c>
      <c r="D44" s="199">
        <f>'4. PEI'!F18</f>
        <v>5105.8</v>
      </c>
    </row>
    <row r="45" spans="2:9" ht="15.75" x14ac:dyDescent="0.25">
      <c r="B45" s="211">
        <v>20</v>
      </c>
      <c r="C45" s="225" t="s">
        <v>245</v>
      </c>
      <c r="D45" s="149">
        <v>0</v>
      </c>
    </row>
    <row r="46" spans="2:9" ht="15.75" x14ac:dyDescent="0.25">
      <c r="B46" s="211">
        <v>21</v>
      </c>
      <c r="C46" s="162" t="s">
        <v>249</v>
      </c>
      <c r="D46" s="149">
        <v>0</v>
      </c>
      <c r="E46" s="154"/>
    </row>
    <row r="47" spans="2:9" hidden="1" x14ac:dyDescent="0.2"/>
    <row r="48" spans="2:9" hidden="1" x14ac:dyDescent="0.2"/>
    <row r="49" hidden="1" x14ac:dyDescent="0.2"/>
    <row r="50" hidden="1" x14ac:dyDescent="0.2"/>
    <row r="51" hidden="1" x14ac:dyDescent="0.2"/>
    <row r="52" hidden="1" x14ac:dyDescent="0.2"/>
    <row r="53" hidden="1" x14ac:dyDescent="0.2"/>
    <row r="54" hidden="1" x14ac:dyDescent="0.2"/>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formula1>F19-E20</formula1>
    </dataValidation>
    <dataValidation allowBlank="1" showInputMessage="1" showErrorMessage="1" prompt="Type in county name. " sqref="C9"/>
    <dataValidation allowBlank="1" showInputMessage="1" showErrorMessage="1" prompt="Type in date. " sqref="G9"/>
    <dataValidation allowBlank="1" showInputMessage="1" showErrorMessage="1" prompt="Type in the amount of Component Interest Earned for CSS." sqref="D14"/>
    <dataValidation allowBlank="1" showInputMessage="1" showErrorMessage="1" prompt="Type in the amount of Component Interest Earned for PEI." sqref="E14"/>
    <dataValidation allowBlank="1" showInputMessage="1" showErrorMessage="1" prompt="Type in the amount of Component Interest Earned for INN." sqref="F14"/>
    <dataValidation allowBlank="1" showInputMessage="1" showErrorMessage="1" prompt="Type in the amount of Component Interest Earned for WET." sqref="G14"/>
    <dataValidation allowBlank="1" showInputMessage="1" showErrorMessage="1" prompt="Type in the amount of Component Interest Earned for CFTN." sqref="H14"/>
    <dataValidation allowBlank="1" showInputMessage="1" showErrorMessage="1" prompt="Type in the Joint Powers Authority Interest Earned for CSS. " sqref="D15"/>
    <dataValidation allowBlank="1" showInputMessage="1" showErrorMessage="1" prompt="Type in the Joint Powers Authority Interest Earned for PEI. " sqref="E15"/>
    <dataValidation allowBlank="1" showInputMessage="1" showErrorMessage="1" prompt="Type in the Joint Powers Authority Interest Earned for INN. " sqref="F15"/>
    <dataValidation allowBlank="1" showInputMessage="1" showErrorMessage="1" prompt="Type in the Joint Powers Authority Interest Earned for WET. " sqref="G15"/>
    <dataValidation allowBlank="1" showInputMessage="1" showErrorMessage="1" prompt="Type in the Joint Powers Authority Interest Earned for CFTN. " sqref="H15"/>
    <dataValidation allowBlank="1" showInputMessage="1" showErrorMessage="1" prompt="Type in the TOTAL for the Local Prudent Reserve Beginning Balance. " sqref="F19"/>
    <dataValidation allowBlank="1" showInputMessage="1" showErrorMessage="1" prompt="Type in the Total WET RP." sqref="D43"/>
    <dataValidation allowBlank="1" showInputMessage="1" showErrorMessage="1" prompt="Type in the Total MHSA HP." sqref="D45"/>
    <dataValidation allowBlank="1" showInputMessage="1" showErrorMessage="1" prompt="Type in the amount for the Total Mental Health Services for Veterans. " sqref="D46"/>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9"/>
  <sheetViews>
    <sheetView zoomScaleNormal="100" workbookViewId="0">
      <selection activeCell="A77" sqref="A77"/>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row r="82" spans="1:1" hidden="1" x14ac:dyDescent="0.25"/>
    <row r="83" spans="1:1" hidden="1" x14ac:dyDescent="0.25"/>
    <row r="84" spans="1:1" hidden="1" x14ac:dyDescent="0.25"/>
    <row r="85" spans="1:1" hidden="1" x14ac:dyDescent="0.25"/>
    <row r="86" spans="1:1" hidden="1" x14ac:dyDescent="0.25"/>
    <row r="87" spans="1:1" hidden="1" x14ac:dyDescent="0.25"/>
    <row r="88" spans="1:1" hidden="1" x14ac:dyDescent="0.25"/>
    <row r="89" spans="1:1" hidden="1" x14ac:dyDescent="0.25"/>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M139"/>
  <sheetViews>
    <sheetView showGridLines="0" zoomScale="80" zoomScaleNormal="80" zoomScaleSheetLayoutView="40" zoomScalePageLayoutView="70" workbookViewId="0">
      <selection activeCell="G9" sqref="G9"/>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Siskiyou</v>
      </c>
      <c r="E9" s="123"/>
      <c r="F9" s="226" t="s">
        <v>1</v>
      </c>
      <c r="G9" s="227">
        <f>IF(ISBLANK('1. Information'!D9),"",'1. Information'!D9)</f>
        <v>44963</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299.98</v>
      </c>
      <c r="G15" s="136"/>
      <c r="H15" s="136"/>
      <c r="I15" s="136"/>
      <c r="J15" s="136"/>
      <c r="K15" s="241">
        <f>SUM(F15:J15)</f>
        <v>299.98</v>
      </c>
      <c r="L15" s="175"/>
    </row>
    <row r="16" spans="1:12" ht="15" customHeight="1" x14ac:dyDescent="0.25">
      <c r="A16" s="123"/>
      <c r="B16" s="234">
        <v>2</v>
      </c>
      <c r="C16" s="163" t="s">
        <v>7</v>
      </c>
      <c r="D16" s="242"/>
      <c r="E16" s="243"/>
      <c r="F16" s="136"/>
      <c r="G16" s="136"/>
      <c r="H16" s="136"/>
      <c r="I16" s="136"/>
      <c r="J16" s="136"/>
      <c r="K16" s="241">
        <f t="shared" ref="K16:K17" si="0">SUM(F16:J16)</f>
        <v>0</v>
      </c>
      <c r="L16" s="175"/>
    </row>
    <row r="17" spans="1:12" ht="15.75" customHeight="1" x14ac:dyDescent="0.25">
      <c r="A17" s="123"/>
      <c r="B17" s="234">
        <v>3</v>
      </c>
      <c r="C17" s="163" t="s">
        <v>117</v>
      </c>
      <c r="D17" s="242"/>
      <c r="E17" s="243"/>
      <c r="F17" s="136">
        <f>162233.99+5750.15</f>
        <v>167984.13999999998</v>
      </c>
      <c r="G17" s="136"/>
      <c r="H17" s="136"/>
      <c r="I17" s="136"/>
      <c r="J17" s="136"/>
      <c r="K17" s="241">
        <f t="shared" si="0"/>
        <v>167984.13999999998</v>
      </c>
      <c r="L17" s="175"/>
    </row>
    <row r="18" spans="1:12" x14ac:dyDescent="0.25">
      <c r="A18" s="123"/>
      <c r="B18" s="234">
        <v>4</v>
      </c>
      <c r="C18" s="163" t="s">
        <v>187</v>
      </c>
      <c r="D18" s="242"/>
      <c r="E18" s="243"/>
      <c r="F18" s="136"/>
      <c r="G18" s="244"/>
      <c r="H18" s="244"/>
      <c r="I18" s="244"/>
      <c r="J18" s="244"/>
      <c r="K18" s="241">
        <f>F18</f>
        <v>0</v>
      </c>
      <c r="L18" s="175"/>
    </row>
    <row r="19" spans="1:12" x14ac:dyDescent="0.25">
      <c r="A19" s="123"/>
      <c r="B19" s="234">
        <v>5</v>
      </c>
      <c r="C19" s="163" t="s">
        <v>284</v>
      </c>
      <c r="D19" s="242"/>
      <c r="E19" s="243"/>
      <c r="F19" s="136"/>
      <c r="G19" s="244"/>
      <c r="H19" s="244"/>
      <c r="I19" s="244"/>
      <c r="J19" s="244"/>
      <c r="K19" s="241">
        <f t="shared" ref="K19:K24" si="1">F19</f>
        <v>0</v>
      </c>
      <c r="L19" s="175"/>
    </row>
    <row r="20" spans="1:12" ht="15.75" customHeight="1" x14ac:dyDescent="0.25">
      <c r="A20" s="123"/>
      <c r="B20" s="234">
        <v>6</v>
      </c>
      <c r="C20" s="163" t="s">
        <v>186</v>
      </c>
      <c r="D20" s="242"/>
      <c r="E20" s="243"/>
      <c r="F20" s="136"/>
      <c r="G20" s="244"/>
      <c r="H20" s="244"/>
      <c r="I20" s="244"/>
      <c r="J20" s="244"/>
      <c r="K20" s="241">
        <f t="shared" si="1"/>
        <v>0</v>
      </c>
      <c r="L20" s="175"/>
    </row>
    <row r="21" spans="1:12" x14ac:dyDescent="0.25">
      <c r="A21" s="124"/>
      <c r="B21" s="218">
        <v>7</v>
      </c>
      <c r="C21" s="242" t="s">
        <v>247</v>
      </c>
      <c r="D21" s="245"/>
      <c r="E21" s="243"/>
      <c r="F21" s="136"/>
      <c r="G21" s="246"/>
      <c r="H21" s="246"/>
      <c r="I21" s="246"/>
      <c r="J21" s="246"/>
      <c r="K21" s="241">
        <f t="shared" si="1"/>
        <v>0</v>
      </c>
      <c r="L21" s="175"/>
    </row>
    <row r="22" spans="1:12" x14ac:dyDescent="0.25">
      <c r="A22" s="124"/>
      <c r="B22" s="218">
        <v>8</v>
      </c>
      <c r="C22" s="242" t="s">
        <v>192</v>
      </c>
      <c r="D22" s="245"/>
      <c r="E22" s="243"/>
      <c r="F22" s="136">
        <v>40109.96</v>
      </c>
      <c r="G22" s="246"/>
      <c r="H22" s="246"/>
      <c r="I22" s="246"/>
      <c r="J22" s="246"/>
      <c r="K22" s="241">
        <f t="shared" si="1"/>
        <v>40109.96</v>
      </c>
      <c r="L22" s="175"/>
    </row>
    <row r="23" spans="1:12" x14ac:dyDescent="0.25">
      <c r="A23" s="124"/>
      <c r="B23" s="218">
        <v>9</v>
      </c>
      <c r="C23" s="242" t="s">
        <v>193</v>
      </c>
      <c r="D23" s="245"/>
      <c r="E23" s="243"/>
      <c r="F23" s="136">
        <v>140892.75</v>
      </c>
      <c r="G23" s="246"/>
      <c r="H23" s="246"/>
      <c r="I23" s="246"/>
      <c r="J23" s="246"/>
      <c r="K23" s="241">
        <f t="shared" si="1"/>
        <v>140892.75</v>
      </c>
      <c r="L23" s="175"/>
    </row>
    <row r="24" spans="1:12" x14ac:dyDescent="0.25">
      <c r="A24" s="124"/>
      <c r="B24" s="218">
        <v>10</v>
      </c>
      <c r="C24" s="242" t="s">
        <v>191</v>
      </c>
      <c r="D24" s="245"/>
      <c r="E24" s="243"/>
      <c r="F24" s="136"/>
      <c r="G24" s="246"/>
      <c r="H24" s="246"/>
      <c r="I24" s="246"/>
      <c r="J24" s="246"/>
      <c r="K24" s="241">
        <f t="shared" si="1"/>
        <v>0</v>
      </c>
      <c r="L24" s="175"/>
    </row>
    <row r="25" spans="1:12" ht="15.75" customHeight="1" x14ac:dyDescent="0.25">
      <c r="A25" s="123"/>
      <c r="B25" s="234">
        <v>11</v>
      </c>
      <c r="C25" s="163" t="s">
        <v>123</v>
      </c>
      <c r="D25" s="242"/>
      <c r="E25" s="243"/>
      <c r="F25" s="244">
        <f>SUM(G34:G133)</f>
        <v>2389986.4300000002</v>
      </c>
      <c r="G25" s="246">
        <f>SUM(H34:H133)</f>
        <v>0</v>
      </c>
      <c r="H25" s="246">
        <f>SUM(I34:I133)</f>
        <v>0</v>
      </c>
      <c r="I25" s="246">
        <f>SUM(J34:J133)</f>
        <v>0</v>
      </c>
      <c r="J25" s="246">
        <f>SUM(K34:K133)</f>
        <v>0</v>
      </c>
      <c r="K25" s="246">
        <f>SUM(F25:J25)</f>
        <v>2389986.4300000002</v>
      </c>
      <c r="L25" s="175"/>
    </row>
    <row r="26" spans="1:12" ht="30.95" customHeight="1" x14ac:dyDescent="0.25">
      <c r="A26" s="123"/>
      <c r="B26" s="234">
        <v>12</v>
      </c>
      <c r="C26" s="247" t="s">
        <v>190</v>
      </c>
      <c r="D26" s="248"/>
      <c r="E26" s="249"/>
      <c r="F26" s="250">
        <f t="shared" ref="F26" si="2">SUM(F15:F17,F19:F25)</f>
        <v>2739273.2600000002</v>
      </c>
      <c r="G26" s="250">
        <f>SUM(G15:G17,G25)</f>
        <v>0</v>
      </c>
      <c r="H26" s="251">
        <f>SUM(H15:H17,H25)</f>
        <v>0</v>
      </c>
      <c r="I26" s="250">
        <f>SUM(I15:I17,I25)</f>
        <v>0</v>
      </c>
      <c r="J26" s="250">
        <f>SUM(J15:J17,J25)</f>
        <v>0</v>
      </c>
      <c r="K26" s="250">
        <f>SUM(F26:J26)</f>
        <v>2739273.2600000002</v>
      </c>
      <c r="L26" s="175"/>
    </row>
    <row r="27" spans="1:12" ht="30.95" customHeight="1" x14ac:dyDescent="0.25">
      <c r="A27" s="123"/>
      <c r="B27" s="234">
        <v>13</v>
      </c>
      <c r="C27" s="252" t="s">
        <v>675</v>
      </c>
      <c r="D27" s="252"/>
      <c r="E27" s="252"/>
      <c r="F27" s="250">
        <f>SUM(F15:F17,F19,F20,F25)</f>
        <v>2558270.5500000003</v>
      </c>
      <c r="G27" s="250">
        <f>SUM(G15:G17,G25)</f>
        <v>0</v>
      </c>
      <c r="H27" s="250">
        <f t="shared" ref="H27:J27" si="3">SUM(H15:H17,H25)</f>
        <v>0</v>
      </c>
      <c r="I27" s="250">
        <f t="shared" si="3"/>
        <v>0</v>
      </c>
      <c r="J27" s="250">
        <f t="shared" si="3"/>
        <v>0</v>
      </c>
      <c r="K27" s="250">
        <f>SUM(F27:J27)</f>
        <v>2558270.5500000003</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25">
      <c r="A34" s="123"/>
      <c r="B34" s="262">
        <v>14</v>
      </c>
      <c r="C34" s="263">
        <f t="shared" ref="C34:C65" si="4">IF(L34&lt;&gt;0,VLOOKUP($D$9,Info_County_Code,2,FALSE),"")</f>
        <v>47</v>
      </c>
      <c r="D34" s="144" t="s">
        <v>804</v>
      </c>
      <c r="E34" s="144"/>
      <c r="F34" s="127" t="s">
        <v>95</v>
      </c>
      <c r="G34" s="126">
        <v>699004.89</v>
      </c>
      <c r="H34" s="126"/>
      <c r="I34" s="126"/>
      <c r="J34" s="129"/>
      <c r="K34" s="126"/>
      <c r="L34" s="246">
        <f>SUM(G34:K34)</f>
        <v>699004.89</v>
      </c>
    </row>
    <row r="35" spans="1:12" x14ac:dyDescent="0.25">
      <c r="A35" s="123"/>
      <c r="B35" s="262">
        <v>15</v>
      </c>
      <c r="C35" s="263">
        <f t="shared" si="4"/>
        <v>47</v>
      </c>
      <c r="D35" s="144" t="s">
        <v>805</v>
      </c>
      <c r="E35" s="144"/>
      <c r="F35" s="127" t="s">
        <v>95</v>
      </c>
      <c r="G35" s="126">
        <v>330103.92</v>
      </c>
      <c r="H35" s="126"/>
      <c r="I35" s="126"/>
      <c r="J35" s="129"/>
      <c r="K35" s="126"/>
      <c r="L35" s="246">
        <f t="shared" ref="L35:L98" si="5">SUM(G35:K35)</f>
        <v>330103.92</v>
      </c>
    </row>
    <row r="36" spans="1:12" x14ac:dyDescent="0.25">
      <c r="A36" s="123"/>
      <c r="B36" s="262">
        <v>16</v>
      </c>
      <c r="C36" s="263">
        <f t="shared" si="4"/>
        <v>47</v>
      </c>
      <c r="D36" s="144" t="s">
        <v>806</v>
      </c>
      <c r="E36" s="144"/>
      <c r="F36" s="127" t="s">
        <v>95</v>
      </c>
      <c r="G36" s="126">
        <v>252158.52</v>
      </c>
      <c r="H36" s="126"/>
      <c r="I36" s="126"/>
      <c r="J36" s="129"/>
      <c r="K36" s="126"/>
      <c r="L36" s="246">
        <f t="shared" si="5"/>
        <v>252158.52</v>
      </c>
    </row>
    <row r="37" spans="1:12" x14ac:dyDescent="0.25">
      <c r="A37" s="123"/>
      <c r="B37" s="262">
        <v>17</v>
      </c>
      <c r="C37" s="263">
        <f t="shared" si="4"/>
        <v>47</v>
      </c>
      <c r="D37" s="144" t="s">
        <v>807</v>
      </c>
      <c r="E37" s="144"/>
      <c r="F37" s="127" t="s">
        <v>95</v>
      </c>
      <c r="G37" s="126">
        <v>286923.46999999997</v>
      </c>
      <c r="H37" s="126"/>
      <c r="I37" s="126"/>
      <c r="J37" s="129"/>
      <c r="K37" s="126"/>
      <c r="L37" s="246">
        <f t="shared" si="5"/>
        <v>286923.46999999997</v>
      </c>
    </row>
    <row r="38" spans="1:12" x14ac:dyDescent="0.25">
      <c r="A38" s="123"/>
      <c r="B38" s="262">
        <v>18</v>
      </c>
      <c r="C38" s="263" t="str">
        <f t="shared" si="4"/>
        <v/>
      </c>
      <c r="D38" s="144" t="s">
        <v>808</v>
      </c>
      <c r="E38" s="144"/>
      <c r="F38" s="127" t="s">
        <v>809</v>
      </c>
      <c r="G38" s="126">
        <v>0</v>
      </c>
      <c r="H38" s="126"/>
      <c r="I38" s="126"/>
      <c r="J38" s="129"/>
      <c r="K38" s="126"/>
      <c r="L38" s="246">
        <f t="shared" si="5"/>
        <v>0</v>
      </c>
    </row>
    <row r="39" spans="1:12" x14ac:dyDescent="0.25">
      <c r="A39" s="123"/>
      <c r="B39" s="262">
        <v>19</v>
      </c>
      <c r="C39" s="263" t="str">
        <f t="shared" si="4"/>
        <v/>
      </c>
      <c r="D39" s="144" t="s">
        <v>810</v>
      </c>
      <c r="E39" s="144"/>
      <c r="F39" s="127" t="s">
        <v>809</v>
      </c>
      <c r="G39" s="126">
        <v>0</v>
      </c>
      <c r="H39" s="126"/>
      <c r="I39" s="126"/>
      <c r="J39" s="129"/>
      <c r="K39" s="126"/>
      <c r="L39" s="246">
        <f t="shared" si="5"/>
        <v>0</v>
      </c>
    </row>
    <row r="40" spans="1:12" x14ac:dyDescent="0.25">
      <c r="A40" s="123"/>
      <c r="B40" s="262">
        <v>20</v>
      </c>
      <c r="C40" s="263">
        <f t="shared" si="4"/>
        <v>47</v>
      </c>
      <c r="D40" s="144" t="s">
        <v>811</v>
      </c>
      <c r="E40" s="144"/>
      <c r="F40" s="127" t="s">
        <v>809</v>
      </c>
      <c r="G40" s="126">
        <v>599341.15</v>
      </c>
      <c r="H40" s="126"/>
      <c r="I40" s="126"/>
      <c r="J40" s="129"/>
      <c r="K40" s="126"/>
      <c r="L40" s="246">
        <f t="shared" si="5"/>
        <v>599341.15</v>
      </c>
    </row>
    <row r="41" spans="1:12" x14ac:dyDescent="0.25">
      <c r="A41" s="123"/>
      <c r="B41" s="262">
        <v>21</v>
      </c>
      <c r="C41" s="263">
        <f t="shared" si="4"/>
        <v>47</v>
      </c>
      <c r="D41" s="144" t="s">
        <v>812</v>
      </c>
      <c r="E41" s="144"/>
      <c r="F41" s="127" t="s">
        <v>809</v>
      </c>
      <c r="G41" s="126">
        <v>164475.96</v>
      </c>
      <c r="H41" s="126"/>
      <c r="I41" s="126"/>
      <c r="J41" s="129"/>
      <c r="K41" s="126"/>
      <c r="L41" s="246">
        <f t="shared" si="5"/>
        <v>164475.96</v>
      </c>
    </row>
    <row r="42" spans="1:12" x14ac:dyDescent="0.25">
      <c r="A42" s="123"/>
      <c r="B42" s="262">
        <v>22</v>
      </c>
      <c r="C42" s="263">
        <f t="shared" si="4"/>
        <v>47</v>
      </c>
      <c r="D42" s="144" t="s">
        <v>807</v>
      </c>
      <c r="E42" s="144"/>
      <c r="F42" s="127" t="s">
        <v>809</v>
      </c>
      <c r="G42" s="126">
        <v>15417.08</v>
      </c>
      <c r="H42" s="126"/>
      <c r="I42" s="126"/>
      <c r="J42" s="129"/>
      <c r="K42" s="126"/>
      <c r="L42" s="246">
        <f t="shared" si="5"/>
        <v>15417.08</v>
      </c>
    </row>
    <row r="43" spans="1:12" x14ac:dyDescent="0.25">
      <c r="A43" s="123"/>
      <c r="B43" s="262">
        <v>23</v>
      </c>
      <c r="C43" s="263">
        <f t="shared" si="4"/>
        <v>47</v>
      </c>
      <c r="D43" s="144" t="s">
        <v>813</v>
      </c>
      <c r="E43" s="144"/>
      <c r="F43" s="127" t="s">
        <v>809</v>
      </c>
      <c r="G43" s="126">
        <v>8507.7099999999991</v>
      </c>
      <c r="H43" s="126"/>
      <c r="I43" s="126"/>
      <c r="J43" s="129"/>
      <c r="K43" s="126"/>
      <c r="L43" s="246">
        <f t="shared" si="5"/>
        <v>8507.7099999999991</v>
      </c>
    </row>
    <row r="44" spans="1:12" x14ac:dyDescent="0.25">
      <c r="A44" s="123"/>
      <c r="B44" s="262">
        <v>24</v>
      </c>
      <c r="C44" s="263">
        <f t="shared" si="4"/>
        <v>47</v>
      </c>
      <c r="D44" s="144" t="s">
        <v>814</v>
      </c>
      <c r="E44" s="144"/>
      <c r="F44" s="127" t="s">
        <v>809</v>
      </c>
      <c r="G44" s="126">
        <v>29025</v>
      </c>
      <c r="H44" s="126"/>
      <c r="I44" s="126"/>
      <c r="J44" s="129"/>
      <c r="K44" s="126"/>
      <c r="L44" s="246">
        <f t="shared" si="5"/>
        <v>29025</v>
      </c>
    </row>
    <row r="45" spans="1:12" x14ac:dyDescent="0.25">
      <c r="A45" s="123"/>
      <c r="B45" s="262">
        <v>25</v>
      </c>
      <c r="C45" s="263">
        <f t="shared" si="4"/>
        <v>47</v>
      </c>
      <c r="D45" s="144" t="s">
        <v>811</v>
      </c>
      <c r="E45" s="144"/>
      <c r="F45" s="127" t="s">
        <v>95</v>
      </c>
      <c r="G45" s="126">
        <v>5028.7299999999996</v>
      </c>
      <c r="H45" s="126"/>
      <c r="I45" s="126"/>
      <c r="J45" s="129"/>
      <c r="K45" s="126"/>
      <c r="L45" s="246">
        <f t="shared" si="5"/>
        <v>5028.7299999999996</v>
      </c>
    </row>
    <row r="46" spans="1:12" x14ac:dyDescent="0.25">
      <c r="A46" s="123"/>
      <c r="B46" s="262">
        <v>26</v>
      </c>
      <c r="C46" s="263" t="str">
        <f t="shared" si="4"/>
        <v/>
      </c>
      <c r="D46" s="144"/>
      <c r="E46" s="144"/>
      <c r="F46" s="127"/>
      <c r="G46" s="126"/>
      <c r="H46" s="126"/>
      <c r="I46" s="126"/>
      <c r="J46" s="129"/>
      <c r="K46" s="126"/>
      <c r="L46" s="246">
        <f t="shared" si="5"/>
        <v>0</v>
      </c>
    </row>
    <row r="47" spans="1:12" x14ac:dyDescent="0.25">
      <c r="A47" s="123"/>
      <c r="B47" s="262">
        <v>27</v>
      </c>
      <c r="C47" s="263" t="str">
        <f t="shared" si="4"/>
        <v/>
      </c>
      <c r="D47" s="144"/>
      <c r="E47" s="144"/>
      <c r="F47" s="127"/>
      <c r="G47" s="126"/>
      <c r="H47" s="126"/>
      <c r="I47" s="126"/>
      <c r="J47" s="129"/>
      <c r="K47" s="126"/>
      <c r="L47" s="246">
        <f t="shared" si="5"/>
        <v>0</v>
      </c>
    </row>
    <row r="48" spans="1:12" x14ac:dyDescent="0.25">
      <c r="A48" s="123"/>
      <c r="B48" s="262">
        <v>28</v>
      </c>
      <c r="C48" s="263" t="str">
        <f t="shared" si="4"/>
        <v/>
      </c>
      <c r="D48" s="144"/>
      <c r="E48" s="144"/>
      <c r="F48" s="127"/>
      <c r="G48" s="126"/>
      <c r="H48" s="126"/>
      <c r="I48" s="126"/>
      <c r="J48" s="129"/>
      <c r="K48" s="126"/>
      <c r="L48" s="246">
        <f t="shared" si="5"/>
        <v>0</v>
      </c>
    </row>
    <row r="49" spans="1:12" x14ac:dyDescent="0.25">
      <c r="A49" s="123"/>
      <c r="B49" s="262">
        <v>29</v>
      </c>
      <c r="C49" s="263" t="str">
        <f t="shared" si="4"/>
        <v/>
      </c>
      <c r="D49" s="144"/>
      <c r="E49" s="144"/>
      <c r="F49" s="127"/>
      <c r="G49" s="126"/>
      <c r="H49" s="126"/>
      <c r="I49" s="126"/>
      <c r="J49" s="129"/>
      <c r="K49" s="126"/>
      <c r="L49" s="246">
        <f t="shared" si="5"/>
        <v>0</v>
      </c>
    </row>
    <row r="50" spans="1:12" x14ac:dyDescent="0.25">
      <c r="A50" s="123"/>
      <c r="B50" s="262">
        <v>30</v>
      </c>
      <c r="C50" s="263" t="str">
        <f t="shared" si="4"/>
        <v/>
      </c>
      <c r="D50" s="144"/>
      <c r="E50" s="144"/>
      <c r="F50" s="127"/>
      <c r="G50" s="126"/>
      <c r="H50" s="126"/>
      <c r="I50" s="126"/>
      <c r="J50" s="129"/>
      <c r="K50" s="126"/>
      <c r="L50" s="246">
        <f t="shared" si="5"/>
        <v>0</v>
      </c>
    </row>
    <row r="51" spans="1:12" x14ac:dyDescent="0.25">
      <c r="A51" s="123"/>
      <c r="B51" s="262">
        <v>31</v>
      </c>
      <c r="C51" s="263" t="str">
        <f t="shared" si="4"/>
        <v/>
      </c>
      <c r="D51" s="144"/>
      <c r="E51" s="144"/>
      <c r="F51" s="127"/>
      <c r="G51" s="126"/>
      <c r="H51" s="126"/>
      <c r="I51" s="126"/>
      <c r="J51" s="129"/>
      <c r="K51" s="126"/>
      <c r="L51" s="246">
        <f t="shared" si="5"/>
        <v>0</v>
      </c>
    </row>
    <row r="52" spans="1:12" x14ac:dyDescent="0.25">
      <c r="A52" s="123"/>
      <c r="B52" s="262">
        <v>32</v>
      </c>
      <c r="C52" s="263" t="str">
        <f t="shared" si="4"/>
        <v/>
      </c>
      <c r="D52" s="144"/>
      <c r="E52" s="144"/>
      <c r="F52" s="127"/>
      <c r="G52" s="126"/>
      <c r="H52" s="126"/>
      <c r="I52" s="126"/>
      <c r="J52" s="129"/>
      <c r="K52" s="126"/>
      <c r="L52" s="246">
        <f t="shared" si="5"/>
        <v>0</v>
      </c>
    </row>
    <row r="53" spans="1:12" x14ac:dyDescent="0.25">
      <c r="A53" s="123"/>
      <c r="B53" s="262">
        <v>33</v>
      </c>
      <c r="C53" s="263" t="str">
        <f t="shared" si="4"/>
        <v/>
      </c>
      <c r="D53" s="144"/>
      <c r="E53" s="144"/>
      <c r="F53" s="127"/>
      <c r="G53" s="126"/>
      <c r="H53" s="126"/>
      <c r="I53" s="126"/>
      <c r="J53" s="129"/>
      <c r="K53" s="126"/>
      <c r="L53" s="246">
        <f t="shared" si="5"/>
        <v>0</v>
      </c>
    </row>
    <row r="54" spans="1:12" x14ac:dyDescent="0.25">
      <c r="A54" s="123"/>
      <c r="B54" s="262">
        <v>34</v>
      </c>
      <c r="C54" s="263" t="str">
        <f t="shared" si="4"/>
        <v/>
      </c>
      <c r="D54" s="144"/>
      <c r="E54" s="144"/>
      <c r="F54" s="127"/>
      <c r="G54" s="126"/>
      <c r="H54" s="126"/>
      <c r="I54" s="126"/>
      <c r="J54" s="129"/>
      <c r="K54" s="126"/>
      <c r="L54" s="246">
        <f t="shared" si="5"/>
        <v>0</v>
      </c>
    </row>
    <row r="55" spans="1:12" x14ac:dyDescent="0.25">
      <c r="A55" s="123"/>
      <c r="B55" s="262">
        <v>35</v>
      </c>
      <c r="C55" s="263" t="str">
        <f t="shared" si="4"/>
        <v/>
      </c>
      <c r="D55" s="144"/>
      <c r="E55" s="144"/>
      <c r="F55" s="127"/>
      <c r="G55" s="126"/>
      <c r="H55" s="126"/>
      <c r="I55" s="126"/>
      <c r="J55" s="129"/>
      <c r="K55" s="126"/>
      <c r="L55" s="246">
        <f t="shared" si="5"/>
        <v>0</v>
      </c>
    </row>
    <row r="56" spans="1:12" x14ac:dyDescent="0.25">
      <c r="A56" s="123"/>
      <c r="B56" s="262">
        <v>36</v>
      </c>
      <c r="C56" s="263" t="str">
        <f t="shared" si="4"/>
        <v/>
      </c>
      <c r="D56" s="144"/>
      <c r="E56" s="144"/>
      <c r="F56" s="127"/>
      <c r="G56" s="126"/>
      <c r="H56" s="126"/>
      <c r="I56" s="126"/>
      <c r="J56" s="129"/>
      <c r="K56" s="126"/>
      <c r="L56" s="246">
        <f t="shared" si="5"/>
        <v>0</v>
      </c>
    </row>
    <row r="57" spans="1:12" x14ac:dyDescent="0.25">
      <c r="A57" s="123"/>
      <c r="B57" s="262">
        <v>37</v>
      </c>
      <c r="C57" s="263" t="str">
        <f t="shared" si="4"/>
        <v/>
      </c>
      <c r="D57" s="144"/>
      <c r="E57" s="144"/>
      <c r="F57" s="127"/>
      <c r="G57" s="126"/>
      <c r="H57" s="126"/>
      <c r="I57" s="126"/>
      <c r="J57" s="129"/>
      <c r="K57" s="126"/>
      <c r="L57" s="246">
        <f t="shared" si="5"/>
        <v>0</v>
      </c>
    </row>
    <row r="58" spans="1:12" x14ac:dyDescent="0.25">
      <c r="A58" s="123"/>
      <c r="B58" s="262">
        <v>38</v>
      </c>
      <c r="C58" s="263" t="str">
        <f t="shared" si="4"/>
        <v/>
      </c>
      <c r="D58" s="144"/>
      <c r="E58" s="144"/>
      <c r="F58" s="127"/>
      <c r="G58" s="126"/>
      <c r="H58" s="126"/>
      <c r="I58" s="126"/>
      <c r="J58" s="129"/>
      <c r="K58" s="126"/>
      <c r="L58" s="246">
        <f t="shared" si="5"/>
        <v>0</v>
      </c>
    </row>
    <row r="59" spans="1:12" x14ac:dyDescent="0.25">
      <c r="A59" s="123"/>
      <c r="B59" s="262">
        <v>39</v>
      </c>
      <c r="C59" s="263" t="str">
        <f t="shared" si="4"/>
        <v/>
      </c>
      <c r="D59" s="144"/>
      <c r="E59" s="144"/>
      <c r="F59" s="127"/>
      <c r="G59" s="126"/>
      <c r="H59" s="126"/>
      <c r="I59" s="126"/>
      <c r="J59" s="129"/>
      <c r="K59" s="126"/>
      <c r="L59" s="246">
        <f t="shared" si="5"/>
        <v>0</v>
      </c>
    </row>
    <row r="60" spans="1:12" x14ac:dyDescent="0.25">
      <c r="A60" s="123"/>
      <c r="B60" s="262">
        <v>40</v>
      </c>
      <c r="C60" s="263" t="str">
        <f t="shared" si="4"/>
        <v/>
      </c>
      <c r="D60" s="144"/>
      <c r="E60" s="144"/>
      <c r="F60" s="127"/>
      <c r="G60" s="126"/>
      <c r="H60" s="126"/>
      <c r="I60" s="126"/>
      <c r="J60" s="129"/>
      <c r="K60" s="126"/>
      <c r="L60" s="246">
        <f t="shared" si="5"/>
        <v>0</v>
      </c>
    </row>
    <row r="61" spans="1:12" x14ac:dyDescent="0.25">
      <c r="A61" s="123"/>
      <c r="B61" s="262">
        <v>41</v>
      </c>
      <c r="C61" s="263" t="str">
        <f t="shared" si="4"/>
        <v/>
      </c>
      <c r="D61" s="144"/>
      <c r="E61" s="144"/>
      <c r="F61" s="127"/>
      <c r="G61" s="126"/>
      <c r="H61" s="126"/>
      <c r="I61" s="126"/>
      <c r="J61" s="129"/>
      <c r="K61" s="126"/>
      <c r="L61" s="246">
        <f t="shared" si="5"/>
        <v>0</v>
      </c>
    </row>
    <row r="62" spans="1:12" x14ac:dyDescent="0.25">
      <c r="A62" s="123"/>
      <c r="B62" s="262">
        <v>42</v>
      </c>
      <c r="C62" s="263" t="str">
        <f t="shared" si="4"/>
        <v/>
      </c>
      <c r="D62" s="144"/>
      <c r="E62" s="144"/>
      <c r="F62" s="127"/>
      <c r="G62" s="126"/>
      <c r="H62" s="126"/>
      <c r="I62" s="126"/>
      <c r="J62" s="129"/>
      <c r="K62" s="126"/>
      <c r="L62" s="246">
        <f t="shared" si="5"/>
        <v>0</v>
      </c>
    </row>
    <row r="63" spans="1:12" x14ac:dyDescent="0.25">
      <c r="A63" s="123"/>
      <c r="B63" s="262">
        <v>43</v>
      </c>
      <c r="C63" s="263" t="str">
        <f t="shared" si="4"/>
        <v/>
      </c>
      <c r="D63" s="144"/>
      <c r="E63" s="144"/>
      <c r="F63" s="127"/>
      <c r="G63" s="126"/>
      <c r="H63" s="126"/>
      <c r="I63" s="126"/>
      <c r="J63" s="129"/>
      <c r="K63" s="126"/>
      <c r="L63" s="246">
        <f t="shared" si="5"/>
        <v>0</v>
      </c>
    </row>
    <row r="64" spans="1:12" x14ac:dyDescent="0.25">
      <c r="A64" s="123"/>
      <c r="B64" s="262">
        <v>44</v>
      </c>
      <c r="C64" s="263" t="str">
        <f t="shared" si="4"/>
        <v/>
      </c>
      <c r="D64" s="144"/>
      <c r="E64" s="144"/>
      <c r="F64" s="127"/>
      <c r="G64" s="126"/>
      <c r="H64" s="126"/>
      <c r="I64" s="126"/>
      <c r="J64" s="129"/>
      <c r="K64" s="126"/>
      <c r="L64" s="246">
        <f t="shared" si="5"/>
        <v>0</v>
      </c>
    </row>
    <row r="65" spans="1:12" x14ac:dyDescent="0.25">
      <c r="A65" s="123"/>
      <c r="B65" s="262">
        <v>45</v>
      </c>
      <c r="C65" s="263" t="str">
        <f t="shared" si="4"/>
        <v/>
      </c>
      <c r="D65" s="144"/>
      <c r="E65" s="144"/>
      <c r="F65" s="127"/>
      <c r="G65" s="126"/>
      <c r="H65" s="126"/>
      <c r="I65" s="126"/>
      <c r="J65" s="129"/>
      <c r="K65" s="126"/>
      <c r="L65" s="246">
        <f t="shared" si="5"/>
        <v>0</v>
      </c>
    </row>
    <row r="66" spans="1:12" x14ac:dyDescent="0.2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25">
      <c r="A67" s="123"/>
      <c r="B67" s="262">
        <v>47</v>
      </c>
      <c r="C67" s="263" t="str">
        <f t="shared" si="6"/>
        <v/>
      </c>
      <c r="D67" s="144"/>
      <c r="E67" s="144"/>
      <c r="F67" s="127"/>
      <c r="G67" s="126"/>
      <c r="H67" s="126"/>
      <c r="I67" s="126"/>
      <c r="J67" s="129"/>
      <c r="K67" s="126"/>
      <c r="L67" s="246">
        <f t="shared" si="5"/>
        <v>0</v>
      </c>
    </row>
    <row r="68" spans="1:12" x14ac:dyDescent="0.25">
      <c r="A68" s="123"/>
      <c r="B68" s="262">
        <v>48</v>
      </c>
      <c r="C68" s="263" t="str">
        <f t="shared" si="6"/>
        <v/>
      </c>
      <c r="D68" s="144"/>
      <c r="E68" s="144"/>
      <c r="F68" s="127"/>
      <c r="G68" s="126"/>
      <c r="H68" s="126"/>
      <c r="I68" s="126"/>
      <c r="J68" s="129"/>
      <c r="K68" s="126"/>
      <c r="L68" s="246">
        <f t="shared" si="5"/>
        <v>0</v>
      </c>
    </row>
    <row r="69" spans="1:12" x14ac:dyDescent="0.25">
      <c r="A69" s="123"/>
      <c r="B69" s="262">
        <v>49</v>
      </c>
      <c r="C69" s="263" t="str">
        <f t="shared" si="6"/>
        <v/>
      </c>
      <c r="D69" s="144"/>
      <c r="E69" s="144"/>
      <c r="F69" s="127"/>
      <c r="G69" s="126"/>
      <c r="H69" s="126"/>
      <c r="I69" s="126"/>
      <c r="J69" s="129"/>
      <c r="K69" s="126"/>
      <c r="L69" s="246">
        <f t="shared" si="5"/>
        <v>0</v>
      </c>
    </row>
    <row r="70" spans="1:12" x14ac:dyDescent="0.25">
      <c r="A70" s="123"/>
      <c r="B70" s="262">
        <v>50</v>
      </c>
      <c r="C70" s="263" t="str">
        <f t="shared" si="6"/>
        <v/>
      </c>
      <c r="D70" s="144"/>
      <c r="E70" s="144"/>
      <c r="F70" s="127"/>
      <c r="G70" s="126"/>
      <c r="H70" s="126"/>
      <c r="I70" s="126"/>
      <c r="J70" s="129"/>
      <c r="K70" s="126"/>
      <c r="L70" s="246">
        <f t="shared" si="5"/>
        <v>0</v>
      </c>
    </row>
    <row r="71" spans="1:12" x14ac:dyDescent="0.25">
      <c r="A71" s="123"/>
      <c r="B71" s="262">
        <v>51</v>
      </c>
      <c r="C71" s="263" t="str">
        <f t="shared" si="6"/>
        <v/>
      </c>
      <c r="D71" s="144"/>
      <c r="E71" s="144"/>
      <c r="F71" s="127"/>
      <c r="G71" s="126"/>
      <c r="H71" s="126"/>
      <c r="I71" s="126"/>
      <c r="J71" s="129"/>
      <c r="K71" s="126"/>
      <c r="L71" s="246">
        <f t="shared" si="5"/>
        <v>0</v>
      </c>
    </row>
    <row r="72" spans="1:12" x14ac:dyDescent="0.25">
      <c r="A72" s="123"/>
      <c r="B72" s="262">
        <v>52</v>
      </c>
      <c r="C72" s="263" t="str">
        <f t="shared" si="6"/>
        <v/>
      </c>
      <c r="D72" s="144"/>
      <c r="E72" s="144"/>
      <c r="F72" s="127"/>
      <c r="G72" s="126"/>
      <c r="H72" s="126"/>
      <c r="I72" s="126"/>
      <c r="J72" s="129"/>
      <c r="K72" s="126"/>
      <c r="L72" s="246">
        <f t="shared" si="5"/>
        <v>0</v>
      </c>
    </row>
    <row r="73" spans="1:12" x14ac:dyDescent="0.25">
      <c r="A73" s="123"/>
      <c r="B73" s="262">
        <v>53</v>
      </c>
      <c r="C73" s="263" t="str">
        <f t="shared" si="6"/>
        <v/>
      </c>
      <c r="D73" s="144"/>
      <c r="E73" s="144"/>
      <c r="F73" s="127"/>
      <c r="G73" s="126"/>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row r="135" spans="1:12" hidden="1" x14ac:dyDescent="0.25"/>
    <row r="136" spans="1:12" hidden="1" x14ac:dyDescent="0.25"/>
    <row r="137" spans="1:12" hidden="1" x14ac:dyDescent="0.25"/>
    <row r="138" spans="1:12" hidden="1" x14ac:dyDescent="0.25"/>
    <row r="139" spans="1:12" hidden="1" x14ac:dyDescent="0.25"/>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dataValidation allowBlank="1" showInputMessage="1" showErrorMessage="1" prompt="Type in date. " sqref="G9"/>
    <dataValidation allowBlank="1" showInputMessage="1" showErrorMessage="1" prompt="Type in the Total MHSA Funds (Including Interest) for CSS Annual Planning Costs. " sqref="F15"/>
    <dataValidation allowBlank="1" showInputMessage="1" showErrorMessage="1" prompt="Type in the Medi-Cal FFP for CSS Annual Planning Costs. " sqref="G15"/>
    <dataValidation allowBlank="1" showInputMessage="1" showErrorMessage="1" prompt="Type in the 1991 Realignment for CSS Annual Planning Costs. " sqref="H15"/>
    <dataValidation allowBlank="1" showInputMessage="1" showErrorMessage="1" prompt="Type in the Behavioral Health Subaccount amount for CSS Annual Planning Costs. " sqref="I15"/>
    <dataValidation allowBlank="1" showInputMessage="1" showErrorMessage="1" prompt="Type in Other funds for CSS Annual Planning Costs. " sqref="J15"/>
    <dataValidation allowBlank="1" showInputMessage="1" showErrorMessage="1" prompt="Type in Other funds for CSS Evaluation Costs. " sqref="J16"/>
    <dataValidation allowBlank="1" showInputMessage="1" showErrorMessage="1" prompt="Type in Other funds for CSS Administration Costs." sqref="J17"/>
    <dataValidation allowBlank="1" showInputMessage="1" showErrorMessage="1" prompt="Type in the Behavioral Health Subaccount amount for CSS Evaluation Costs." sqref="I16"/>
    <dataValidation allowBlank="1" showInputMessage="1" showErrorMessage="1" prompt="Type in the Behavioral Health Subaccount amount for CSS Administration Costs. " sqref="I17"/>
    <dataValidation allowBlank="1" showInputMessage="1" showErrorMessage="1" prompt="Type in the 1991 Realignment for CSS Evaluation Costs." sqref="H16"/>
    <dataValidation allowBlank="1" showInputMessage="1" showErrorMessage="1" prompt="Type in the 1991 Realignment for CSS Administration Costs. " sqref="H17"/>
    <dataValidation allowBlank="1" showInputMessage="1" showErrorMessage="1" prompt="Type in the Medi-Cal FFP for CSS Evaluation Costs. " sqref="G16"/>
    <dataValidation allowBlank="1" showInputMessage="1" showErrorMessage="1" prompt="Type in the Medi-Cal FFP for CSS Administration Costs. " sqref="G17"/>
    <dataValidation allowBlank="1" showInputMessage="1" showErrorMessage="1" prompt="Type in the Total MHSA Funds (Including Interest) for CSS Evaluation Costs. " sqref="F16"/>
    <dataValidation allowBlank="1" showInputMessage="1" showErrorMessage="1" prompt="Type in the Total MHSA Funds (Including Interest) for CSS Administration Costs. " sqref="F17"/>
    <dataValidation allowBlank="1" showInputMessage="1" showErrorMessage="1" prompt="Type in the Total MHSA Funds (Including Interest) for CSS Funds Transferred to JPA." sqref="F18"/>
    <dataValidation allowBlank="1" showInputMessage="1" showErrorMessage="1" prompt="Type in the Total MHSA Funds (Including Interest) for CSS Expenditures Incurred by JPA." sqref="F19"/>
    <dataValidation allowBlank="1" showInputMessage="1" showErrorMessage="1" prompt="Type in the Total MHSA Funds (Including Interest) for CSS Funds Transferred to CalHFA." sqref="F20"/>
    <dataValidation allowBlank="1" showInputMessage="1" showErrorMessage="1" prompt="Type in the Total MHSA Funds (Including Interest) for CSS Funds Transferred to PEI." sqref="F21"/>
    <dataValidation allowBlank="1" showInputMessage="1" showErrorMessage="1" prompt="Type in the Total MHSA Funds (Including Interest) for CSS Funds Transferred to WET." sqref="F22"/>
    <dataValidation allowBlank="1" showInputMessage="1" showErrorMessage="1" prompt="Type in the Total MHSA Funds (Including Interest) for CSS Funds Transferred to CFTN." sqref="F23"/>
    <dataValidation allowBlank="1" showInputMessage="1" showErrorMessage="1" prompt="Type in the Total MHSA Funds (Including Interest) for CSS Funds Transferred to PR. " sqref="F24"/>
    <dataValidation allowBlank="1" showInputMessage="1" showErrorMessage="1" prompt="Type in Program Name. " sqref="D34:D133"/>
    <dataValidation allowBlank="1" showInputMessage="1" showErrorMessage="1" prompt="Type in Prior Program Name. " sqref="E34:E133"/>
    <dataValidation type="list" allowBlank="1" showInputMessage="1" showErrorMessage="1" prompt="Use drop down menu to select Program Type. " sqref="F34:F133">
      <formula1>CSS_Service_Category</formula1>
    </dataValidation>
    <dataValidation allowBlank="1" showInputMessage="1" showErrorMessage="1" prompt="Type in Total MHSA Funds (Including Interest)" sqref="G34:G133"/>
    <dataValidation allowBlank="1" showInputMessage="1" showErrorMessage="1" prompt="Type in Medi-Cal FFP. " sqref="H34:H133"/>
    <dataValidation allowBlank="1" showInputMessage="1" showErrorMessage="1" prompt="Type in 1991 Realignment. " sqref="I34:I133"/>
    <dataValidation allowBlank="1" showInputMessage="1" showErrorMessage="1" prompt="Type in Behavioral Health Subaccount. " sqref="J34:J133"/>
    <dataValidation allowBlank="1" showInputMessage="1" showErrorMessage="1" prompt="Type in Other items. " sqref="K34:K133"/>
  </dataValidations>
  <pageMargins left="0.25" right="0.25" top="0.75" bottom="0.75" header="0.3" footer="0.3"/>
  <pageSetup paperSize="5" scale="61" orientation="landscape" r:id="rId4"/>
  <headerFooter>
    <oddFooter>&amp;C&amp;"Arial,Regular"&amp;16Page &amp;P of &amp;N</oddFooter>
  </headerFooter>
  <rowBreaks count="3" manualBreakCount="3">
    <brk id="29"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6"/>
  <sheetViews>
    <sheetView view="pageLayout" topLeftCell="A34" zoomScaleNormal="100" workbookViewId="0"/>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row r="93" spans="1:1" hidden="1" x14ac:dyDescent="0.25"/>
    <row r="94" spans="1:1" hidden="1" x14ac:dyDescent="0.25"/>
    <row r="95" spans="1:1" hidden="1" x14ac:dyDescent="0.25"/>
    <row r="96" spans="1:1" hidden="1" x14ac:dyDescent="0.25"/>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39"/>
  <sheetViews>
    <sheetView showGridLines="0" tabSelected="1" topLeftCell="D29" zoomScaleNormal="100" zoomScaleSheetLayoutView="40" zoomScalePageLayoutView="80" workbookViewId="0">
      <selection activeCell="K46" sqref="K46"/>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Siskiyou</v>
      </c>
      <c r="E9" s="27" t="str">
        <f>IF(ISBLANK('1. Information'!D11),"",'1. Information'!D11)</f>
        <v>Siskiyou</v>
      </c>
      <c r="F9" s="226" t="s">
        <v>1</v>
      </c>
      <c r="G9" s="264">
        <f>IF(ISBLANK('1. Information'!D9),"",'1. Information'!D9)</f>
        <v>44963</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0</v>
      </c>
      <c r="G15" s="136"/>
      <c r="H15" s="136"/>
      <c r="I15" s="136"/>
      <c r="J15" s="136"/>
      <c r="K15" s="241">
        <f>SUM(F15:J15)</f>
        <v>0</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v>19295</v>
      </c>
      <c r="G16" s="136"/>
      <c r="H16" s="136"/>
      <c r="I16" s="136"/>
      <c r="J16" s="136"/>
      <c r="K16" s="241">
        <f t="shared" ref="K16:K22" si="0">SUM(F16:J16)</f>
        <v>19295</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f>22270.19+10667.86</f>
        <v>32938.050000000003</v>
      </c>
      <c r="G17" s="136"/>
      <c r="H17" s="136"/>
      <c r="I17" s="136"/>
      <c r="J17" s="136"/>
      <c r="K17" s="241">
        <f t="shared" si="0"/>
        <v>32938.050000000003</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v>5105.8</v>
      </c>
      <c r="G18" s="244"/>
      <c r="H18" s="244"/>
      <c r="I18" s="244"/>
      <c r="J18" s="244"/>
      <c r="K18" s="241">
        <f>F18</f>
        <v>5105.8</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c r="G20" s="244"/>
      <c r="H20" s="244"/>
      <c r="I20" s="244"/>
      <c r="J20" s="244"/>
      <c r="K20" s="241">
        <f t="shared" si="1"/>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836000.85</v>
      </c>
      <c r="G21" s="275">
        <f>SUMIF($G$34:$G$133,"Combined Summary",M$34:M$133) + SUMIF($F$34:$F$133,"Standalone",M$34:M$133)</f>
        <v>0</v>
      </c>
      <c r="H21" s="275">
        <f>SUMIF($G$34:$G$133,"Combined Summary",N$34:N$133) + SUMIF($F$34:$F$133,"Standalone",N$34:N$133)</f>
        <v>0</v>
      </c>
      <c r="I21" s="275">
        <f>SUMIF($G$34:$G$133,"Combined Summary",O$34:O$133) + SUMIF($F$34:$F$133,"Standalone",O$34:O$133)</f>
        <v>0</v>
      </c>
      <c r="J21" s="275">
        <f>SUMIF($G$34:$G$133,"Combined Summary",P$34:P$133) + SUMIF($F$34:$F$133,"Standalone",P$34:P$133)</f>
        <v>0</v>
      </c>
      <c r="K21" s="246">
        <f t="shared" si="0"/>
        <v>836000.85</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888233.9</v>
      </c>
      <c r="G22" s="279">
        <f t="shared" ref="G22:J22" si="2">SUM(G15:G17,G20:G21)</f>
        <v>0</v>
      </c>
      <c r="H22" s="279">
        <f t="shared" si="2"/>
        <v>0</v>
      </c>
      <c r="I22" s="279">
        <f t="shared" si="2"/>
        <v>0</v>
      </c>
      <c r="J22" s="279">
        <f t="shared" si="2"/>
        <v>0</v>
      </c>
      <c r="K22" s="279">
        <f t="shared" si="0"/>
        <v>888233.9</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0.82445882148834904</v>
      </c>
      <c r="F28" s="18">
        <v>0</v>
      </c>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47</v>
      </c>
      <c r="D34" s="144" t="s">
        <v>789</v>
      </c>
      <c r="E34" s="144"/>
      <c r="F34" s="147" t="s">
        <v>125</v>
      </c>
      <c r="G34" s="148" t="s">
        <v>121</v>
      </c>
      <c r="H34" s="33"/>
      <c r="I34" s="36">
        <v>1</v>
      </c>
      <c r="J34" s="36">
        <v>0.62</v>
      </c>
      <c r="K34" s="302">
        <f>IF(OR(G34="Combined Summary",F34="Standalone"),(SUMPRODUCT(--(D$34:D$133=D34),I$34:I$133,J$34:J$133)),"")</f>
        <v>0.62</v>
      </c>
      <c r="L34" s="126">
        <f>75526.25</f>
        <v>75526.25</v>
      </c>
      <c r="M34" s="133"/>
      <c r="N34" s="30"/>
      <c r="O34" s="30"/>
      <c r="P34" s="30"/>
      <c r="Q34" s="303">
        <f>SUM(L34:P34)</f>
        <v>75526.25</v>
      </c>
      <c r="R34" s="178">
        <f>IF(OR(G34="Combined Summary",F34="Standalone"),(SUMIF(D$34:D$133,D34,I$34:I$133)),"")</f>
        <v>1</v>
      </c>
      <c r="S34" s="179" t="str">
        <f>IF(AND(F34="Standalone",NOT(R34=1)),"ERROR",IF(AND(G34="Combined Summary",NOT(R34=1)),"ERROR",""))</f>
        <v/>
      </c>
      <c r="T34" s="177"/>
      <c r="AL34" s="27"/>
      <c r="AM34" s="27"/>
      <c r="AN34" s="27"/>
    </row>
    <row r="35" spans="2:40" x14ac:dyDescent="0.25">
      <c r="B35" s="300">
        <v>11</v>
      </c>
      <c r="C35" s="301">
        <f t="shared" si="3"/>
        <v>47</v>
      </c>
      <c r="D35" s="144" t="s">
        <v>790</v>
      </c>
      <c r="E35" s="144"/>
      <c r="F35" s="147" t="s">
        <v>125</v>
      </c>
      <c r="G35" s="148" t="s">
        <v>121</v>
      </c>
      <c r="H35" s="33"/>
      <c r="I35" s="36">
        <v>1</v>
      </c>
      <c r="J35" s="36">
        <v>1</v>
      </c>
      <c r="K35" s="302">
        <f t="shared" ref="K35:K98" si="4">IF(OR(G35="Combined Summary",F35="Standalone"),(SUMPRODUCT(--(D$34:D$133=D35),I$34:I$133,J$34:J$133)),"")</f>
        <v>1</v>
      </c>
      <c r="L35" s="126">
        <v>15000</v>
      </c>
      <c r="M35" s="133"/>
      <c r="N35" s="30"/>
      <c r="O35" s="30"/>
      <c r="P35" s="30"/>
      <c r="Q35" s="303">
        <f t="shared" ref="Q35:Q98" si="5">SUM(L35:P35)</f>
        <v>15000</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25">
      <c r="B36" s="300">
        <v>12</v>
      </c>
      <c r="C36" s="301">
        <f t="shared" si="3"/>
        <v>47</v>
      </c>
      <c r="D36" s="144" t="s">
        <v>820</v>
      </c>
      <c r="E36" s="144" t="s">
        <v>791</v>
      </c>
      <c r="F36" s="147" t="s">
        <v>125</v>
      </c>
      <c r="G36" s="148" t="s">
        <v>121</v>
      </c>
      <c r="H36" s="33"/>
      <c r="I36" s="36">
        <v>1</v>
      </c>
      <c r="J36" s="36">
        <v>1</v>
      </c>
      <c r="K36" s="302">
        <f t="shared" si="4"/>
        <v>1</v>
      </c>
      <c r="L36" s="126">
        <v>256720.14</v>
      </c>
      <c r="M36" s="133"/>
      <c r="N36" s="30"/>
      <c r="O36" s="30"/>
      <c r="P36" s="30"/>
      <c r="Q36" s="303">
        <f t="shared" si="5"/>
        <v>256720.14</v>
      </c>
      <c r="R36" s="178">
        <f t="shared" si="6"/>
        <v>1</v>
      </c>
      <c r="S36" s="180" t="str">
        <f t="shared" si="7"/>
        <v/>
      </c>
      <c r="AL36" s="27"/>
      <c r="AM36" s="27"/>
      <c r="AN36" s="27"/>
    </row>
    <row r="37" spans="2:40" x14ac:dyDescent="0.25">
      <c r="B37" s="300">
        <v>13</v>
      </c>
      <c r="C37" s="301">
        <f t="shared" si="3"/>
        <v>47</v>
      </c>
      <c r="D37" s="144" t="s">
        <v>792</v>
      </c>
      <c r="E37" s="144"/>
      <c r="F37" s="147" t="s">
        <v>125</v>
      </c>
      <c r="G37" s="148" t="s">
        <v>121</v>
      </c>
      <c r="H37" s="33"/>
      <c r="I37" s="36">
        <v>1</v>
      </c>
      <c r="J37" s="36">
        <v>0.62</v>
      </c>
      <c r="K37" s="302">
        <f t="shared" si="4"/>
        <v>0.62</v>
      </c>
      <c r="L37" s="126">
        <v>14946</v>
      </c>
      <c r="M37" s="133"/>
      <c r="N37" s="30"/>
      <c r="O37" s="30"/>
      <c r="P37" s="30"/>
      <c r="Q37" s="303">
        <f t="shared" si="5"/>
        <v>14946</v>
      </c>
      <c r="R37" s="178">
        <f t="shared" si="6"/>
        <v>1</v>
      </c>
      <c r="S37" s="180" t="str">
        <f t="shared" si="7"/>
        <v/>
      </c>
      <c r="AL37" s="27"/>
      <c r="AM37" s="27"/>
      <c r="AN37" s="27"/>
    </row>
    <row r="38" spans="2:40" x14ac:dyDescent="0.25">
      <c r="B38" s="300">
        <v>14</v>
      </c>
      <c r="C38" s="301">
        <f t="shared" si="3"/>
        <v>47</v>
      </c>
      <c r="D38" s="144" t="s">
        <v>793</v>
      </c>
      <c r="E38" s="144"/>
      <c r="F38" s="147" t="s">
        <v>125</v>
      </c>
      <c r="G38" s="148" t="s">
        <v>129</v>
      </c>
      <c r="H38" s="33"/>
      <c r="I38" s="36">
        <v>1</v>
      </c>
      <c r="J38" s="36">
        <v>1</v>
      </c>
      <c r="K38" s="302">
        <f t="shared" si="4"/>
        <v>1</v>
      </c>
      <c r="L38" s="126">
        <v>14000</v>
      </c>
      <c r="M38" s="133"/>
      <c r="N38" s="30"/>
      <c r="O38" s="30"/>
      <c r="P38" s="30"/>
      <c r="Q38" s="303">
        <f t="shared" si="5"/>
        <v>14000</v>
      </c>
      <c r="R38" s="178">
        <f t="shared" si="6"/>
        <v>1</v>
      </c>
      <c r="S38" s="180" t="str">
        <f t="shared" si="7"/>
        <v/>
      </c>
      <c r="AL38" s="27"/>
      <c r="AM38" s="27"/>
      <c r="AN38" s="27"/>
    </row>
    <row r="39" spans="2:40" x14ac:dyDescent="0.25">
      <c r="B39" s="300">
        <v>15</v>
      </c>
      <c r="C39" s="301">
        <f t="shared" si="3"/>
        <v>47</v>
      </c>
      <c r="D39" s="144" t="s">
        <v>822</v>
      </c>
      <c r="E39" s="144" t="s">
        <v>794</v>
      </c>
      <c r="F39" s="147" t="s">
        <v>125</v>
      </c>
      <c r="G39" s="148" t="s">
        <v>121</v>
      </c>
      <c r="H39" s="33"/>
      <c r="I39" s="36">
        <v>1</v>
      </c>
      <c r="J39" s="36">
        <v>1</v>
      </c>
      <c r="K39" s="302">
        <f t="shared" si="4"/>
        <v>1</v>
      </c>
      <c r="L39" s="126">
        <v>90000</v>
      </c>
      <c r="M39" s="133"/>
      <c r="N39" s="30"/>
      <c r="O39" s="30"/>
      <c r="P39" s="30"/>
      <c r="Q39" s="303">
        <f t="shared" si="5"/>
        <v>90000</v>
      </c>
      <c r="R39" s="178">
        <f t="shared" si="6"/>
        <v>1</v>
      </c>
      <c r="S39" s="180" t="str">
        <f t="shared" si="7"/>
        <v/>
      </c>
      <c r="AL39" s="27"/>
      <c r="AM39" s="27"/>
      <c r="AN39" s="27"/>
    </row>
    <row r="40" spans="2:40" x14ac:dyDescent="0.25">
      <c r="B40" s="300">
        <v>16</v>
      </c>
      <c r="C40" s="301">
        <f t="shared" si="3"/>
        <v>47</v>
      </c>
      <c r="D40" s="144" t="s">
        <v>823</v>
      </c>
      <c r="E40" s="144" t="s">
        <v>794</v>
      </c>
      <c r="F40" s="147" t="s">
        <v>125</v>
      </c>
      <c r="G40" s="148" t="s">
        <v>118</v>
      </c>
      <c r="H40" s="33"/>
      <c r="I40" s="36">
        <v>1</v>
      </c>
      <c r="J40" s="36">
        <v>1</v>
      </c>
      <c r="K40" s="302">
        <f t="shared" si="4"/>
        <v>1</v>
      </c>
      <c r="L40" s="126">
        <v>40000</v>
      </c>
      <c r="M40" s="133"/>
      <c r="N40" s="30"/>
      <c r="O40" s="30"/>
      <c r="P40" s="30"/>
      <c r="Q40" s="303">
        <f t="shared" si="5"/>
        <v>40000</v>
      </c>
      <c r="R40" s="178">
        <f t="shared" si="6"/>
        <v>1</v>
      </c>
      <c r="S40" s="180" t="str">
        <f t="shared" si="7"/>
        <v/>
      </c>
      <c r="AL40" s="27"/>
      <c r="AM40" s="27"/>
      <c r="AN40" s="27"/>
    </row>
    <row r="41" spans="2:40" x14ac:dyDescent="0.25">
      <c r="B41" s="300">
        <v>17</v>
      </c>
      <c r="C41" s="301">
        <f t="shared" si="3"/>
        <v>47</v>
      </c>
      <c r="D41" s="144" t="s">
        <v>821</v>
      </c>
      <c r="E41" s="144" t="s">
        <v>791</v>
      </c>
      <c r="F41" s="147" t="s">
        <v>125</v>
      </c>
      <c r="G41" s="148" t="s">
        <v>127</v>
      </c>
      <c r="H41" s="33"/>
      <c r="I41" s="36">
        <v>1</v>
      </c>
      <c r="J41" s="36">
        <v>1</v>
      </c>
      <c r="K41" s="302">
        <f t="shared" si="4"/>
        <v>1</v>
      </c>
      <c r="L41" s="126">
        <v>56261</v>
      </c>
      <c r="M41" s="133"/>
      <c r="N41" s="30"/>
      <c r="O41" s="30"/>
      <c r="P41" s="30"/>
      <c r="Q41" s="303">
        <f t="shared" si="5"/>
        <v>56261</v>
      </c>
      <c r="R41" s="178">
        <f t="shared" si="6"/>
        <v>1</v>
      </c>
      <c r="S41" s="180" t="str">
        <f t="shared" si="7"/>
        <v/>
      </c>
      <c r="AL41" s="27"/>
      <c r="AM41" s="27"/>
      <c r="AN41" s="27"/>
    </row>
    <row r="42" spans="2:40" x14ac:dyDescent="0.25">
      <c r="B42" s="300">
        <v>18</v>
      </c>
      <c r="C42" s="301">
        <f t="shared" si="3"/>
        <v>47</v>
      </c>
      <c r="D42" s="144" t="s">
        <v>795</v>
      </c>
      <c r="E42" s="144"/>
      <c r="F42" s="147" t="s">
        <v>125</v>
      </c>
      <c r="G42" s="148" t="s">
        <v>121</v>
      </c>
      <c r="H42" s="33"/>
      <c r="I42" s="36">
        <v>1</v>
      </c>
      <c r="J42" s="36">
        <v>1</v>
      </c>
      <c r="K42" s="302">
        <f t="shared" si="4"/>
        <v>1</v>
      </c>
      <c r="L42" s="126">
        <v>36000</v>
      </c>
      <c r="M42" s="133"/>
      <c r="N42" s="30"/>
      <c r="O42" s="30"/>
      <c r="P42" s="30"/>
      <c r="Q42" s="303">
        <f t="shared" si="5"/>
        <v>36000</v>
      </c>
      <c r="R42" s="178">
        <f t="shared" si="6"/>
        <v>1</v>
      </c>
      <c r="S42" s="180" t="str">
        <f t="shared" si="7"/>
        <v/>
      </c>
      <c r="AL42" s="27"/>
      <c r="AM42" s="27"/>
      <c r="AN42" s="27"/>
    </row>
    <row r="43" spans="2:40" x14ac:dyDescent="0.25">
      <c r="B43" s="300">
        <v>19</v>
      </c>
      <c r="C43" s="301">
        <f t="shared" si="3"/>
        <v>47</v>
      </c>
      <c r="D43" s="144" t="s">
        <v>796</v>
      </c>
      <c r="E43" s="144"/>
      <c r="F43" s="147" t="s">
        <v>125</v>
      </c>
      <c r="G43" s="148" t="s">
        <v>128</v>
      </c>
      <c r="H43" s="33"/>
      <c r="I43" s="36">
        <v>0</v>
      </c>
      <c r="J43" s="36">
        <v>0</v>
      </c>
      <c r="K43" s="302">
        <f t="shared" si="4"/>
        <v>0</v>
      </c>
      <c r="L43" s="126"/>
      <c r="M43" s="133"/>
      <c r="N43" s="30"/>
      <c r="O43" s="30"/>
      <c r="P43" s="30"/>
      <c r="Q43" s="303">
        <f t="shared" si="5"/>
        <v>0</v>
      </c>
      <c r="R43" s="178">
        <f t="shared" si="6"/>
        <v>0</v>
      </c>
      <c r="S43" s="180" t="str">
        <f t="shared" si="7"/>
        <v>ERROR</v>
      </c>
      <c r="AL43" s="27"/>
      <c r="AM43" s="27"/>
      <c r="AN43" s="27"/>
    </row>
    <row r="44" spans="2:40" x14ac:dyDescent="0.25">
      <c r="B44" s="300">
        <v>20</v>
      </c>
      <c r="C44" s="301">
        <f t="shared" si="3"/>
        <v>47</v>
      </c>
      <c r="D44" s="144" t="s">
        <v>797</v>
      </c>
      <c r="E44" s="144"/>
      <c r="F44" s="147" t="s">
        <v>125</v>
      </c>
      <c r="G44" s="148" t="s">
        <v>118</v>
      </c>
      <c r="H44" s="33"/>
      <c r="I44" s="36">
        <v>1</v>
      </c>
      <c r="J44" s="36">
        <v>0.14000000000000001</v>
      </c>
      <c r="K44" s="302">
        <f t="shared" si="4"/>
        <v>0.14000000000000001</v>
      </c>
      <c r="L44" s="126">
        <v>8507.7099999999991</v>
      </c>
      <c r="M44" s="133"/>
      <c r="N44" s="30"/>
      <c r="O44" s="30"/>
      <c r="P44" s="30"/>
      <c r="Q44" s="303">
        <f t="shared" si="5"/>
        <v>8507.7099999999991</v>
      </c>
      <c r="R44" s="178">
        <f t="shared" si="6"/>
        <v>1</v>
      </c>
      <c r="S44" s="180" t="str">
        <f t="shared" si="7"/>
        <v/>
      </c>
      <c r="AL44" s="27"/>
      <c r="AM44" s="27"/>
      <c r="AN44" s="27"/>
    </row>
    <row r="45" spans="2:40" x14ac:dyDescent="0.25">
      <c r="B45" s="300">
        <v>21</v>
      </c>
      <c r="C45" s="301">
        <f t="shared" si="3"/>
        <v>47</v>
      </c>
      <c r="D45" s="144" t="s">
        <v>798</v>
      </c>
      <c r="E45" s="144"/>
      <c r="F45" s="147" t="s">
        <v>125</v>
      </c>
      <c r="G45" s="148" t="s">
        <v>118</v>
      </c>
      <c r="H45" s="33"/>
      <c r="I45" s="36">
        <v>1</v>
      </c>
      <c r="J45" s="36">
        <v>1</v>
      </c>
      <c r="K45" s="302">
        <f t="shared" si="4"/>
        <v>1</v>
      </c>
      <c r="L45" s="126">
        <v>11300</v>
      </c>
      <c r="M45" s="133"/>
      <c r="N45" s="30"/>
      <c r="O45" s="30"/>
      <c r="P45" s="30"/>
      <c r="Q45" s="303">
        <f t="shared" si="5"/>
        <v>11300</v>
      </c>
      <c r="R45" s="178">
        <f t="shared" si="6"/>
        <v>1</v>
      </c>
      <c r="S45" s="180" t="str">
        <f t="shared" si="7"/>
        <v/>
      </c>
      <c r="AL45" s="27"/>
      <c r="AM45" s="27"/>
      <c r="AN45" s="27"/>
    </row>
    <row r="46" spans="2:40" x14ac:dyDescent="0.25">
      <c r="B46" s="300">
        <v>22</v>
      </c>
      <c r="C46" s="301">
        <f t="shared" si="3"/>
        <v>47</v>
      </c>
      <c r="D46" s="144" t="s">
        <v>799</v>
      </c>
      <c r="E46" s="144"/>
      <c r="F46" s="147" t="s">
        <v>125</v>
      </c>
      <c r="G46" s="148" t="s">
        <v>128</v>
      </c>
      <c r="H46" s="33"/>
      <c r="I46" s="36">
        <v>1</v>
      </c>
      <c r="J46" s="36">
        <v>0.62</v>
      </c>
      <c r="K46" s="302">
        <f t="shared" si="4"/>
        <v>0.62</v>
      </c>
      <c r="L46" s="126">
        <v>58385.5</v>
      </c>
      <c r="M46" s="133"/>
      <c r="N46" s="30"/>
      <c r="O46" s="30"/>
      <c r="P46" s="30"/>
      <c r="Q46" s="303">
        <f t="shared" si="5"/>
        <v>58385.5</v>
      </c>
      <c r="R46" s="178">
        <f t="shared" si="6"/>
        <v>1</v>
      </c>
      <c r="S46" s="180" t="str">
        <f t="shared" si="7"/>
        <v/>
      </c>
      <c r="AL46" s="27"/>
      <c r="AM46" s="27"/>
      <c r="AN46" s="27"/>
    </row>
    <row r="47" spans="2:40" x14ac:dyDescent="0.25">
      <c r="B47" s="300">
        <v>23</v>
      </c>
      <c r="C47" s="301">
        <f t="shared" si="3"/>
        <v>47</v>
      </c>
      <c r="D47" s="144" t="s">
        <v>800</v>
      </c>
      <c r="E47" s="144"/>
      <c r="F47" s="147" t="s">
        <v>125</v>
      </c>
      <c r="G47" s="148" t="s">
        <v>122</v>
      </c>
      <c r="H47" s="33"/>
      <c r="I47" s="36">
        <v>1</v>
      </c>
      <c r="J47" s="36">
        <v>0</v>
      </c>
      <c r="K47" s="302">
        <f t="shared" si="4"/>
        <v>0</v>
      </c>
      <c r="L47" s="126">
        <v>14000</v>
      </c>
      <c r="M47" s="133"/>
      <c r="N47" s="30"/>
      <c r="O47" s="30"/>
      <c r="P47" s="30"/>
      <c r="Q47" s="303">
        <f t="shared" si="5"/>
        <v>14000</v>
      </c>
      <c r="R47" s="178">
        <f t="shared" si="6"/>
        <v>1</v>
      </c>
      <c r="S47" s="180" t="str">
        <f t="shared" si="7"/>
        <v/>
      </c>
      <c r="AL47" s="27"/>
      <c r="AM47" s="27"/>
      <c r="AN47" s="27"/>
    </row>
    <row r="48" spans="2:40" x14ac:dyDescent="0.25">
      <c r="B48" s="300">
        <v>24</v>
      </c>
      <c r="C48" s="301">
        <f t="shared" si="3"/>
        <v>47</v>
      </c>
      <c r="D48" s="144" t="s">
        <v>801</v>
      </c>
      <c r="E48" s="144"/>
      <c r="F48" s="147" t="s">
        <v>125</v>
      </c>
      <c r="G48" s="148" t="s">
        <v>122</v>
      </c>
      <c r="H48" s="33"/>
      <c r="I48" s="36">
        <v>1</v>
      </c>
      <c r="J48" s="36">
        <v>1</v>
      </c>
      <c r="K48" s="302">
        <f t="shared" si="4"/>
        <v>1</v>
      </c>
      <c r="L48" s="126">
        <v>11212.5</v>
      </c>
      <c r="M48" s="133"/>
      <c r="N48" s="30"/>
      <c r="O48" s="30"/>
      <c r="P48" s="30"/>
      <c r="Q48" s="303">
        <f t="shared" si="5"/>
        <v>11212.5</v>
      </c>
      <c r="R48" s="178">
        <f t="shared" si="6"/>
        <v>1</v>
      </c>
      <c r="S48" s="180" t="str">
        <f t="shared" si="7"/>
        <v/>
      </c>
      <c r="AL48" s="27"/>
      <c r="AM48" s="27"/>
      <c r="AN48" s="27"/>
    </row>
    <row r="49" spans="2:40" x14ac:dyDescent="0.25">
      <c r="B49" s="300">
        <v>25</v>
      </c>
      <c r="C49" s="301">
        <f t="shared" si="3"/>
        <v>47</v>
      </c>
      <c r="D49" s="144" t="s">
        <v>802</v>
      </c>
      <c r="E49" s="144"/>
      <c r="F49" s="147" t="s">
        <v>125</v>
      </c>
      <c r="G49" s="148" t="s">
        <v>803</v>
      </c>
      <c r="H49" s="33"/>
      <c r="I49" s="36">
        <v>1</v>
      </c>
      <c r="J49" s="36">
        <v>1</v>
      </c>
      <c r="K49" s="302">
        <f t="shared" si="4"/>
        <v>1</v>
      </c>
      <c r="L49" s="126">
        <v>72450</v>
      </c>
      <c r="M49" s="133"/>
      <c r="N49" s="30"/>
      <c r="O49" s="30"/>
      <c r="P49" s="30"/>
      <c r="Q49" s="303">
        <f t="shared" si="5"/>
        <v>72450</v>
      </c>
      <c r="R49" s="178">
        <f t="shared" si="6"/>
        <v>1</v>
      </c>
      <c r="S49" s="180" t="str">
        <f t="shared" si="7"/>
        <v/>
      </c>
      <c r="AL49" s="27"/>
      <c r="AM49" s="27"/>
      <c r="AN49" s="27"/>
    </row>
    <row r="50" spans="2:40" x14ac:dyDescent="0.25">
      <c r="B50" s="300">
        <v>26</v>
      </c>
      <c r="C50" s="301">
        <f t="shared" si="3"/>
        <v>47</v>
      </c>
      <c r="D50" s="144" t="s">
        <v>817</v>
      </c>
      <c r="E50" s="144" t="s">
        <v>801</v>
      </c>
      <c r="F50" s="147" t="s">
        <v>125</v>
      </c>
      <c r="G50" s="148" t="s">
        <v>122</v>
      </c>
      <c r="H50" s="33"/>
      <c r="I50" s="36">
        <v>1</v>
      </c>
      <c r="J50" s="36">
        <v>0.49</v>
      </c>
      <c r="K50" s="302">
        <f t="shared" si="4"/>
        <v>0.49</v>
      </c>
      <c r="L50" s="126">
        <v>50600</v>
      </c>
      <c r="M50" s="133"/>
      <c r="N50" s="30"/>
      <c r="O50" s="30"/>
      <c r="P50" s="30"/>
      <c r="Q50" s="303">
        <f t="shared" si="5"/>
        <v>50600</v>
      </c>
      <c r="R50" s="178">
        <f t="shared" si="6"/>
        <v>1</v>
      </c>
      <c r="S50" s="180" t="str">
        <f t="shared" si="7"/>
        <v/>
      </c>
      <c r="AL50" s="27"/>
      <c r="AM50" s="27"/>
      <c r="AN50" s="27"/>
    </row>
    <row r="51" spans="2:40" x14ac:dyDescent="0.25">
      <c r="B51" s="300">
        <v>27</v>
      </c>
      <c r="C51" s="301">
        <f t="shared" si="3"/>
        <v>47</v>
      </c>
      <c r="D51" s="144" t="s">
        <v>824</v>
      </c>
      <c r="E51" s="144" t="s">
        <v>791</v>
      </c>
      <c r="F51" s="147" t="s">
        <v>125</v>
      </c>
      <c r="G51" s="148" t="s">
        <v>128</v>
      </c>
      <c r="H51" s="33"/>
      <c r="I51" s="36">
        <v>1</v>
      </c>
      <c r="J51" s="36">
        <v>1</v>
      </c>
      <c r="K51" s="302">
        <f t="shared" si="4"/>
        <v>1</v>
      </c>
      <c r="L51" s="126">
        <v>11091.75</v>
      </c>
      <c r="M51" s="133"/>
      <c r="N51" s="30"/>
      <c r="O51" s="30"/>
      <c r="P51" s="30"/>
      <c r="Q51" s="303">
        <f t="shared" si="5"/>
        <v>11091.75</v>
      </c>
      <c r="R51" s="178">
        <f t="shared" si="6"/>
        <v>1</v>
      </c>
      <c r="S51" s="180" t="str">
        <f t="shared" si="7"/>
        <v/>
      </c>
      <c r="AL51" s="27"/>
      <c r="AM51" s="27"/>
      <c r="AN51" s="27"/>
    </row>
    <row r="52" spans="2:40" x14ac:dyDescent="0.2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2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2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2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2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2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2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2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2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2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2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2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2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2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2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2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2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2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2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2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2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2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2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2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2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2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2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2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2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2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2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2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2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2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2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2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25">
      <c r="B134" s="37"/>
      <c r="C134" s="27"/>
    </row>
    <row r="135" spans="2:40" hidden="1" x14ac:dyDescent="0.25"/>
    <row r="136" spans="2:40" hidden="1" x14ac:dyDescent="0.25"/>
    <row r="137" spans="2:40" hidden="1" x14ac:dyDescent="0.25"/>
    <row r="138" spans="2:40" hidden="1" x14ac:dyDescent="0.25"/>
    <row r="139" spans="2:40" hidden="1" x14ac:dyDescent="0.25"/>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dataValidation allowBlank="1" showInputMessage="1" showErrorMessage="1" prompt="Type in the Total MHSA Funds (Including Interest) for PEI Expenditures Incurred by JPA." sqref="F19"/>
    <dataValidation allowBlank="1" showInputMessage="1" showErrorMessage="1" prompt="Type in the Total MHSA Funds (Including Interest) for PEI Funds Transferred to JPA." sqref="F18"/>
    <dataValidation allowBlank="1" showInputMessage="1" showErrorMessage="1" prompt="Type in the Total MHSA Funds (Including Interest) for PEI Administration Costs. " sqref="F17"/>
    <dataValidation allowBlank="1" showInputMessage="1" showErrorMessage="1" prompt="Type in the Total MHSA Funds (Including Interest) for PEI Evaluation Costs. " sqref="F16"/>
    <dataValidation allowBlank="1" showInputMessage="1" showErrorMessage="1" prompt="Type in the Medi-Cal FFP for PEI Administration Costs. " sqref="G17"/>
    <dataValidation allowBlank="1" showInputMessage="1" showErrorMessage="1" prompt="Type in the Medi-Cal FFP for PEI Evaluation Costs. " sqref="G16"/>
    <dataValidation allowBlank="1" showInputMessage="1" showErrorMessage="1" prompt="Type in the 1991 Realignment for PEI Administration Costs. " sqref="H17"/>
    <dataValidation allowBlank="1" showInputMessage="1" showErrorMessage="1" prompt="Type in the 1991 Realignment for PEI Evaluation Costs." sqref="H16"/>
    <dataValidation allowBlank="1" showInputMessage="1" showErrorMessage="1" prompt="Type in the Behavioral Health Subaccount amount for PEI Administration Costs. " sqref="I17"/>
    <dataValidation allowBlank="1" showInputMessage="1" showErrorMessage="1" prompt="Type in the Behavioral Health Subaccount amount for PEI Evaluation Costs." sqref="I16"/>
    <dataValidation allowBlank="1" showInputMessage="1" showErrorMessage="1" prompt="Type in Other funds for PEI Administration Costs." sqref="J17"/>
    <dataValidation allowBlank="1" showInputMessage="1" showErrorMessage="1" prompt="Type in Other funds for PEI Evaluation Costs. " sqref="J16"/>
    <dataValidation allowBlank="1" showInputMessage="1" showErrorMessage="1" prompt="Type in Other funds for PEI Annual Planning Costs. " sqref="J15"/>
    <dataValidation allowBlank="1" showInputMessage="1" showErrorMessage="1" prompt="Type in the Behavioral Health Subaccount amount for PEI Annual Planning Costs. " sqref="I15"/>
    <dataValidation allowBlank="1" showInputMessage="1" showErrorMessage="1" prompt="Type in the 1991 Realignment for PEI Annual Planning Costs. " sqref="H15"/>
    <dataValidation allowBlank="1" showInputMessage="1" showErrorMessage="1" prompt="Type in the Medi-Cal FFP for PEI Annual Planning Costs. " sqref="G15"/>
    <dataValidation allowBlank="1" showInputMessage="1" showErrorMessage="1" prompt="Type in the Total MHSA Funds (Including Interest) for PEI Annual Planning Costs. " sqref="F15"/>
    <dataValidation allowBlank="1" showInputMessage="1" showErrorMessage="1" prompt="Type in Percent Expended for Clients Age 25 and Under" sqref="F28"/>
    <dataValidation allowBlank="1" showInputMessage="1" showErrorMessage="1" prompt="Type in Program Name." sqref="D34:D133"/>
    <dataValidation allowBlank="1" showInputMessage="1" showErrorMessage="1" prompt="Type in Prior Program Name." sqref="E34:E133"/>
    <dataValidation type="list" allowBlank="1" showInputMessage="1" showErrorMessage="1" prompt="Select whether Combined or Standalone Program from the drop down list. " sqref="F34:F133">
      <formula1>PEI_Combined_Standalone</formula1>
    </dataValidation>
    <dataValidation type="list" allowBlank="1" showInputMessage="1" showErrorMessage="1" prompt="Select Program Type from the drop down list. " sqref="G34:G133">
      <formula1>PEI_Program_Type</formula1>
    </dataValidation>
    <dataValidation allowBlank="1" showInputMessage="1" showErrorMessage="1" prompt="Type in Program Activity Name (in Combined Program)." sqref="H34:H133"/>
    <dataValidation allowBlank="1" showInputMessage="1" showErrorMessage="1" prompt="Type in subtotal percentage for Conbined Program. " sqref="I34:I133"/>
    <dataValidation allowBlank="1" showInputMessage="1" showErrorMessage="1" prompt="Type in Percent of PEI Expended on Clients Age 25 and Under (Standalone and Program Activities in Combined Program)" sqref="J34:J133"/>
    <dataValidation allowBlank="1" showInputMessage="1" showErrorMessage="1" prompt="Type in Total MHSA Funds (Including Interest)" sqref="L34:L133"/>
    <dataValidation allowBlank="1" showInputMessage="1" showErrorMessage="1" prompt="Type in Medi-Cal FFP" sqref="M34:M133"/>
    <dataValidation allowBlank="1" showInputMessage="1" showErrorMessage="1" prompt="Type in 1991 Realignment." sqref="N34:N133"/>
    <dataValidation allowBlank="1" showInputMessage="1" showErrorMessage="1" prompt="Type in Behavioral Health Subaccount." sqref="O34:O133"/>
    <dataValidation allowBlank="1" showInputMessage="1" showErrorMessage="1" prompt="Type in Other Funds. " sqref="P34:P133"/>
  </dataValidations>
  <pageMargins left="0" right="0" top="0.34" bottom="0.2" header="0.3" footer="0.3"/>
  <pageSetup paperSize="5" scale="40" fitToWidth="0" fitToHeight="0" orientation="landscape" r:id="rId4"/>
  <headerFooter>
    <oddFooter>&amp;C&amp;"Arial,Regular"&amp;16Page &amp;P of &amp;N</oddFooter>
  </headerFooter>
  <rowBreaks count="3" manualBreakCount="3">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4"/>
  <sheetViews>
    <sheetView workbookViewId="0">
      <selection activeCell="A22" sqref="A22"/>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row r="70" spans="1:1" hidden="1" x14ac:dyDescent="0.25"/>
    <row r="71" spans="1:1" hidden="1" x14ac:dyDescent="0.25"/>
    <row r="72" spans="1:1" hidden="1" x14ac:dyDescent="0.25"/>
    <row r="73" spans="1:1" hidden="1" x14ac:dyDescent="0.25"/>
    <row r="74" spans="1:1" hidden="1" x14ac:dyDescent="0.25"/>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DHCSDOC-1797567310-6330</_dlc_DocId>
    <_dlc_DocIdUrl xmlns="69bc34b3-1921-46c7-8c7a-d18363374b4b">
      <Url>https://dhcscagovauthoring/_layouts/15/DocIdRedir.aspx?ID=DHCSDOC-1797567310-6330</Url>
      <Description>DHCSDOC-1797567310-6330</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D010F8E-7BFB-4ED5-A789-F05C4566B21F}"/>
</file>

<file path=customXml/itemProps2.xml><?xml version="1.0" encoding="utf-8"?>
<ds:datastoreItem xmlns:ds="http://schemas.openxmlformats.org/officeDocument/2006/customXml" ds:itemID="{04D4A239-58CA-4FB0-89DF-676E3786DBFB}">
  <ds:schemaRefs>
    <ds:schemaRef ds:uri="http://purl.org/dc/terms/"/>
    <ds:schemaRef ds:uri="http://schemas.microsoft.com/office/2006/documentManagement/types"/>
    <ds:schemaRef ds:uri="http://schemas.openxmlformats.org/package/2006/metadata/core-properties"/>
    <ds:schemaRef ds:uri="http://purl.org/dc/elements/1.1/"/>
    <ds:schemaRef ds:uri="8f1e5b8d-8a98-4403-8bdc-3a6cc0c11a3e"/>
    <ds:schemaRef ds:uri="http://schemas.microsoft.com/office/infopath/2007/PartnerControls"/>
    <ds:schemaRef ds:uri="20e77146-f62a-49e1-b65f-3ca64f44fabf"/>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98B979F6-9FBC-41E6-B950-0AAF1D699E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Siskiyou-FY-21-22</dc:title>
  <dc:creator>Donna Ures</dc:creator>
  <cp:keywords/>
  <cp:lastModifiedBy>Mimi Pierce</cp:lastModifiedBy>
  <cp:lastPrinted>2023-02-06T17:15:14Z</cp:lastPrinted>
  <dcterms:created xsi:type="dcterms:W3CDTF">2017-07-05T19:48:18Z</dcterms:created>
  <dcterms:modified xsi:type="dcterms:W3CDTF">2023-02-09T19:54:43Z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0a08beb9-6834-4c9a-9ebf-e11d62475134</vt:lpwstr>
  </property>
  <property fmtid="{D5CDD505-2E9C-101B-9397-08002B2CF9AE}" pid="4" name="Remediated">
    <vt:bool>false</vt:bool>
  </property>
  <property fmtid="{D5CDD505-2E9C-101B-9397-08002B2CF9AE}" pid="5" name="Division">
    <vt:lpwstr>11;#Community Services|c23dee46-a4de-4c29-8bbc-79830d9e7d7c</vt:lpwstr>
  </property>
</Properties>
</file>