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showInkAnnotation="0" codeName="ThisWorkbook"/>
  <mc:AlternateContent xmlns:mc="http://schemas.openxmlformats.org/markup-compatibility/2006">
    <mc:Choice Requires="x15">
      <x15ac:absPath xmlns:x15ac="http://schemas.microsoft.com/office/spreadsheetml/2010/11/ac" url="L:\MHSA\MHSA Revenue and Expenditure Reports\MHSA RER FY21-22\"/>
    </mc:Choice>
  </mc:AlternateContent>
  <xr:revisionPtr revIDLastSave="0" documentId="8_{BCBF9455-CC86-4F09-B86C-C1A1FFEE6169}" xr6:coauthVersionLast="45" xr6:coauthVersionMax="45" xr10:uidLastSave="{00000000-0000-0000-0000-000000000000}"/>
  <bookViews>
    <workbookView xWindow="28680" yWindow="-120" windowWidth="25440" windowHeight="15390" tabRatio="584" firstSheet="3" activeTab="6"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6" l="1"/>
  <c r="L31" i="6" l="1"/>
  <c r="L29" i="6"/>
  <c r="D14" i="3" l="1"/>
  <c r="P48" i="5" l="1"/>
  <c r="O48" i="5"/>
  <c r="N48" i="5"/>
  <c r="M48" i="5"/>
  <c r="L48" i="5"/>
  <c r="P45" i="5"/>
  <c r="O45" i="5"/>
  <c r="N45" i="5"/>
  <c r="M45" i="5"/>
  <c r="L45" i="5"/>
  <c r="F17"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<sst xmlns="http://schemas.openxmlformats.org/spreadsheetml/2006/main" count="1539" uniqueCount="838">
  <si>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</si>
  <si>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</si>
  <si>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</si>
  <si>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</si>
  <si>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</si>
  <si>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</si>
  <si>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</si>
  <si>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</si>
  <si>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</si>
  <si>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</si>
  <si>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</si>
  <si>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</si>
  <si>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</si>
  <si>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</si>
  <si>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</si>
  <si>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</si>
  <si>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</si>
  <si>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</si>
  <si>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</si>
  <si>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</si>
  <si>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</si>
  <si>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</si>
  <si>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</si>
  <si>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</si>
  <si>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</si>
  <si>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</si>
  <si>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</si>
  <si>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</si>
  <si>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</si>
  <si>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</si>
  <si>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</si>
  <si>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</si>
  <si>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</si>
  <si>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</si>
  <si>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</si>
  <si>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</si>
  <si>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</si>
  <si>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</si>
  <si>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</si>
  <si>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</si>
  <si>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</si>
  <si>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</si>
  <si>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</si>
  <si>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</si>
  <si>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</si>
  <si>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</si>
  <si>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</si>
  <si>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</si>
  <si>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</si>
  <si>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</si>
  <si>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</si>
  <si>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</si>
  <si>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</si>
  <si>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</si>
  <si>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</si>
  <si>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</si>
  <si>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</si>
  <si>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</si>
  <si>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</si>
  <si>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</si>
  <si>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</si>
  <si>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</si>
  <si>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</si>
  <si>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</si>
  <si>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</si>
  <si>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</si>
  <si>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</si>
  <si>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</si>
  <si>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</si>
  <si>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</si>
  <si>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</si>
  <si>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</si>
  <si>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</si>
  <si>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</si>
  <si>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</si>
  <si>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</si>
  <si>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</si>
  <si>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</si>
  <si>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</si>
  <si>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</si>
  <si>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</si>
  <si>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</si>
  <si>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</si>
  <si>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</si>
  <si>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</si>
  <si>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</si>
  <si>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</si>
  <si>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</si>
  <si>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</si>
  <si>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</si>
  <si>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</si>
  <si>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</si>
  <si>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</si>
  <si>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</si>
  <si>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</si>
  <si>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</si>
  <si>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</si>
  <si>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</si>
  <si>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</si>
  <si>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</si>
  <si>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</si>
  <si>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</si>
  <si>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</si>
  <si>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</si>
  <si>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</si>
  <si>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</si>
  <si>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</si>
  <si>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</si>
  <si>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</si>
  <si>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</si>
  <si>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</si>
  <si>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</si>
  <si>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</si>
  <si>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</si>
  <si>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</si>
  <si>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</si>
  <si>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</si>
  <si>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</si>
  <si>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</si>
  <si>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</si>
  <si>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</si>
  <si>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</si>
  <si>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</si>
  <si>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</si>
  <si>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</si>
  <si>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</si>
  <si>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</si>
  <si>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</si>
  <si>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</si>
  <si>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</si>
  <si>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</si>
  <si>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</si>
  <si>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</si>
  <si>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</si>
  <si>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</si>
  <si>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</si>
  <si>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</si>
  <si>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</si>
  <si>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</si>
  <si>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</si>
  <si>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</si>
  <si>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</si>
  <si>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</si>
  <si>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</si>
  <si>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</si>
  <si>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</si>
  <si>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</si>
  <si>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</si>
  <si>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</si>
  <si>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</si>
  <si>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</si>
  <si>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</si>
  <si>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</si>
  <si>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</si>
  <si>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</si>
  <si>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</si>
  <si>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</si>
  <si>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</si>
  <si>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</si>
  <si>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</si>
  <si>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</si>
  <si>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</si>
  <si>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</si>
  <si>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</si>
  <si>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</si>
  <si>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</si>
  <si>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</si>
  <si>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</si>
  <si>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</si>
  <si>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</si>
  <si>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</si>
  <si>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</si>
  <si>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</si>
  <si>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</si>
  <si>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</si>
  <si>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</si>
  <si>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</si>
  <si>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</si>
  <si>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</si>
  <si>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</si>
  <si>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</si>
  <si>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</si>
  <si>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</si>
  <si>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</si>
  <si>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</si>
  <si>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</si>
  <si>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</si>
  <si>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</si>
  <si>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</si>
  <si>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</si>
  <si>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</si>
  <si>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</si>
  <si>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</si>
  <si>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</si>
  <si>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</si>
  <si>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</si>
  <si>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</si>
  <si>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</si>
  <si>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</si>
  <si>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</si>
  <si>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</si>
  <si>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</si>
  <si>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</si>
  <si>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</si>
  <si>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</si>
  <si>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</si>
  <si>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</si>
  <si>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</si>
  <si>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</si>
  <si>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</si>
  <si>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</si>
  <si>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</si>
  <si>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</si>
  <si>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</si>
  <si>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</si>
  <si>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</si>
  <si>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</si>
  <si>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</si>
  <si>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</si>
  <si>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</si>
  <si>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</si>
  <si>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</si>
  <si>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</si>
  <si>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</si>
  <si>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</si>
  <si>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</si>
  <si>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</si>
  <si>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</si>
  <si>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</si>
  <si>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</si>
  <si>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</si>
  <si>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</si>
  <si>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</si>
  <si>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</si>
  <si>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</si>
  <si>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</si>
  <si>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</si>
  <si>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</si>
  <si>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</si>
  <si>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</si>
  <si>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</si>
  <si>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</si>
  <si>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</si>
  <si>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</si>
  <si>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</si>
  <si>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</si>
  <si>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</si>
  <si>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</si>
  <si>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</si>
  <si>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</si>
  <si>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</si>
  <si>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</si>
  <si>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</si>
  <si>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</si>
  <si>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</si>
  <si>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</si>
  <si>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</si>
  <si>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</si>
  <si>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</si>
  <si>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</si>
  <si>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</si>
  <si>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</si>
  <si>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</si>
  <si>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</si>
  <si>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</si>
  <si>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</si>
  <si>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</si>
  <si>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</si>
  <si>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</si>
  <si>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</si>
  <si>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</si>
  <si>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</si>
  <si>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</si>
  <si>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</si>
  <si>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</si>
  <si>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</si>
  <si>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</si>
  <si>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</si>
  <si>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</si>
  <si>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</si>
  <si>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</si>
  <si>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</si>
  <si>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</si>
  <si>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</si>
  <si>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</si>
  <si>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</si>
  <si>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</si>
  <si>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</si>
  <si>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</si>
  <si>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</si>
  <si>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</si>
  <si>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</si>
  <si>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</si>
  <si>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</si>
  <si>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</si>
  <si>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</si>
  <si>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</si>
  <si>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</si>
  <si>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</si>
  <si>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</si>
  <si>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</si>
  <si>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</si>
  <si>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</si>
  <si>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</si>
  <si>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</si>
  <si>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</si>
  <si>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</si>
  <si>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</si>
  <si>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</si>
  <si>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</si>
  <si>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</si>
  <si>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</si>
  <si>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</si>
  <si>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</si>
  <si>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</si>
  <si>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</si>
  <si>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</si>
  <si>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</si>
  <si>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</si>
  <si>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</si>
  <si>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</si>
  <si>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</si>
  <si>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</si>
  <si>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</si>
  <si>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</si>
  <si>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</si>
  <si>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</si>
  <si>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</si>
  <si>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</si>
  <si>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</si>
  <si>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</si>
  <si>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</si>
  <si>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</si>
  <si>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</si>
  <si>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</si>
  <si>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</si>
  <si>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</si>
  <si>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</si>
  <si>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</si>
  <si>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</si>
  <si>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</si>
  <si>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</si>
  <si>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</si>
  <si>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</si>
  <si>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</si>
  <si>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</si>
  <si>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</si>
  <si>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</si>
  <si>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</si>
  <si>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</si>
  <si>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</si>
  <si>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</si>
  <si>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</si>
  <si>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</si>
  <si>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</si>
  <si>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</si>
  <si>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</si>
  <si>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</si>
  <si>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</si>
  <si>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</si>
  <si>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</si>
  <si>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</si>
  <si>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</si>
  <si>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</si>
  <si>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</si>
  <si>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</si>
  <si>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</si>
  <si>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</si>
  <si>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</si>
  <si>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</si>
  <si>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</si>
  <si>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</si>
  <si>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</si>
  <si>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</si>
  <si>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</si>
  <si>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</si>
  <si>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</si>
  <si>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</si>
  <si>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</si>
  <si>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</si>
  <si>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</si>
  <si>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</si>
  <si>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</si>
  <si>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</si>
  <si>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</si>
  <si>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</si>
  <si>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</si>
  <si>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</si>
  <si>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</si>
  <si>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</si>
  <si>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</si>
  <si>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</si>
  <si>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</si>
  <si>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</si>
  <si>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</si>
  <si>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</si>
  <si>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</si>
  <si>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</si>
  <si>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</si>
  <si>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</si>
  <si>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</si>
  <si>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</si>
  <si>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</si>
  <si>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</si>
  <si>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</si>
  <si>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</si>
  <si>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</si>
  <si>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</si>
  <si>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</si>
  <si>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</si>
  <si>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</si>
  <si>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</si>
  <si>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</si>
  <si>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</si>
  <si>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</si>
  <si>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</si>
  <si>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</si>
  <si>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</si>
  <si>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</si>
  <si>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</si>
  <si>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</si>
  <si>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</si>
  <si>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</si>
  <si>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</si>
  <si>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</si>
  <si>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</si>
  <si>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</si>
  <si>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</si>
  <si>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</si>
  <si>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</si>
  <si>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</si>
  <si>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</si>
  <si>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</si>
  <si>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</si>
  <si>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</si>
  <si>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</si>
  <si>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</si>
  <si>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</si>
  <si>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</si>
  <si>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</si>
  <si>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</si>
  <si>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</si>
  <si>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</si>
  <si>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</si>
  <si>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</si>
  <si>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</si>
  <si>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</si>
  <si>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</si>
  <si>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</si>
  <si>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</si>
  <si>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</si>
  <si>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</si>
  <si>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</si>
  <si>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</si>
  <si>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</si>
  <si>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</si>
  <si>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</si>
  <si>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</si>
  <si>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</si>
  <si>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</si>
  <si>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</si>
  <si>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</si>
  <si>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</si>
  <si>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</si>
  <si>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</si>
  <si>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</si>
  <si>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</si>
  <si>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</si>
  <si>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</si>
  <si>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</si>
  <si>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</si>
  <si>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</si>
  <si>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</si>
  <si>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</si>
  <si>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</si>
  <si>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</si>
  <si>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</si>
  <si>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</si>
  <si>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</si>
  <si>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</si>
  <si>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</si>
  <si>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</si>
  <si>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</si>
  <si>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</si>
  <si>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</si>
  <si>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</si>
  <si>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</si>
  <si>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</si>
  <si>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</si>
  <si>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</si>
  <si>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</si>
  <si>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</si>
  <si>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</si>
  <si>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</si>
  <si>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</si>
  <si>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</si>
  <si>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</si>
  <si>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</si>
  <si>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</si>
  <si>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</si>
  <si>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</si>
  <si>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</si>
  <si>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</si>
  <si>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</si>
  <si>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</si>
  <si>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</si>
  <si>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</si>
  <si>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</si>
  <si>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</si>
  <si>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</si>
  <si>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</si>
  <si>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</si>
  <si>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</si>
  <si>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</si>
  <si>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</si>
  <si>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</si>
  <si>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</si>
  <si>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</si>
  <si>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</si>
  <si>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</si>
  <si>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</si>
  <si>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</si>
  <si>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</si>
  <si>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</si>
  <si>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</si>
  <si>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</si>
  <si>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</si>
  <si>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</si>
  <si>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</si>
  <si>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</si>
  <si>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</si>
  <si>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</si>
  <si>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</si>
  <si>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</si>
  <si>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</si>
  <si>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</si>
  <si>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</si>
  <si>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</si>
  <si>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</si>
  <si>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</si>
  <si>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</si>
  <si>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</si>
  <si>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</si>
  <si>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</si>
  <si>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</si>
  <si>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</si>
  <si>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</si>
  <si>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</si>
  <si>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</si>
  <si>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</si>
  <si>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</si>
  <si>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</si>
  <si>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</si>
  <si>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</si>
  <si>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</si>
  <si>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</si>
  <si>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</si>
  <si>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</si>
  <si>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</si>
  <si>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</si>
  <si>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</si>
  <si>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</si>
  <si>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</si>
  <si>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</si>
  <si>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</si>
  <si>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</si>
  <si>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</si>
  <si>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</si>
  <si>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</si>
  <si>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</si>
  <si>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</si>
  <si>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</si>
  <si>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</si>
  <si>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</si>
  <si>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</si>
  <si>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</si>
  <si>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</si>
  <si>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</si>
  <si>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</si>
  <si>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</si>
  <si>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</si>
  <si>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</si>
  <si>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</si>
  <si>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</si>
  <si>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</si>
  <si>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</si>
  <si>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</si>
  <si>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</si>
  <si>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</si>
  <si>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</si>
  <si>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</si>
  <si>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</si>
  <si>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</si>
  <si>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</si>
  <si>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</si>
  <si>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</si>
  <si>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</si>
  <si>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</si>
  <si>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</si>
  <si>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</si>
  <si>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</si>
  <si>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</si>
  <si>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</si>
  <si>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</si>
  <si>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</si>
  <si>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</si>
  <si>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</si>
  <si>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</si>
  <si>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</si>
  <si>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</si>
  <si>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</si>
  <si>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</si>
  <si>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</si>
  <si>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</si>
  <si>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</si>
  <si>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</si>
  <si>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</si>
  <si>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</si>
  <si>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</si>
  <si>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</si>
  <si>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</si>
  <si>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</si>
  <si>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</si>
  <si>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</si>
  <si>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</si>
  <si>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</si>
  <si>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</si>
  <si>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</si>
  <si>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</si>
  <si>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</si>
  <si>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</si>
  <si>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</si>
  <si>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</si>
  <si>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</si>
  <si>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</si>
  <si>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</si>
  <si>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</si>
  <si>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</si>
  <si>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</si>
  <si>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</si>
  <si>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</si>
  <si>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</si>
  <si>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</si>
  <si>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</si>
  <si>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</si>
  <si>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</si>
  <si>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</si>
  <si>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</si>
  <si>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</si>
  <si>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</si>
  <si>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</si>
  <si>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</si>
  <si>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</si>
  <si>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</si>
  <si>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</si>
  <si>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</si>
  <si>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</si>
  <si>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</si>
  <si>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</si>
  <si>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</si>
  <si>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</si>
  <si>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</si>
  <si>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</si>
  <si>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</si>
  <si>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</si>
  <si>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</si>
  <si>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</si>
  <si>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</si>
  <si>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</si>
  <si>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</si>
  <si>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</si>
  <si>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</si>
  <si>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</si>
  <si>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</si>
  <si>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</si>
  <si>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</si>
  <si>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</si>
  <si>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</si>
  <si>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</si>
  <si>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</si>
  <si>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</si>
  <si>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</si>
  <si>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</si>
  <si>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</si>
  <si>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</si>
  <si>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</si>
  <si>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</si>
  <si>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</si>
  <si>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</si>
  <si>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</si>
  <si>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</si>
  <si>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</si>
  <si>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</si>
  <si>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</si>
  <si>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</si>
  <si>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</si>
  <si>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</si>
  <si>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</si>
  <si>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</si>
  <si>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</si>
  <si>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</si>
  <si>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</si>
  <si>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</si>
  <si>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</si>
  <si>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</si>
  <si>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</si>
  <si>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</si>
  <si>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</si>
  <si>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</si>
  <si>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</si>
  <si>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</si>
  <si>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</si>
  <si>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</si>
  <si>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</si>
  <si>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</si>
  <si>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</si>
  <si>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</si>
  <si>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</si>
  <si>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</si>
  <si>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</si>
  <si>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</si>
  <si>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</si>
  <si>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</si>
  <si>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</si>
  <si>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</si>
  <si>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</si>
  <si>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</si>
  <si>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</si>
  <si>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</si>
  <si>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</si>
  <si>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</si>
  <si>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</si>
  <si>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</si>
  <si>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</si>
  <si>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</si>
  <si>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</si>
  <si>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</si>
  <si>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</si>
  <si>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</si>
  <si>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</si>
  <si>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</si>
  <si>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</si>
  <si>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</si>
  <si>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</si>
  <si>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</si>
  <si>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</si>
  <si>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</si>
  <si>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</si>
  <si>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</si>
  <si>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</si>
  <si>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</si>
  <si>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</si>
  <si>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</si>
  <si>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</si>
  <si>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</si>
  <si>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</si>
  <si>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</si>
  <si>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</si>
  <si>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</si>
  <si>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</si>
  <si>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</si>
  <si>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</si>
  <si>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</si>
  <si>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</si>
  <si>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</si>
  <si>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</si>
  <si>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</si>
  <si>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</si>
  <si>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</si>
  <si>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</si>
  <si>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</si>
  <si>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</si>
  <si>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</si>
  <si>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</si>
  <si>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</si>
  <si>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</si>
  <si>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</si>
  <si>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</si>
  <si>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</si>
  <si>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</si>
  <si>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</si>
  <si>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</si>
  <si>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</si>
  <si>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275 Beck Ave</t>
  </si>
  <si>
    <t xml:space="preserve">Fairfield </t>
  </si>
  <si>
    <t>Socorro Whitsey</t>
  </si>
  <si>
    <t>Senior Staff Analyst</t>
  </si>
  <si>
    <t>shwhitsey@solanocounty.com</t>
  </si>
  <si>
    <t>707-784-8524</t>
  </si>
  <si>
    <t>SCBH Child/Youth Full Service Partnership (FSP)</t>
  </si>
  <si>
    <t>SCBH Foster Care Treatment Unit (FCTU) Full Service Partnership (FSP)</t>
  </si>
  <si>
    <t>Transition Age Youth (TAY) Full Service Partnership (Ages 16-25)</t>
  </si>
  <si>
    <t xml:space="preserve">SCBH Adult Assertive Community Treatment (ACT) FSP </t>
  </si>
  <si>
    <t>Contractor Adult Full Service Partnership (FSP)</t>
  </si>
  <si>
    <t>Katie A. Services (KAS) Program</t>
  </si>
  <si>
    <t>Crisis Stabilization Unit (CSU)</t>
  </si>
  <si>
    <t xml:space="preserve">Crisis Aftercare &amp; Recovery Engagement (CARE) </t>
  </si>
  <si>
    <t>Wellness &amp; Recovery Center (WRC)</t>
  </si>
  <si>
    <t>Hispanic Outreach and Latino Access (HOLA); Latino Outreach Coordinator</t>
  </si>
  <si>
    <t>Accessible Resources for the Community's Homeless (ARCH):Homeless Outreach</t>
  </si>
  <si>
    <t xml:space="preserve">Patients’ Benefits Specialists (PBS)  </t>
  </si>
  <si>
    <t>Integrated Care Clinic ICC On-Duty (OD) Staff</t>
  </si>
  <si>
    <t>Integrated Care Clinic ICC Tranition Team</t>
  </si>
  <si>
    <t xml:space="preserve">Adult Community Case Management (CCM) </t>
  </si>
  <si>
    <t>Expanded Bilingual Services</t>
  </si>
  <si>
    <t>CARE Clinic</t>
  </si>
  <si>
    <t>Jail Release Re-entry Program</t>
  </si>
  <si>
    <t>Employment Services and Support</t>
  </si>
  <si>
    <t>Augmented Board and Care (ABC) Step Downs</t>
  </si>
  <si>
    <t>Transitional Housing</t>
  </si>
  <si>
    <t>Shelter Solano</t>
  </si>
  <si>
    <t>Bridge Transitional Housing</t>
  </si>
  <si>
    <t>Supported Housing</t>
  </si>
  <si>
    <t>Suicide Prevention Crisis Call Center</t>
  </si>
  <si>
    <t>Family and Peer Support Program</t>
  </si>
  <si>
    <t>African American Faith-Based Initiative</t>
  </si>
  <si>
    <t>Early Childhood Services</t>
  </si>
  <si>
    <t>Pregnant and Postpartum Maternal Support (PPMS)</t>
  </si>
  <si>
    <t>LGBTQ+ Outreach and Access Program</t>
  </si>
  <si>
    <t>Older Adult Case Management &amp; Treatment</t>
  </si>
  <si>
    <t>Older Adult Peer-to-Peer Program</t>
  </si>
  <si>
    <t>Early Psychosis (EP) Treatment Program</t>
  </si>
  <si>
    <t>School-Based Mental Health Services</t>
  </si>
  <si>
    <t>Crisis Transport</t>
  </si>
  <si>
    <t>A Better Way</t>
  </si>
  <si>
    <t>Rio Vista Care</t>
  </si>
  <si>
    <t>SCOE</t>
  </si>
  <si>
    <t>Aldea</t>
  </si>
  <si>
    <t>UC Davis</t>
  </si>
  <si>
    <t>Early Psychosis Learning Health Care Network (EP LHCN)</t>
  </si>
  <si>
    <t>Telehealth Module Implementation</t>
  </si>
  <si>
    <t>Contractor Adult HOME Full Service Partnership (FSP)</t>
  </si>
  <si>
    <t xml:space="preserve">Wellness &amp; Recovery Unit (WRU) </t>
  </si>
  <si>
    <t xml:space="preserve">Co-occurring Disorder Treatment </t>
  </si>
  <si>
    <t xml:space="preserve">Child Family Team (CFT) Initiative </t>
  </si>
  <si>
    <t>Forensic Triage Team (FTT)</t>
  </si>
  <si>
    <t xml:space="preserve">KAAGAPAY - Asian American/Pacific Islander (AA/PI) Outreach Coordinator </t>
  </si>
  <si>
    <t>Community-Based Mobile Crisis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</si>
</sst>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F19" sqref="F19"/>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Solano</v>
      </c>
      <c r="G9" s="226" t="s">
        <v>1</v>
      </c>
      <c r="H9" s="264">
        <f>IF(ISBLANK('1. Information'!D9),"",'1. Information'!D9)</f>
        <v>44949</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v>0</v>
      </c>
      <c r="H15" s="136">
        <v>0</v>
      </c>
      <c r="I15" s="136">
        <v>0</v>
      </c>
      <c r="J15" s="136">
        <v>0</v>
      </c>
      <c r="K15" s="246">
        <f>SUM(F15:J15)</f>
        <v>0</v>
      </c>
      <c r="L15" s="175"/>
      <c r="M15" s="175"/>
      <c r="N15" s="175"/>
      <c r="O15" s="27"/>
      <c r="P15" s="27"/>
    </row>
    <row r="16" spans="1:17" ht="15.75" x14ac:dyDescent="0.25">
      <c r="B16" s="300">
        <v>2</v>
      </c>
      <c r="C16" s="308" t="s">
        <v>143</v>
      </c>
      <c r="D16" s="242"/>
      <c r="E16" s="243"/>
      <c r="F16" s="136">
        <v>0</v>
      </c>
      <c r="G16" s="136">
        <f>7694.09-3168.87</f>
        <v>4525.22</v>
      </c>
      <c r="H16" s="136">
        <v>0</v>
      </c>
      <c r="I16" s="136">
        <v>0</v>
      </c>
      <c r="J16" s="136">
        <v>0</v>
      </c>
      <c r="K16" s="246">
        <f>SUM(F16:J16)</f>
        <v>4525.22</v>
      </c>
      <c r="L16" s="175"/>
      <c r="M16" s="175"/>
      <c r="N16" s="175"/>
      <c r="O16" s="27"/>
      <c r="P16" s="27"/>
    </row>
    <row r="17" spans="2:17" ht="15.75" x14ac:dyDescent="0.25">
      <c r="B17" s="300">
        <v>3</v>
      </c>
      <c r="C17" s="309" t="s">
        <v>238</v>
      </c>
      <c r="D17" s="245"/>
      <c r="E17" s="243"/>
      <c r="F17" s="136">
        <v>0</v>
      </c>
      <c r="G17" s="310"/>
      <c r="H17" s="310"/>
      <c r="I17" s="310"/>
      <c r="J17" s="310"/>
      <c r="K17" s="246">
        <f>F17</f>
        <v>0</v>
      </c>
      <c r="L17" s="175"/>
      <c r="M17" s="175"/>
      <c r="N17" s="175"/>
      <c r="O17" s="27"/>
      <c r="P17" s="27"/>
    </row>
    <row r="18" spans="2:17" ht="15.75" x14ac:dyDescent="0.25">
      <c r="B18" s="300">
        <v>4</v>
      </c>
      <c r="C18" s="309" t="s">
        <v>293</v>
      </c>
      <c r="D18" s="245"/>
      <c r="E18" s="243"/>
      <c r="F18" s="136">
        <v>0</v>
      </c>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25865.160000000003</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25865.160000000003</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35550.57</v>
      </c>
      <c r="G21" s="313">
        <f>SUMIF($K$29:$K$128,"Project Direct",M$29:M$128)</f>
        <v>0</v>
      </c>
      <c r="H21" s="310">
        <f>SUMIF($K$29:$K$128,"Project Direct",N$29:N$128)</f>
        <v>0</v>
      </c>
      <c r="I21" s="310">
        <f>SUMIF($K$29:$K$128,"Project Direct",O$29:O$128)</f>
        <v>0</v>
      </c>
      <c r="J21" s="310">
        <f>SUMIF($K$29:$K$128,"Project Direct",P$29:P$128)</f>
        <v>0</v>
      </c>
      <c r="K21" s="246">
        <f t="shared" si="0"/>
        <v>35550.57</v>
      </c>
      <c r="L21" s="175"/>
      <c r="M21" s="175"/>
      <c r="N21" s="175"/>
      <c r="O21" s="27"/>
      <c r="P21" s="27"/>
    </row>
    <row r="22" spans="2:17" ht="15.75" x14ac:dyDescent="0.25">
      <c r="B22" s="300">
        <v>8</v>
      </c>
      <c r="C22" s="308" t="s">
        <v>146</v>
      </c>
      <c r="D22" s="314"/>
      <c r="F22" s="315">
        <f>SUM(F19:F21)</f>
        <v>61415.73</v>
      </c>
      <c r="G22" s="316">
        <f>SUM(G19:G21)</f>
        <v>0</v>
      </c>
      <c r="H22" s="315">
        <f>SUM(H19:H21)</f>
        <v>0</v>
      </c>
      <c r="I22" s="315">
        <f>SUM(I19:I21)</f>
        <v>0</v>
      </c>
      <c r="J22" s="315">
        <f t="shared" ref="J22" si="1">SUM(J19:J21)</f>
        <v>0</v>
      </c>
      <c r="K22" s="246">
        <f t="shared" si="0"/>
        <v>61415.73</v>
      </c>
      <c r="L22" s="175"/>
      <c r="M22" s="175"/>
      <c r="N22" s="175"/>
      <c r="O22" s="27"/>
      <c r="P22" s="27"/>
    </row>
    <row r="23" spans="2:17" ht="30.95" customHeight="1" x14ac:dyDescent="0.25">
      <c r="B23" s="300">
        <v>9</v>
      </c>
      <c r="C23" s="317" t="s">
        <v>239</v>
      </c>
      <c r="D23" s="318"/>
      <c r="E23" s="319"/>
      <c r="F23" s="320">
        <f>SUM(F15:F16,F18:F21)</f>
        <v>61415.73</v>
      </c>
      <c r="G23" s="320">
        <f>SUM(G15:G16,G19:G21)</f>
        <v>4525.22</v>
      </c>
      <c r="H23" s="320">
        <f t="shared" ref="H23:J23" si="2">SUM(H15:H16,H19:H21)</f>
        <v>0</v>
      </c>
      <c r="I23" s="320">
        <f t="shared" si="2"/>
        <v>0</v>
      </c>
      <c r="J23" s="320">
        <f t="shared" si="2"/>
        <v>0</v>
      </c>
      <c r="K23" s="279">
        <f t="shared" si="0"/>
        <v>65940.95</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0" x14ac:dyDescent="0.2">
      <c r="B29" s="276">
        <v>10</v>
      </c>
      <c r="C29" s="293" t="s">
        <v>23</v>
      </c>
      <c r="D29" s="325">
        <f>IF(Q32&lt;&gt;0,VLOOKUP($E$9,Info_County_Code,2,FALSE),"")</f>
        <v>48</v>
      </c>
      <c r="E29" s="144" t="s">
        <v>829</v>
      </c>
      <c r="F29" s="38"/>
      <c r="G29" s="38">
        <v>43451</v>
      </c>
      <c r="H29" s="38">
        <v>43617</v>
      </c>
      <c r="I29" s="30">
        <v>414211</v>
      </c>
      <c r="J29" s="30"/>
      <c r="K29" s="326" t="s">
        <v>140</v>
      </c>
      <c r="L29" s="32">
        <f>61415.73-35550.57</f>
        <v>25865.160000000003</v>
      </c>
      <c r="M29" s="32">
        <v>0</v>
      </c>
      <c r="N29" s="30">
        <v>0</v>
      </c>
      <c r="O29" s="30">
        <v>0</v>
      </c>
      <c r="P29" s="34">
        <v>0</v>
      </c>
      <c r="Q29" s="246">
        <f>SUM(L29:P29)</f>
        <v>25865.160000000003</v>
      </c>
    </row>
    <row r="30" spans="2:17" ht="30" x14ac:dyDescent="0.2">
      <c r="B30" s="276">
        <v>10</v>
      </c>
      <c r="C30" s="218" t="s">
        <v>25</v>
      </c>
      <c r="D30" s="327">
        <f t="shared" ref="D30:J31" si="3">IF(ISBLANK(D29),"",D29)</f>
        <v>48</v>
      </c>
      <c r="E30" s="328" t="str">
        <f t="shared" si="3"/>
        <v>Early Psychosis Learning Health Care Network (EP LHCN)</v>
      </c>
      <c r="F30" s="329" t="str">
        <f t="shared" si="3"/>
        <v/>
      </c>
      <c r="G30" s="329">
        <f t="shared" si="3"/>
        <v>43451</v>
      </c>
      <c r="H30" s="329">
        <f t="shared" si="3"/>
        <v>43617</v>
      </c>
      <c r="I30" s="330">
        <f t="shared" si="3"/>
        <v>414211</v>
      </c>
      <c r="J30" s="330" t="str">
        <f t="shared" si="3"/>
        <v/>
      </c>
      <c r="K30" s="275" t="s">
        <v>141</v>
      </c>
      <c r="L30" s="32">
        <v>0</v>
      </c>
      <c r="M30" s="32">
        <v>0</v>
      </c>
      <c r="N30" s="30">
        <v>0</v>
      </c>
      <c r="O30" s="30">
        <v>0</v>
      </c>
      <c r="P30" s="34">
        <v>0</v>
      </c>
      <c r="Q30" s="246">
        <f t="shared" ref="Q30:Q60" si="4">SUM(L30:P30)</f>
        <v>0</v>
      </c>
    </row>
    <row r="31" spans="2:17" ht="30" x14ac:dyDescent="0.2">
      <c r="B31" s="276">
        <v>10</v>
      </c>
      <c r="C31" s="218" t="s">
        <v>27</v>
      </c>
      <c r="D31" s="327">
        <f t="shared" ref="D31:I31" si="5">IF(ISBLANK(D29),"",D29)</f>
        <v>48</v>
      </c>
      <c r="E31" s="331" t="str">
        <f t="shared" si="5"/>
        <v>Early Psychosis Learning Health Care Network (EP LHCN)</v>
      </c>
      <c r="F31" s="332" t="str">
        <f t="shared" si="5"/>
        <v/>
      </c>
      <c r="G31" s="332">
        <f t="shared" si="5"/>
        <v>43451</v>
      </c>
      <c r="H31" s="332">
        <f t="shared" si="5"/>
        <v>43617</v>
      </c>
      <c r="I31" s="275">
        <f t="shared" si="5"/>
        <v>414211</v>
      </c>
      <c r="J31" s="275" t="str">
        <f t="shared" si="3"/>
        <v/>
      </c>
      <c r="K31" s="275" t="s">
        <v>197</v>
      </c>
      <c r="L31" s="32">
        <f>1736.35+33814.22</f>
        <v>35550.57</v>
      </c>
      <c r="M31" s="32">
        <v>0</v>
      </c>
      <c r="N31" s="30">
        <v>0</v>
      </c>
      <c r="O31" s="30">
        <v>0</v>
      </c>
      <c r="P31" s="34">
        <v>0</v>
      </c>
      <c r="Q31" s="246">
        <f t="shared" si="4"/>
        <v>35550.57</v>
      </c>
    </row>
    <row r="32" spans="2:17" ht="31.5" x14ac:dyDescent="0.25">
      <c r="B32" s="333">
        <v>10</v>
      </c>
      <c r="C32" s="333" t="s">
        <v>202</v>
      </c>
      <c r="D32" s="334">
        <f t="shared" ref="D32:J32" si="6">IF(ISBLANK(D29),"",D29)</f>
        <v>48</v>
      </c>
      <c r="E32" s="335" t="str">
        <f t="shared" si="6"/>
        <v>Early Psychosis Learning Health Care Network (EP LHCN)</v>
      </c>
      <c r="F32" s="336" t="str">
        <f t="shared" si="6"/>
        <v/>
      </c>
      <c r="G32" s="336">
        <f t="shared" si="6"/>
        <v>43451</v>
      </c>
      <c r="H32" s="336">
        <f t="shared" si="6"/>
        <v>43617</v>
      </c>
      <c r="I32" s="337">
        <f t="shared" si="6"/>
        <v>414211</v>
      </c>
      <c r="J32" s="337" t="str">
        <f t="shared" si="6"/>
        <v/>
      </c>
      <c r="K32" s="279" t="s">
        <v>217</v>
      </c>
      <c r="L32" s="338">
        <f>SUM(L29:L31)</f>
        <v>61415.73</v>
      </c>
      <c r="M32" s="338">
        <f>SUM(M29:M31)</f>
        <v>0</v>
      </c>
      <c r="N32" s="339">
        <f t="shared" ref="N32:P32" si="7">SUM(N29:N31)</f>
        <v>0</v>
      </c>
      <c r="O32" s="339">
        <f t="shared" si="7"/>
        <v>0</v>
      </c>
      <c r="P32" s="340">
        <f t="shared" si="7"/>
        <v>0</v>
      </c>
      <c r="Q32" s="279">
        <f t="shared" si="4"/>
        <v>61415.73</v>
      </c>
    </row>
    <row r="33" spans="2:17" x14ac:dyDescent="0.2">
      <c r="B33" s="276">
        <v>11</v>
      </c>
      <c r="C33" s="293" t="s">
        <v>23</v>
      </c>
      <c r="D33" s="325" t="str">
        <f>IF(Q36&lt;&gt;0,VLOOKUP($E$9,Info_County_Code,2,FALSE),"")</f>
        <v/>
      </c>
      <c r="E33" s="144"/>
      <c r="F33" s="38"/>
      <c r="G33" s="38"/>
      <c r="H33" s="38"/>
      <c r="I33" s="30"/>
      <c r="J33" s="30"/>
      <c r="K33" s="326" t="str">
        <f>IF(NOT(ISBLANK(E33)),$K$29,"")</f>
        <v/>
      </c>
      <c r="L33" s="32"/>
      <c r="M33" s="32">
        <v>0</v>
      </c>
      <c r="N33" s="30">
        <v>0</v>
      </c>
      <c r="O33" s="30">
        <v>0</v>
      </c>
      <c r="P33" s="34">
        <v>0</v>
      </c>
      <c r="Q33" s="246">
        <f t="shared" ref="Q33:Q36" si="8">SUM(L33:P33)</f>
        <v>0</v>
      </c>
    </row>
    <row r="34" spans="2:17" x14ac:dyDescent="0.2">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v>0</v>
      </c>
      <c r="M34" s="32">
        <v>0</v>
      </c>
      <c r="N34" s="30">
        <v>0</v>
      </c>
      <c r="O34" s="30">
        <v>0</v>
      </c>
      <c r="P34" s="34">
        <v>0</v>
      </c>
      <c r="Q34" s="246">
        <f t="shared" si="8"/>
        <v>0</v>
      </c>
    </row>
    <row r="35" spans="2:17" x14ac:dyDescent="0.2">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v>0</v>
      </c>
      <c r="N35" s="30">
        <v>0</v>
      </c>
      <c r="O35" s="30">
        <v>0</v>
      </c>
      <c r="P35" s="34">
        <v>0</v>
      </c>
      <c r="Q35" s="246">
        <f t="shared" si="8"/>
        <v>0</v>
      </c>
    </row>
    <row r="36" spans="2:17" ht="15.75" x14ac:dyDescent="0.2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xWindow="770" yWindow="657"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13" workbookViewId="0">
      <selection activeCell="A22" sqref="A22"/>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1" zoomScale="80" zoomScaleNormal="80" zoomScaleSheetLayoutView="55" workbookViewId="0">
      <selection activeCell="J17" sqref="J17"/>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Solano</v>
      </c>
      <c r="F9" s="226" t="s">
        <v>1</v>
      </c>
      <c r="G9" s="346">
        <f>IF(ISBLANK('1. Information'!D9),"",'1. Information'!D9)</f>
        <v>44949</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v>0</v>
      </c>
      <c r="H15" s="136">
        <v>0</v>
      </c>
      <c r="I15" s="136">
        <v>0</v>
      </c>
      <c r="J15" s="136">
        <v>0</v>
      </c>
      <c r="K15" s="241">
        <f>SUM(F15:J15)</f>
        <v>0</v>
      </c>
      <c r="L15" s="175"/>
      <c r="M15" s="175"/>
      <c r="N15" s="27"/>
      <c r="O15" s="27"/>
    </row>
    <row r="16" spans="1:22" ht="15.75" x14ac:dyDescent="0.25">
      <c r="A16" s="27"/>
      <c r="B16" s="300">
        <v>2</v>
      </c>
      <c r="C16" s="163" t="s">
        <v>14</v>
      </c>
      <c r="D16" s="242"/>
      <c r="E16" s="350"/>
      <c r="F16" s="136">
        <v>0</v>
      </c>
      <c r="G16" s="136">
        <v>0</v>
      </c>
      <c r="H16" s="136">
        <v>0</v>
      </c>
      <c r="I16" s="136">
        <v>0</v>
      </c>
      <c r="J16" s="136">
        <v>0</v>
      </c>
      <c r="K16" s="241">
        <f t="shared" ref="K16:K21" si="0">SUM(F16:J16)</f>
        <v>0</v>
      </c>
      <c r="L16" s="175"/>
      <c r="M16" s="175"/>
      <c r="N16" s="27"/>
      <c r="O16" s="27"/>
    </row>
    <row r="17" spans="1:22" ht="15.75" x14ac:dyDescent="0.25">
      <c r="A17" s="27"/>
      <c r="B17" s="300">
        <v>3</v>
      </c>
      <c r="C17" s="163" t="s">
        <v>198</v>
      </c>
      <c r="D17" s="242"/>
      <c r="E17" s="350"/>
      <c r="F17" s="136">
        <v>9420.85</v>
      </c>
      <c r="G17" s="136">
        <v>0</v>
      </c>
      <c r="H17" s="136">
        <v>0</v>
      </c>
      <c r="I17" s="136">
        <v>0</v>
      </c>
      <c r="J17" s="136">
        <v>0</v>
      </c>
      <c r="K17" s="241">
        <f t="shared" si="0"/>
        <v>9420.85</v>
      </c>
      <c r="L17" s="175"/>
      <c r="M17" s="175"/>
      <c r="N17" s="27"/>
      <c r="O17" s="27"/>
    </row>
    <row r="18" spans="1:22" ht="15.75" x14ac:dyDescent="0.25">
      <c r="A18" s="27"/>
      <c r="B18" s="300">
        <v>4</v>
      </c>
      <c r="C18" s="163" t="s">
        <v>189</v>
      </c>
      <c r="D18" s="242"/>
      <c r="E18" s="350"/>
      <c r="F18" s="136">
        <v>137002.95000000001</v>
      </c>
      <c r="G18" s="275"/>
      <c r="H18" s="275"/>
      <c r="I18" s="275"/>
      <c r="J18" s="275"/>
      <c r="K18" s="241">
        <f>F18</f>
        <v>137002.95000000001</v>
      </c>
      <c r="L18" s="175"/>
      <c r="M18" s="175"/>
      <c r="N18" s="27"/>
      <c r="O18" s="27"/>
    </row>
    <row r="19" spans="1:22" ht="15.75" x14ac:dyDescent="0.25">
      <c r="A19" s="27"/>
      <c r="B19" s="300">
        <v>5</v>
      </c>
      <c r="C19" s="163" t="s">
        <v>296</v>
      </c>
      <c r="D19" s="242"/>
      <c r="E19" s="350"/>
      <c r="F19" s="136">
        <v>0</v>
      </c>
      <c r="G19" s="275"/>
      <c r="H19" s="275"/>
      <c r="I19" s="275"/>
      <c r="J19" s="275"/>
      <c r="K19" s="241">
        <f>F19</f>
        <v>0</v>
      </c>
      <c r="L19" s="175"/>
      <c r="M19" s="175"/>
      <c r="N19" s="27"/>
      <c r="O19" s="27"/>
    </row>
    <row r="20" spans="1:22" ht="15.75" x14ac:dyDescent="0.25">
      <c r="A20" s="27"/>
      <c r="B20" s="300">
        <v>6</v>
      </c>
      <c r="C20" s="242" t="s">
        <v>153</v>
      </c>
      <c r="D20" s="245"/>
      <c r="E20" s="243"/>
      <c r="F20" s="330">
        <f>SUM(E28:E32)</f>
        <v>182088</v>
      </c>
      <c r="G20" s="351">
        <f t="shared" ref="G20:I20" si="1">SUM(F28:F32)</f>
        <v>0</v>
      </c>
      <c r="H20" s="330">
        <f t="shared" si="1"/>
        <v>0</v>
      </c>
      <c r="I20" s="330">
        <f t="shared" si="1"/>
        <v>0</v>
      </c>
      <c r="J20" s="330">
        <f>SUM(I28:I32)</f>
        <v>0</v>
      </c>
      <c r="K20" s="246">
        <f t="shared" si="0"/>
        <v>182088</v>
      </c>
      <c r="L20" s="175"/>
      <c r="M20" s="175"/>
      <c r="N20" s="27"/>
      <c r="O20" s="27"/>
    </row>
    <row r="21" spans="1:22" ht="30.95" customHeight="1" x14ac:dyDescent="0.25">
      <c r="A21" s="27"/>
      <c r="B21" s="300">
        <v>7</v>
      </c>
      <c r="C21" s="277" t="s">
        <v>188</v>
      </c>
      <c r="D21" s="277"/>
      <c r="E21" s="277"/>
      <c r="F21" s="279">
        <f>SUM(F15:F17,F19:F20)</f>
        <v>191508.85</v>
      </c>
      <c r="G21" s="251">
        <f>SUM(G15:G17,G20)</f>
        <v>0</v>
      </c>
      <c r="H21" s="250">
        <f>SUM(H15:H17,H20)</f>
        <v>0</v>
      </c>
      <c r="I21" s="250">
        <f>SUM(I15:I17,I20)</f>
        <v>0</v>
      </c>
      <c r="J21" s="250">
        <f>SUM(J15:J17,J20)</f>
        <v>0</v>
      </c>
      <c r="K21" s="279">
        <f t="shared" si="0"/>
        <v>191508.85</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48</v>
      </c>
      <c r="D28" s="355" t="s">
        <v>98</v>
      </c>
      <c r="E28" s="31">
        <v>110593</v>
      </c>
      <c r="F28" s="32">
        <v>0</v>
      </c>
      <c r="G28" s="31">
        <v>0</v>
      </c>
      <c r="H28" s="31">
        <v>0</v>
      </c>
      <c r="I28" s="128">
        <v>0</v>
      </c>
      <c r="J28" s="275">
        <f>SUM(E28:I28)</f>
        <v>110593</v>
      </c>
      <c r="K28" s="175"/>
      <c r="L28" s="175"/>
      <c r="M28" s="175"/>
      <c r="N28" s="175"/>
      <c r="O28" s="175"/>
      <c r="P28" s="175"/>
      <c r="Q28" s="175"/>
      <c r="R28" s="175"/>
    </row>
    <row r="29" spans="1:22" ht="15.75" x14ac:dyDescent="0.25">
      <c r="A29" s="27"/>
      <c r="B29" s="300">
        <v>9</v>
      </c>
      <c r="C29" s="301">
        <f t="shared" si="2"/>
        <v>48</v>
      </c>
      <c r="D29" s="355" t="s">
        <v>99</v>
      </c>
      <c r="E29" s="31">
        <v>64414</v>
      </c>
      <c r="F29" s="32">
        <v>0</v>
      </c>
      <c r="G29" s="31">
        <v>0</v>
      </c>
      <c r="H29" s="31">
        <v>0</v>
      </c>
      <c r="I29" s="128">
        <v>0</v>
      </c>
      <c r="J29" s="275">
        <f t="shared" ref="J29:J32" si="3">SUM(E29:I29)</f>
        <v>64414</v>
      </c>
      <c r="K29" s="175"/>
      <c r="L29" s="175"/>
      <c r="M29" s="175"/>
      <c r="N29" s="175"/>
      <c r="O29" s="175"/>
      <c r="P29" s="175"/>
      <c r="Q29" s="175"/>
      <c r="R29" s="175"/>
    </row>
    <row r="30" spans="1:22" ht="15.75" x14ac:dyDescent="0.25">
      <c r="A30" s="27"/>
      <c r="B30" s="300">
        <v>10</v>
      </c>
      <c r="C30" s="301" t="str">
        <f t="shared" si="2"/>
        <v/>
      </c>
      <c r="D30" s="219" t="s">
        <v>295</v>
      </c>
      <c r="E30" s="31">
        <v>0</v>
      </c>
      <c r="F30" s="32">
        <v>0</v>
      </c>
      <c r="G30" s="31">
        <v>0</v>
      </c>
      <c r="H30" s="31">
        <v>0</v>
      </c>
      <c r="I30" s="128">
        <v>0</v>
      </c>
      <c r="J30" s="275">
        <f t="shared" si="3"/>
        <v>0</v>
      </c>
      <c r="K30" s="175"/>
      <c r="L30" s="175"/>
      <c r="M30" s="175"/>
      <c r="N30" s="175"/>
      <c r="O30" s="175"/>
      <c r="P30" s="175"/>
      <c r="Q30" s="175"/>
      <c r="R30" s="175"/>
    </row>
    <row r="31" spans="1:22" ht="15.75" x14ac:dyDescent="0.25">
      <c r="A31" s="27"/>
      <c r="B31" s="354">
        <v>11</v>
      </c>
      <c r="C31" s="301">
        <f t="shared" si="2"/>
        <v>48</v>
      </c>
      <c r="D31" s="355" t="s">
        <v>101</v>
      </c>
      <c r="E31" s="31">
        <v>7081</v>
      </c>
      <c r="F31" s="32">
        <v>0</v>
      </c>
      <c r="G31" s="31">
        <v>0</v>
      </c>
      <c r="H31" s="31">
        <v>0</v>
      </c>
      <c r="I31" s="128">
        <v>0</v>
      </c>
      <c r="J31" s="275">
        <f t="shared" si="3"/>
        <v>7081</v>
      </c>
      <c r="K31" s="175"/>
      <c r="L31" s="175"/>
      <c r="M31" s="175"/>
      <c r="N31" s="175"/>
      <c r="O31" s="175"/>
      <c r="P31" s="175"/>
      <c r="Q31" s="175"/>
      <c r="R31" s="175"/>
    </row>
    <row r="32" spans="1:22" ht="15.75" x14ac:dyDescent="0.25">
      <c r="A32" s="27"/>
      <c r="B32" s="300">
        <v>12</v>
      </c>
      <c r="C32" s="301" t="str">
        <f t="shared" si="2"/>
        <v/>
      </c>
      <c r="D32" s="355" t="s">
        <v>102</v>
      </c>
      <c r="E32" s="31">
        <v>0</v>
      </c>
      <c r="F32" s="32">
        <v>0</v>
      </c>
      <c r="G32" s="31">
        <v>0</v>
      </c>
      <c r="H32" s="31">
        <v>0</v>
      </c>
      <c r="I32" s="128">
        <v>0</v>
      </c>
      <c r="J32" s="275">
        <f t="shared" si="3"/>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13" workbookViewId="0">
      <selection activeCell="A22" sqref="A22"/>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D36" sqref="D36"/>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Solano</v>
      </c>
      <c r="E9" s="8"/>
      <c r="F9" s="162" t="s">
        <v>1</v>
      </c>
      <c r="G9" s="264">
        <f>IF(ISBLANK('1. Information'!D9),"",'1. Information'!D9)</f>
        <v>44949</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v>0</v>
      </c>
      <c r="H15" s="136">
        <v>0</v>
      </c>
      <c r="I15" s="136">
        <v>0</v>
      </c>
      <c r="J15" s="136">
        <v>0</v>
      </c>
      <c r="K15" s="326">
        <f>SUM(F15:J15)</f>
        <v>0</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0</v>
      </c>
      <c r="G17" s="136">
        <v>0</v>
      </c>
      <c r="H17" s="136">
        <v>0</v>
      </c>
      <c r="I17" s="136">
        <v>0</v>
      </c>
      <c r="J17" s="136">
        <v>0</v>
      </c>
      <c r="K17" s="326">
        <f t="shared" si="0"/>
        <v>0</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1944</v>
      </c>
      <c r="G20" s="351">
        <f>SUM(H27:H46)</f>
        <v>0</v>
      </c>
      <c r="H20" s="330">
        <f t="shared" ref="H20" si="1">SUM(I27:I46)</f>
        <v>0</v>
      </c>
      <c r="I20" s="330">
        <f>SUM(J27:J46)</f>
        <v>0</v>
      </c>
      <c r="J20" s="275">
        <f>SUM(K27:K46)</f>
        <v>0</v>
      </c>
      <c r="K20" s="326">
        <f t="shared" si="0"/>
        <v>1944</v>
      </c>
      <c r="L20" s="175"/>
      <c r="M20" s="175"/>
      <c r="U20" s="27"/>
      <c r="V20" s="27"/>
      <c r="W20" s="27"/>
    </row>
    <row r="21" spans="1:23" ht="30.95" customHeight="1" x14ac:dyDescent="0.25">
      <c r="B21" s="300">
        <v>7</v>
      </c>
      <c r="C21" s="359" t="s">
        <v>768</v>
      </c>
      <c r="D21" s="360"/>
      <c r="E21" s="361"/>
      <c r="F21" s="279">
        <f>SUM(F15:F17,F19:F20)</f>
        <v>1944</v>
      </c>
      <c r="G21" s="251">
        <f>SUM(G15:G17,G20)</f>
        <v>0</v>
      </c>
      <c r="H21" s="251">
        <f t="shared" ref="H21:J21" si="2">SUM(H15:H17,H20)</f>
        <v>0</v>
      </c>
      <c r="I21" s="251">
        <f t="shared" si="2"/>
        <v>0</v>
      </c>
      <c r="J21" s="251">
        <f t="shared" si="2"/>
        <v>0</v>
      </c>
      <c r="K21" s="250">
        <f>SUM(F21:J21)</f>
        <v>1944</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48</v>
      </c>
      <c r="D27" s="144" t="s">
        <v>830</v>
      </c>
      <c r="E27" s="144"/>
      <c r="F27" s="127" t="s">
        <v>155</v>
      </c>
      <c r="G27" s="126">
        <v>1944</v>
      </c>
      <c r="H27" s="126">
        <v>0</v>
      </c>
      <c r="I27" s="126">
        <v>0</v>
      </c>
      <c r="J27" s="129">
        <v>0</v>
      </c>
      <c r="K27" s="126">
        <v>0</v>
      </c>
      <c r="L27" s="364">
        <f>SUM(G27:K27)</f>
        <v>1944</v>
      </c>
      <c r="M27" s="175"/>
      <c r="U27" s="27"/>
      <c r="V27" s="27"/>
      <c r="W27" s="27"/>
    </row>
    <row r="28" spans="1:23" x14ac:dyDescent="0.2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Solano</v>
      </c>
      <c r="E9" s="2"/>
      <c r="F9" s="365" t="s">
        <v>156</v>
      </c>
      <c r="G9" s="264">
        <f>IF(ISBLANK('1. Information'!D9),"",'1. Information'!D9)</f>
        <v>44949</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Solano</v>
      </c>
      <c r="F9" s="226" t="s">
        <v>1</v>
      </c>
      <c r="G9" s="346">
        <f>IF(ISBLANK('1. Information'!D9),"",'1. Information'!D9)</f>
        <v>44949</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7"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44949</v>
      </c>
    </row>
    <row r="10" spans="1:5" ht="34.5" customHeight="1" x14ac:dyDescent="0.2">
      <c r="B10" s="203">
        <v>2</v>
      </c>
      <c r="C10" s="205" t="s">
        <v>303</v>
      </c>
      <c r="D10" s="151" t="s">
        <v>782</v>
      </c>
    </row>
    <row r="11" spans="1:5" ht="34.5" customHeight="1" x14ac:dyDescent="0.2">
      <c r="B11" s="203">
        <v>3</v>
      </c>
      <c r="C11" s="204" t="s">
        <v>0</v>
      </c>
      <c r="D11" s="135" t="s">
        <v>83</v>
      </c>
    </row>
    <row r="12" spans="1:5" ht="34.5" customHeight="1" x14ac:dyDescent="0.2">
      <c r="B12" s="203">
        <v>4</v>
      </c>
      <c r="C12" s="206" t="s">
        <v>113</v>
      </c>
      <c r="D12" s="182">
        <f>IF(ISBLANK(D11),"",VLOOKUP(D11,Info_County_Code,2))</f>
        <v>48</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94534</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Solano</v>
      </c>
      <c r="F9" s="226" t="s">
        <v>1</v>
      </c>
      <c r="G9" s="346">
        <f>IF(ISBLANK('1. Information'!D9),"",'1. Information'!D9)</f>
        <v>44949</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Solano</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8" t="s">
        <v>171</v>
      </c>
      <c r="B2" s="418"/>
      <c r="C2" s="418"/>
      <c r="D2" s="418"/>
      <c r="E2" s="418"/>
    </row>
    <row r="3" spans="1:7" ht="14.25" customHeight="1" x14ac:dyDescent="0.25">
      <c r="A3" s="418" t="s">
        <v>235</v>
      </c>
      <c r="B3" s="418"/>
      <c r="C3" s="418"/>
      <c r="D3" s="418"/>
      <c r="E3" s="418"/>
    </row>
    <row r="4" spans="1:7" ht="14.25" customHeight="1" thickBot="1" x14ac:dyDescent="0.3">
      <c r="A4" s="57"/>
      <c r="B4" s="58"/>
      <c r="C4" s="59"/>
      <c r="D4" s="60"/>
    </row>
    <row r="5" spans="1:7" ht="14.25" customHeight="1" x14ac:dyDescent="0.25">
      <c r="A5" s="61" t="s">
        <v>172</v>
      </c>
      <c r="B5" s="417" t="s">
        <v>173</v>
      </c>
      <c r="C5" s="417"/>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7" zoomScale="80" zoomScaleNormal="80" zoomScaleSheetLayoutView="40" zoomScalePageLayoutView="85" workbookViewId="0">
      <selection activeCell="F40" sqref="F40"/>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Solano</v>
      </c>
      <c r="F9" s="210" t="s">
        <v>1</v>
      </c>
      <c r="G9" s="185">
        <f>IF(ISBLANK('1. Information'!D9),"",'1. Information'!D9)</f>
        <v>44949</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f>67745.62-132.61-64</f>
        <v>67549.009999999995</v>
      </c>
      <c r="E14" s="149">
        <v>24632.79</v>
      </c>
      <c r="F14" s="149">
        <v>8352.67</v>
      </c>
      <c r="G14" s="149">
        <v>0</v>
      </c>
      <c r="H14" s="149">
        <v>0</v>
      </c>
      <c r="I14" s="186">
        <f>SUM(D14:H14)</f>
        <v>100534.46999999999</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2938194</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2938194</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-270647.76</v>
      </c>
      <c r="E27" s="188">
        <f>'3. CSS'!F21</f>
        <v>0</v>
      </c>
      <c r="F27" s="186">
        <f>'3. CSS'!F22</f>
        <v>270647.76</v>
      </c>
      <c r="G27" s="194">
        <f>'3. CSS'!F23</f>
        <v>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17484664.110000003</v>
      </c>
      <c r="E31" s="194">
        <f>'4. PEI'!F22</f>
        <v>5832279.2499999991</v>
      </c>
      <c r="F31" s="194">
        <f>'5. INN'!F23</f>
        <v>61415.73</v>
      </c>
      <c r="G31" s="194">
        <f>'6. WET'!F21</f>
        <v>191508.85</v>
      </c>
      <c r="H31" s="194">
        <f>'7. CFTN'!F21</f>
        <v>1944</v>
      </c>
      <c r="I31" s="194">
        <f t="shared" ref="I31:I35" si="0">SUM(D31:H31)</f>
        <v>23571811.940000005</v>
      </c>
    </row>
    <row r="32" spans="2:10" x14ac:dyDescent="0.2">
      <c r="B32" s="211">
        <v>10</v>
      </c>
      <c r="C32" s="223" t="s">
        <v>4</v>
      </c>
      <c r="D32" s="189">
        <f>'3. CSS'!G27</f>
        <v>7971063.8199999994</v>
      </c>
      <c r="E32" s="189">
        <f>'4. PEI'!G22</f>
        <v>486641.58</v>
      </c>
      <c r="F32" s="189">
        <f>'5. INN'!G23</f>
        <v>4525.22</v>
      </c>
      <c r="G32" s="189">
        <f>'6. WET'!G21</f>
        <v>0</v>
      </c>
      <c r="H32" s="189">
        <f>'7. CFTN'!G21</f>
        <v>0</v>
      </c>
      <c r="I32" s="194">
        <f t="shared" si="0"/>
        <v>8462230.6199999992</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757148.56</v>
      </c>
      <c r="E35" s="189">
        <f>'4. PEI'!J22</f>
        <v>80054.039999999994</v>
      </c>
      <c r="F35" s="189">
        <f>'5. INN'!J23</f>
        <v>0</v>
      </c>
      <c r="G35" s="189">
        <f>'6. WET'!J21</f>
        <v>0</v>
      </c>
      <c r="H35" s="189">
        <f>'7. CFTN'!J21</f>
        <v>0</v>
      </c>
      <c r="I35" s="194">
        <f t="shared" si="0"/>
        <v>837202.60000000009</v>
      </c>
    </row>
    <row r="36" spans="2:9" ht="15.75" x14ac:dyDescent="0.25">
      <c r="B36" s="211">
        <v>14</v>
      </c>
      <c r="C36" s="224" t="s">
        <v>21</v>
      </c>
      <c r="D36" s="195">
        <f>SUM(D31:D35)</f>
        <v>26212876.490000002</v>
      </c>
      <c r="E36" s="195">
        <f t="shared" ref="E36:H36" si="1">SUM(E31:E35)</f>
        <v>6398974.8699999992</v>
      </c>
      <c r="F36" s="195">
        <f t="shared" si="1"/>
        <v>65940.95</v>
      </c>
      <c r="G36" s="195">
        <f t="shared" si="1"/>
        <v>191508.85</v>
      </c>
      <c r="H36" s="195">
        <f t="shared" si="1"/>
        <v>1944</v>
      </c>
      <c r="I36" s="196">
        <f>SUM(D36:H36)</f>
        <v>32871245.16</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2789.28</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2363166.94</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v>0</v>
      </c>
    </row>
    <row r="46" spans="2:9" ht="15.75" x14ac:dyDescent="0.25">
      <c r="B46" s="211">
        <v>21</v>
      </c>
      <c r="C46" s="162" t="s">
        <v>249</v>
      </c>
      <c r="D46" s="149">
        <v>460140.92</v>
      </c>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1"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31" zoomScale="80" zoomScaleNormal="80" zoomScaleSheetLayoutView="40" zoomScalePageLayoutView="70" workbookViewId="0">
      <selection activeCell="E59" sqref="E59"/>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Solano</v>
      </c>
      <c r="E9" s="123"/>
      <c r="F9" s="226" t="s">
        <v>1</v>
      </c>
      <c r="G9" s="227">
        <f>IF(ISBLANK('1. Information'!D9),"",'1. Information'!D9)</f>
        <v>44949</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2789.28</v>
      </c>
      <c r="G15" s="136">
        <v>0</v>
      </c>
      <c r="H15" s="136">
        <v>0</v>
      </c>
      <c r="I15" s="136">
        <v>0</v>
      </c>
      <c r="J15" s="136">
        <v>0</v>
      </c>
      <c r="K15" s="241">
        <f>SUM(F15:J15)</f>
        <v>2789.28</v>
      </c>
      <c r="L15" s="175"/>
    </row>
    <row r="16" spans="1:12" ht="15" customHeight="1" x14ac:dyDescent="0.25">
      <c r="A16" s="123"/>
      <c r="B16" s="234">
        <v>2</v>
      </c>
      <c r="C16" s="163" t="s">
        <v>7</v>
      </c>
      <c r="D16" s="242"/>
      <c r="E16" s="243"/>
      <c r="F16" s="136">
        <v>0</v>
      </c>
      <c r="G16" s="136">
        <v>0</v>
      </c>
      <c r="H16" s="136">
        <v>0</v>
      </c>
      <c r="I16" s="136">
        <v>0</v>
      </c>
      <c r="J16" s="136">
        <v>0</v>
      </c>
      <c r="K16" s="241">
        <f t="shared" ref="K16:K17" si="0">SUM(F16:J16)</f>
        <v>0</v>
      </c>
      <c r="L16" s="175"/>
    </row>
    <row r="17" spans="1:12" ht="15.75" customHeight="1" x14ac:dyDescent="0.25">
      <c r="A17" s="123"/>
      <c r="B17" s="234">
        <v>3</v>
      </c>
      <c r="C17" s="163" t="s">
        <v>117</v>
      </c>
      <c r="D17" s="242"/>
      <c r="E17" s="243"/>
      <c r="F17" s="136">
        <f>989858.66+1168114.22</f>
        <v>2157972.88</v>
      </c>
      <c r="G17" s="136">
        <v>621718.49</v>
      </c>
      <c r="H17" s="136">
        <v>0</v>
      </c>
      <c r="I17" s="136">
        <v>0</v>
      </c>
      <c r="J17" s="136">
        <v>100.5</v>
      </c>
      <c r="K17" s="241">
        <f t="shared" si="0"/>
        <v>2779791.87</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270647.76</v>
      </c>
      <c r="G22" s="246"/>
      <c r="H22" s="246"/>
      <c r="I22" s="246"/>
      <c r="J22" s="246"/>
      <c r="K22" s="241">
        <f t="shared" si="1"/>
        <v>270647.76</v>
      </c>
      <c r="L22" s="175"/>
    </row>
    <row r="23" spans="1:12" x14ac:dyDescent="0.25">
      <c r="A23" s="124"/>
      <c r="B23" s="218">
        <v>9</v>
      </c>
      <c r="C23" s="242" t="s">
        <v>193</v>
      </c>
      <c r="D23" s="245"/>
      <c r="E23" s="243"/>
      <c r="F23" s="136"/>
      <c r="G23" s="246"/>
      <c r="H23" s="246"/>
      <c r="I23" s="246"/>
      <c r="J23" s="246"/>
      <c r="K23" s="241">
        <f t="shared" si="1"/>
        <v>0</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15323901.950000005</v>
      </c>
      <c r="G25" s="246">
        <f>SUM(H34:H133)</f>
        <v>7349345.3299999991</v>
      </c>
      <c r="H25" s="246">
        <f>SUM(I34:I133)</f>
        <v>0</v>
      </c>
      <c r="I25" s="246">
        <f>SUM(J34:J133)</f>
        <v>0</v>
      </c>
      <c r="J25" s="246">
        <f>SUM(K34:K133)</f>
        <v>757048.06</v>
      </c>
      <c r="K25" s="246">
        <f>SUM(F25:J25)</f>
        <v>23430295.340000004</v>
      </c>
      <c r="L25" s="175"/>
    </row>
    <row r="26" spans="1:12" ht="30.95" customHeight="1" x14ac:dyDescent="0.25">
      <c r="A26" s="123"/>
      <c r="B26" s="234">
        <v>12</v>
      </c>
      <c r="C26" s="247" t="s">
        <v>190</v>
      </c>
      <c r="D26" s="248"/>
      <c r="E26" s="249"/>
      <c r="F26" s="250">
        <f t="shared" ref="F26" si="2">SUM(F15:F17,F19:F25)</f>
        <v>17755311.870000005</v>
      </c>
      <c r="G26" s="250">
        <f>SUM(G15:G17,G25)</f>
        <v>7971063.8199999994</v>
      </c>
      <c r="H26" s="251">
        <f>SUM(H15:H17,H25)</f>
        <v>0</v>
      </c>
      <c r="I26" s="250">
        <f>SUM(I15:I17,I25)</f>
        <v>0</v>
      </c>
      <c r="J26" s="250">
        <f>SUM(J15:J17,J25)</f>
        <v>757148.56</v>
      </c>
      <c r="K26" s="250">
        <f>SUM(F26:J26)</f>
        <v>26483524.250000004</v>
      </c>
      <c r="L26" s="175"/>
    </row>
    <row r="27" spans="1:12" ht="30.95" customHeight="1" x14ac:dyDescent="0.25">
      <c r="A27" s="123"/>
      <c r="B27" s="234">
        <v>13</v>
      </c>
      <c r="C27" s="252" t="s">
        <v>675</v>
      </c>
      <c r="D27" s="252"/>
      <c r="E27" s="252"/>
      <c r="F27" s="250">
        <f>SUM(F15:F17,F19,F20,F25)</f>
        <v>17484664.110000003</v>
      </c>
      <c r="G27" s="250">
        <f>SUM(G15:G17,G25)</f>
        <v>7971063.8199999994</v>
      </c>
      <c r="H27" s="250">
        <f t="shared" ref="H27:J27" si="3">SUM(H15:H17,H25)</f>
        <v>0</v>
      </c>
      <c r="I27" s="250">
        <f t="shared" si="3"/>
        <v>0</v>
      </c>
      <c r="J27" s="250">
        <f t="shared" si="3"/>
        <v>757148.56</v>
      </c>
      <c r="K27" s="250">
        <f>SUM(F27:J27)</f>
        <v>26212876.490000002</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ht="30.75" x14ac:dyDescent="0.25">
      <c r="A34" s="123"/>
      <c r="B34" s="262">
        <v>14</v>
      </c>
      <c r="C34" s="263">
        <f t="shared" ref="C34:C65" si="4">IF(L34&lt;&gt;0,VLOOKUP($D$9,Info_County_Code,2,FALSE),"")</f>
        <v>48</v>
      </c>
      <c r="D34" s="144" t="s">
        <v>789</v>
      </c>
      <c r="E34" s="144"/>
      <c r="F34" s="127" t="s">
        <v>95</v>
      </c>
      <c r="G34" s="126">
        <v>1054119.45</v>
      </c>
      <c r="H34" s="126">
        <v>1403428.54</v>
      </c>
      <c r="I34" s="126">
        <v>0</v>
      </c>
      <c r="J34" s="129">
        <v>0</v>
      </c>
      <c r="K34" s="126">
        <v>0</v>
      </c>
      <c r="L34" s="246">
        <f>SUM(G34:K34)</f>
        <v>2457547.9900000002</v>
      </c>
    </row>
    <row r="35" spans="1:12" ht="30.75" x14ac:dyDescent="0.25">
      <c r="A35" s="123"/>
      <c r="B35" s="262">
        <v>15</v>
      </c>
      <c r="C35" s="263">
        <f t="shared" si="4"/>
        <v>48</v>
      </c>
      <c r="D35" s="144" t="s">
        <v>790</v>
      </c>
      <c r="E35" s="144"/>
      <c r="F35" s="127" t="s">
        <v>95</v>
      </c>
      <c r="G35" s="126">
        <v>466116.07</v>
      </c>
      <c r="H35" s="126">
        <v>737027.65</v>
      </c>
      <c r="I35" s="126">
        <v>0</v>
      </c>
      <c r="J35" s="129">
        <v>0</v>
      </c>
      <c r="K35" s="126">
        <v>225433.65</v>
      </c>
      <c r="L35" s="246">
        <f t="shared" ref="L35:L98" si="5">SUM(G35:K35)</f>
        <v>1428577.3699999999</v>
      </c>
    </row>
    <row r="36" spans="1:12" ht="30.75" x14ac:dyDescent="0.25">
      <c r="A36" s="123"/>
      <c r="B36" s="262">
        <v>16</v>
      </c>
      <c r="C36" s="263">
        <f t="shared" si="4"/>
        <v>48</v>
      </c>
      <c r="D36" s="144" t="s">
        <v>791</v>
      </c>
      <c r="E36" s="144"/>
      <c r="F36" s="127" t="s">
        <v>95</v>
      </c>
      <c r="G36" s="126">
        <v>1251721.8400000001</v>
      </c>
      <c r="H36" s="126">
        <v>317126.34000000003</v>
      </c>
      <c r="I36" s="126">
        <v>0</v>
      </c>
      <c r="J36" s="129">
        <v>0</v>
      </c>
      <c r="K36" s="126">
        <v>9168.4</v>
      </c>
      <c r="L36" s="246">
        <f t="shared" si="5"/>
        <v>1578016.58</v>
      </c>
    </row>
    <row r="37" spans="1:12" ht="30.75" x14ac:dyDescent="0.25">
      <c r="A37" s="123"/>
      <c r="B37" s="262">
        <v>17</v>
      </c>
      <c r="C37" s="263">
        <f t="shared" si="4"/>
        <v>48</v>
      </c>
      <c r="D37" s="144" t="s">
        <v>792</v>
      </c>
      <c r="E37" s="144"/>
      <c r="F37" s="127" t="s">
        <v>95</v>
      </c>
      <c r="G37" s="126">
        <v>874471.76</v>
      </c>
      <c r="H37" s="126">
        <v>1301791.79</v>
      </c>
      <c r="I37" s="126">
        <v>0</v>
      </c>
      <c r="J37" s="129">
        <v>0</v>
      </c>
      <c r="K37" s="126">
        <v>185150.01</v>
      </c>
      <c r="L37" s="246">
        <f t="shared" si="5"/>
        <v>2361413.5599999996</v>
      </c>
    </row>
    <row r="38" spans="1:12" ht="30.75" x14ac:dyDescent="0.25">
      <c r="A38" s="123"/>
      <c r="B38" s="262">
        <v>18</v>
      </c>
      <c r="C38" s="263">
        <f t="shared" si="4"/>
        <v>48</v>
      </c>
      <c r="D38" s="144" t="s">
        <v>831</v>
      </c>
      <c r="E38" s="144"/>
      <c r="F38" s="127" t="s">
        <v>95</v>
      </c>
      <c r="G38" s="126">
        <v>586453.78</v>
      </c>
      <c r="H38" s="126">
        <v>335965.13</v>
      </c>
      <c r="I38" s="126">
        <v>0</v>
      </c>
      <c r="J38" s="129">
        <v>0</v>
      </c>
      <c r="K38" s="126">
        <v>4987.62</v>
      </c>
      <c r="L38" s="246">
        <f t="shared" si="5"/>
        <v>927406.53</v>
      </c>
    </row>
    <row r="39" spans="1:12" x14ac:dyDescent="0.25">
      <c r="A39" s="123"/>
      <c r="B39" s="262">
        <v>19</v>
      </c>
      <c r="C39" s="263">
        <f t="shared" si="4"/>
        <v>48</v>
      </c>
      <c r="D39" s="144" t="s">
        <v>793</v>
      </c>
      <c r="E39" s="144"/>
      <c r="F39" s="127" t="s">
        <v>95</v>
      </c>
      <c r="G39" s="126">
        <v>819104.46</v>
      </c>
      <c r="H39" s="126">
        <v>418312.07</v>
      </c>
      <c r="I39" s="126">
        <v>0</v>
      </c>
      <c r="J39" s="129">
        <v>0</v>
      </c>
      <c r="K39" s="126">
        <v>8317.91</v>
      </c>
      <c r="L39" s="246">
        <f t="shared" si="5"/>
        <v>1245734.44</v>
      </c>
    </row>
    <row r="40" spans="1:12" x14ac:dyDescent="0.25">
      <c r="A40" s="123"/>
      <c r="B40" s="262">
        <v>20</v>
      </c>
      <c r="C40" s="263">
        <f t="shared" si="4"/>
        <v>48</v>
      </c>
      <c r="D40" s="144" t="s">
        <v>794</v>
      </c>
      <c r="E40" s="144"/>
      <c r="F40" s="127" t="s">
        <v>96</v>
      </c>
      <c r="G40" s="126">
        <v>122144.27</v>
      </c>
      <c r="H40" s="126">
        <v>168913.73</v>
      </c>
      <c r="I40" s="126">
        <v>0</v>
      </c>
      <c r="J40" s="129">
        <v>0</v>
      </c>
      <c r="K40" s="126">
        <v>0</v>
      </c>
      <c r="L40" s="246">
        <f t="shared" si="5"/>
        <v>291058</v>
      </c>
    </row>
    <row r="41" spans="1:12" x14ac:dyDescent="0.25">
      <c r="A41" s="123"/>
      <c r="B41" s="262">
        <v>21</v>
      </c>
      <c r="C41" s="263">
        <f t="shared" si="4"/>
        <v>48</v>
      </c>
      <c r="D41" s="144" t="s">
        <v>795</v>
      </c>
      <c r="E41" s="144"/>
      <c r="F41" s="127" t="s">
        <v>96</v>
      </c>
      <c r="G41" s="126">
        <v>2536914.66</v>
      </c>
      <c r="H41" s="126">
        <v>1427908.46</v>
      </c>
      <c r="I41" s="126">
        <v>0</v>
      </c>
      <c r="J41" s="129">
        <v>0</v>
      </c>
      <c r="K41" s="126">
        <v>68588.56</v>
      </c>
      <c r="L41" s="246">
        <f t="shared" si="5"/>
        <v>4033411.68</v>
      </c>
    </row>
    <row r="42" spans="1:12" ht="30.75" x14ac:dyDescent="0.25">
      <c r="A42" s="123"/>
      <c r="B42" s="262">
        <v>22</v>
      </c>
      <c r="C42" s="263">
        <f t="shared" si="4"/>
        <v>48</v>
      </c>
      <c r="D42" s="144" t="s">
        <v>796</v>
      </c>
      <c r="E42" s="144"/>
      <c r="F42" s="127" t="s">
        <v>96</v>
      </c>
      <c r="G42" s="126">
        <v>302515.53000000003</v>
      </c>
      <c r="H42" s="126">
        <v>170143.06</v>
      </c>
      <c r="I42" s="126">
        <v>0</v>
      </c>
      <c r="J42" s="129">
        <v>0</v>
      </c>
      <c r="K42" s="126">
        <v>152.21</v>
      </c>
      <c r="L42" s="246">
        <f t="shared" si="5"/>
        <v>472810.80000000005</v>
      </c>
    </row>
    <row r="43" spans="1:12" x14ac:dyDescent="0.25">
      <c r="A43" s="123"/>
      <c r="B43" s="262">
        <v>23</v>
      </c>
      <c r="C43" s="263">
        <f t="shared" si="4"/>
        <v>48</v>
      </c>
      <c r="D43" s="144" t="s">
        <v>832</v>
      </c>
      <c r="E43" s="144"/>
      <c r="F43" s="127" t="s">
        <v>96</v>
      </c>
      <c r="G43" s="126">
        <v>593251.71</v>
      </c>
      <c r="H43" s="126">
        <v>0</v>
      </c>
      <c r="I43" s="126">
        <v>0</v>
      </c>
      <c r="J43" s="129">
        <v>0</v>
      </c>
      <c r="K43" s="126">
        <v>0</v>
      </c>
      <c r="L43" s="246">
        <f t="shared" si="5"/>
        <v>593251.71</v>
      </c>
    </row>
    <row r="44" spans="1:12" x14ac:dyDescent="0.25">
      <c r="A44" s="123"/>
      <c r="B44" s="262">
        <v>24</v>
      </c>
      <c r="C44" s="263">
        <f t="shared" si="4"/>
        <v>48</v>
      </c>
      <c r="D44" s="144" t="s">
        <v>797</v>
      </c>
      <c r="E44" s="144"/>
      <c r="F44" s="127" t="s">
        <v>96</v>
      </c>
      <c r="G44" s="126">
        <v>583228.51</v>
      </c>
      <c r="H44" s="126">
        <v>0</v>
      </c>
      <c r="I44" s="126">
        <v>0</v>
      </c>
      <c r="J44" s="129">
        <v>0</v>
      </c>
      <c r="K44" s="126">
        <v>7936.17</v>
      </c>
      <c r="L44" s="246">
        <f t="shared" si="5"/>
        <v>591164.68000000005</v>
      </c>
    </row>
    <row r="45" spans="1:12" ht="30.75" x14ac:dyDescent="0.25">
      <c r="A45" s="123"/>
      <c r="B45" s="262">
        <v>25</v>
      </c>
      <c r="C45" s="263" t="str">
        <f t="shared" si="4"/>
        <v/>
      </c>
      <c r="D45" s="144" t="s">
        <v>798</v>
      </c>
      <c r="E45" s="144"/>
      <c r="F45" s="127" t="s">
        <v>96</v>
      </c>
      <c r="G45" s="126">
        <v>0</v>
      </c>
      <c r="H45" s="126">
        <v>0</v>
      </c>
      <c r="I45" s="126">
        <v>0</v>
      </c>
      <c r="J45" s="129">
        <v>0</v>
      </c>
      <c r="K45" s="126">
        <v>0</v>
      </c>
      <c r="L45" s="246">
        <f t="shared" si="5"/>
        <v>0</v>
      </c>
    </row>
    <row r="46" spans="1:12" ht="30.75" x14ac:dyDescent="0.25">
      <c r="A46" s="123"/>
      <c r="B46" s="262">
        <v>26</v>
      </c>
      <c r="C46" s="263">
        <f t="shared" si="4"/>
        <v>48</v>
      </c>
      <c r="D46" s="144" t="s">
        <v>836</v>
      </c>
      <c r="E46" s="144"/>
      <c r="F46" s="127" t="s">
        <v>96</v>
      </c>
      <c r="G46" s="126">
        <v>207745.71</v>
      </c>
      <c r="H46" s="126">
        <v>0</v>
      </c>
      <c r="I46" s="126">
        <v>0</v>
      </c>
      <c r="J46" s="129">
        <v>0</v>
      </c>
      <c r="K46" s="126">
        <v>0</v>
      </c>
      <c r="L46" s="246">
        <f t="shared" si="5"/>
        <v>207745.71</v>
      </c>
    </row>
    <row r="47" spans="1:12" ht="30.75" x14ac:dyDescent="0.25">
      <c r="A47" s="123"/>
      <c r="B47" s="262">
        <v>27</v>
      </c>
      <c r="C47" s="263">
        <f t="shared" si="4"/>
        <v>48</v>
      </c>
      <c r="D47" s="144" t="s">
        <v>799</v>
      </c>
      <c r="E47" s="144"/>
      <c r="F47" s="127" t="s">
        <v>96</v>
      </c>
      <c r="G47" s="126">
        <v>46260.35</v>
      </c>
      <c r="H47" s="126">
        <v>0</v>
      </c>
      <c r="I47" s="126">
        <v>0</v>
      </c>
      <c r="J47" s="129">
        <v>0</v>
      </c>
      <c r="K47" s="126">
        <v>319.82</v>
      </c>
      <c r="L47" s="246">
        <f t="shared" si="5"/>
        <v>46580.17</v>
      </c>
    </row>
    <row r="48" spans="1:12" x14ac:dyDescent="0.25">
      <c r="A48" s="123"/>
      <c r="B48" s="262">
        <v>28</v>
      </c>
      <c r="C48" s="263">
        <f t="shared" si="4"/>
        <v>48</v>
      </c>
      <c r="D48" s="144" t="s">
        <v>800</v>
      </c>
      <c r="E48" s="144"/>
      <c r="F48" s="127" t="s">
        <v>96</v>
      </c>
      <c r="G48" s="126">
        <v>276551.17</v>
      </c>
      <c r="H48" s="126">
        <v>0</v>
      </c>
      <c r="I48" s="126">
        <v>0</v>
      </c>
      <c r="J48" s="129">
        <v>0</v>
      </c>
      <c r="K48" s="126">
        <v>0</v>
      </c>
      <c r="L48" s="246">
        <f t="shared" si="5"/>
        <v>276551.17</v>
      </c>
    </row>
    <row r="49" spans="1:12" x14ac:dyDescent="0.25">
      <c r="A49" s="123"/>
      <c r="B49" s="262">
        <v>29</v>
      </c>
      <c r="C49" s="263">
        <f t="shared" si="4"/>
        <v>48</v>
      </c>
      <c r="D49" s="144" t="s">
        <v>835</v>
      </c>
      <c r="E49" s="144"/>
      <c r="F49" s="127" t="s">
        <v>96</v>
      </c>
      <c r="G49" s="126">
        <v>936935.16</v>
      </c>
      <c r="H49" s="126">
        <v>56588.09</v>
      </c>
      <c r="I49" s="126">
        <v>0</v>
      </c>
      <c r="J49" s="129">
        <v>0</v>
      </c>
      <c r="K49" s="126">
        <v>163719.54</v>
      </c>
      <c r="L49" s="246">
        <f t="shared" si="5"/>
        <v>1157242.79</v>
      </c>
    </row>
    <row r="50" spans="1:12" x14ac:dyDescent="0.25">
      <c r="A50" s="123"/>
      <c r="B50" s="262">
        <v>30</v>
      </c>
      <c r="C50" s="263">
        <f t="shared" si="4"/>
        <v>48</v>
      </c>
      <c r="D50" s="144" t="s">
        <v>801</v>
      </c>
      <c r="E50" s="144"/>
      <c r="F50" s="127" t="s">
        <v>96</v>
      </c>
      <c r="G50" s="126">
        <v>300560.87</v>
      </c>
      <c r="H50" s="126">
        <v>121125.97</v>
      </c>
      <c r="I50" s="126">
        <v>0</v>
      </c>
      <c r="J50" s="129">
        <v>0</v>
      </c>
      <c r="K50" s="126">
        <v>0</v>
      </c>
      <c r="L50" s="246">
        <f t="shared" si="5"/>
        <v>421686.83999999997</v>
      </c>
    </row>
    <row r="51" spans="1:12" x14ac:dyDescent="0.25">
      <c r="A51" s="123"/>
      <c r="B51" s="262">
        <v>31</v>
      </c>
      <c r="C51" s="263" t="str">
        <f t="shared" si="4"/>
        <v/>
      </c>
      <c r="D51" s="144" t="s">
        <v>802</v>
      </c>
      <c r="E51" s="144"/>
      <c r="F51" s="127" t="s">
        <v>96</v>
      </c>
      <c r="G51" s="126">
        <v>0</v>
      </c>
      <c r="H51" s="126">
        <v>0</v>
      </c>
      <c r="I51" s="126">
        <v>0</v>
      </c>
      <c r="J51" s="129">
        <v>0</v>
      </c>
      <c r="K51" s="126">
        <v>0</v>
      </c>
      <c r="L51" s="246">
        <f t="shared" si="5"/>
        <v>0</v>
      </c>
    </row>
    <row r="52" spans="1:12" x14ac:dyDescent="0.25">
      <c r="A52" s="123"/>
      <c r="B52" s="262">
        <v>32</v>
      </c>
      <c r="C52" s="263">
        <f t="shared" si="4"/>
        <v>48</v>
      </c>
      <c r="D52" s="144" t="s">
        <v>803</v>
      </c>
      <c r="E52" s="144"/>
      <c r="F52" s="127" t="s">
        <v>96</v>
      </c>
      <c r="G52" s="126">
        <v>820360.13</v>
      </c>
      <c r="H52" s="126">
        <v>214309.72</v>
      </c>
      <c r="I52" s="126">
        <v>0</v>
      </c>
      <c r="J52" s="129">
        <v>0</v>
      </c>
      <c r="K52" s="126">
        <v>25494.98</v>
      </c>
      <c r="L52" s="246">
        <f t="shared" si="5"/>
        <v>1060164.83</v>
      </c>
    </row>
    <row r="53" spans="1:12" x14ac:dyDescent="0.25">
      <c r="A53" s="123"/>
      <c r="B53" s="262">
        <v>33</v>
      </c>
      <c r="C53" s="263">
        <f t="shared" si="4"/>
        <v>48</v>
      </c>
      <c r="D53" s="144" t="s">
        <v>804</v>
      </c>
      <c r="E53" s="144"/>
      <c r="F53" s="127" t="s">
        <v>96</v>
      </c>
      <c r="G53" s="126">
        <v>241549.73</v>
      </c>
      <c r="H53" s="126">
        <v>636032.92000000004</v>
      </c>
      <c r="I53" s="126">
        <v>0</v>
      </c>
      <c r="J53" s="129">
        <v>0</v>
      </c>
      <c r="K53" s="126">
        <v>0</v>
      </c>
      <c r="L53" s="246">
        <f t="shared" si="5"/>
        <v>877582.65</v>
      </c>
    </row>
    <row r="54" spans="1:12" x14ac:dyDescent="0.25">
      <c r="A54" s="123"/>
      <c r="B54" s="262">
        <v>34</v>
      </c>
      <c r="C54" s="263">
        <f t="shared" si="4"/>
        <v>48</v>
      </c>
      <c r="D54" s="144" t="s">
        <v>805</v>
      </c>
      <c r="E54" s="144"/>
      <c r="F54" s="127" t="s">
        <v>96</v>
      </c>
      <c r="G54" s="126">
        <v>244996.98</v>
      </c>
      <c r="H54" s="126">
        <v>0</v>
      </c>
      <c r="I54" s="126">
        <v>0</v>
      </c>
      <c r="J54" s="129">
        <v>0</v>
      </c>
      <c r="K54" s="126">
        <v>0</v>
      </c>
      <c r="L54" s="246">
        <f t="shared" si="5"/>
        <v>244996.98</v>
      </c>
    </row>
    <row r="55" spans="1:12" x14ac:dyDescent="0.25">
      <c r="A55" s="123"/>
      <c r="B55" s="262">
        <v>35</v>
      </c>
      <c r="C55" s="263">
        <f t="shared" si="4"/>
        <v>48</v>
      </c>
      <c r="D55" s="144" t="s">
        <v>834</v>
      </c>
      <c r="E55" s="144"/>
      <c r="F55" s="127" t="s">
        <v>96</v>
      </c>
      <c r="G55" s="126">
        <v>258346.35</v>
      </c>
      <c r="H55" s="126">
        <v>40671.86</v>
      </c>
      <c r="I55" s="126">
        <v>0</v>
      </c>
      <c r="J55" s="129">
        <v>0</v>
      </c>
      <c r="K55" s="126">
        <v>0</v>
      </c>
      <c r="L55" s="246">
        <f t="shared" si="5"/>
        <v>299018.21000000002</v>
      </c>
    </row>
    <row r="56" spans="1:12" x14ac:dyDescent="0.25">
      <c r="A56" s="123"/>
      <c r="B56" s="262">
        <v>36</v>
      </c>
      <c r="C56" s="263">
        <f t="shared" si="4"/>
        <v>48</v>
      </c>
      <c r="D56" s="144" t="s">
        <v>806</v>
      </c>
      <c r="E56" s="144"/>
      <c r="F56" s="127" t="s">
        <v>96</v>
      </c>
      <c r="G56" s="126">
        <v>144271.82</v>
      </c>
      <c r="H56" s="126">
        <v>0</v>
      </c>
      <c r="I56" s="126">
        <v>0</v>
      </c>
      <c r="J56" s="129">
        <v>0</v>
      </c>
      <c r="K56" s="126">
        <v>0</v>
      </c>
      <c r="L56" s="246">
        <f t="shared" si="5"/>
        <v>144271.82</v>
      </c>
    </row>
    <row r="57" spans="1:12" x14ac:dyDescent="0.25">
      <c r="A57" s="123"/>
      <c r="B57" s="262">
        <v>37</v>
      </c>
      <c r="C57" s="263">
        <f t="shared" si="4"/>
        <v>48</v>
      </c>
      <c r="D57" s="144" t="s">
        <v>807</v>
      </c>
      <c r="E57" s="144"/>
      <c r="F57" s="127" t="s">
        <v>96</v>
      </c>
      <c r="G57" s="126">
        <v>565013.80000000005</v>
      </c>
      <c r="H57" s="126">
        <v>0</v>
      </c>
      <c r="I57" s="126">
        <v>0</v>
      </c>
      <c r="J57" s="129">
        <v>0</v>
      </c>
      <c r="K57" s="126">
        <v>1398.48</v>
      </c>
      <c r="L57" s="246">
        <f t="shared" si="5"/>
        <v>566412.28</v>
      </c>
    </row>
    <row r="58" spans="1:12" x14ac:dyDescent="0.25">
      <c r="A58" s="123"/>
      <c r="B58" s="262">
        <v>38</v>
      </c>
      <c r="C58" s="263">
        <f t="shared" si="4"/>
        <v>48</v>
      </c>
      <c r="D58" s="144" t="s">
        <v>808</v>
      </c>
      <c r="E58" s="144"/>
      <c r="F58" s="127" t="s">
        <v>96</v>
      </c>
      <c r="G58" s="126">
        <v>261935.47</v>
      </c>
      <c r="H58" s="126">
        <v>0</v>
      </c>
      <c r="I58" s="126">
        <v>0</v>
      </c>
      <c r="J58" s="129">
        <v>0</v>
      </c>
      <c r="K58" s="126">
        <v>0</v>
      </c>
      <c r="L58" s="246">
        <f t="shared" si="5"/>
        <v>261935.47</v>
      </c>
    </row>
    <row r="59" spans="1:12" x14ac:dyDescent="0.25">
      <c r="A59" s="123"/>
      <c r="B59" s="262">
        <v>39</v>
      </c>
      <c r="C59" s="263">
        <f t="shared" si="4"/>
        <v>48</v>
      </c>
      <c r="D59" s="144" t="s">
        <v>833</v>
      </c>
      <c r="E59" s="144"/>
      <c r="F59" s="127" t="s">
        <v>96</v>
      </c>
      <c r="G59" s="126">
        <v>155319.13</v>
      </c>
      <c r="H59" s="126">
        <v>0</v>
      </c>
      <c r="I59" s="126">
        <v>0</v>
      </c>
      <c r="J59" s="129">
        <v>0</v>
      </c>
      <c r="K59" s="126">
        <v>0</v>
      </c>
      <c r="L59" s="246">
        <f t="shared" si="5"/>
        <v>155319.13</v>
      </c>
    </row>
    <row r="60" spans="1:12" x14ac:dyDescent="0.25">
      <c r="A60" s="123"/>
      <c r="B60" s="262">
        <v>40</v>
      </c>
      <c r="C60" s="263">
        <f t="shared" si="4"/>
        <v>48</v>
      </c>
      <c r="D60" s="144" t="s">
        <v>809</v>
      </c>
      <c r="E60" s="144"/>
      <c r="F60" s="127" t="s">
        <v>96</v>
      </c>
      <c r="G60" s="126">
        <v>229999.68</v>
      </c>
      <c r="H60" s="126">
        <v>0</v>
      </c>
      <c r="I60" s="126">
        <v>0</v>
      </c>
      <c r="J60" s="129">
        <v>0</v>
      </c>
      <c r="K60" s="126">
        <v>0</v>
      </c>
      <c r="L60" s="246">
        <f t="shared" si="5"/>
        <v>229999.68</v>
      </c>
    </row>
    <row r="61" spans="1:12" x14ac:dyDescent="0.25">
      <c r="A61" s="123"/>
      <c r="B61" s="262">
        <v>41</v>
      </c>
      <c r="C61" s="263">
        <f t="shared" si="4"/>
        <v>48</v>
      </c>
      <c r="D61" s="144" t="s">
        <v>810</v>
      </c>
      <c r="E61" s="144"/>
      <c r="F61" s="127" t="s">
        <v>96</v>
      </c>
      <c r="G61" s="126">
        <v>417150.81</v>
      </c>
      <c r="H61" s="126">
        <v>0</v>
      </c>
      <c r="I61" s="126">
        <v>0</v>
      </c>
      <c r="J61" s="129">
        <v>0</v>
      </c>
      <c r="K61" s="126">
        <v>0</v>
      </c>
      <c r="L61" s="246">
        <f t="shared" si="5"/>
        <v>417150.81</v>
      </c>
    </row>
    <row r="62" spans="1:12" x14ac:dyDescent="0.25">
      <c r="A62" s="123"/>
      <c r="B62" s="262">
        <v>42</v>
      </c>
      <c r="C62" s="263">
        <f t="shared" si="4"/>
        <v>48</v>
      </c>
      <c r="D62" s="144" t="s">
        <v>811</v>
      </c>
      <c r="E62" s="144"/>
      <c r="F62" s="127" t="s">
        <v>96</v>
      </c>
      <c r="G62" s="126">
        <v>542461.55000000005</v>
      </c>
      <c r="H62" s="126">
        <v>0</v>
      </c>
      <c r="I62" s="126">
        <v>0</v>
      </c>
      <c r="J62" s="129">
        <v>0</v>
      </c>
      <c r="K62" s="126">
        <v>4367.1499999999996</v>
      </c>
      <c r="L62" s="246">
        <f t="shared" si="5"/>
        <v>546828.70000000007</v>
      </c>
    </row>
    <row r="63" spans="1:12" x14ac:dyDescent="0.25">
      <c r="A63" s="123"/>
      <c r="B63" s="262">
        <v>43</v>
      </c>
      <c r="C63" s="263">
        <f t="shared" si="4"/>
        <v>48</v>
      </c>
      <c r="D63" s="144" t="s">
        <v>812</v>
      </c>
      <c r="E63" s="144"/>
      <c r="F63" s="127" t="s">
        <v>96</v>
      </c>
      <c r="G63" s="126">
        <v>484401.2</v>
      </c>
      <c r="H63" s="126">
        <v>0</v>
      </c>
      <c r="I63" s="126">
        <v>0</v>
      </c>
      <c r="J63" s="129">
        <v>0</v>
      </c>
      <c r="K63" s="126">
        <v>52013.56</v>
      </c>
      <c r="L63" s="246">
        <f t="shared" si="5"/>
        <v>536414.76</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tabSelected="1" view="pageLayout" topLeftCell="A76"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25" zoomScale="75" zoomScaleNormal="75" zoomScaleSheetLayoutView="40" zoomScalePageLayoutView="80" workbookViewId="0">
      <selection activeCell="E18" sqref="E18"/>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Solano</v>
      </c>
      <c r="E9" s="27" t="str">
        <f>IF(ISBLANK('1. Information'!D11),"",'1. Information'!D11)</f>
        <v>Solano</v>
      </c>
      <c r="F9" s="226" t="s">
        <v>1</v>
      </c>
      <c r="G9" s="264">
        <f>IF(ISBLANK('1. Information'!D9),"",'1. Information'!D9)</f>
        <v>44949</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v>0</v>
      </c>
      <c r="H15" s="136">
        <v>0</v>
      </c>
      <c r="I15" s="136">
        <v>0</v>
      </c>
      <c r="J15" s="136">
        <v>0</v>
      </c>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169908.05</v>
      </c>
      <c r="G17" s="136">
        <v>0</v>
      </c>
      <c r="H17" s="136">
        <v>0</v>
      </c>
      <c r="I17" s="136">
        <v>0</v>
      </c>
      <c r="J17" s="136">
        <v>0</v>
      </c>
      <c r="K17" s="241">
        <f t="shared" si="0"/>
        <v>169908.05</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0</v>
      </c>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v>50000</v>
      </c>
      <c r="G19" s="244"/>
      <c r="H19" s="244"/>
      <c r="I19" s="244"/>
      <c r="J19" s="244"/>
      <c r="K19" s="241">
        <f t="shared" ref="K19:K20" si="1">F19</f>
        <v>50000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59396.65</v>
      </c>
      <c r="G20" s="244"/>
      <c r="H20" s="244"/>
      <c r="I20" s="244"/>
      <c r="J20" s="244"/>
      <c r="K20" s="241">
        <f t="shared" si="1"/>
        <v>59396.65</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5602974.5499999989</v>
      </c>
      <c r="G21" s="275">
        <f>SUMIF($G$34:$G$133,"Combined Summary",M$34:M$133) + SUMIF($F$34:$F$133,"Standalone",M$34:M$133)</f>
        <v>486641.58</v>
      </c>
      <c r="H21" s="275">
        <f>SUMIF($G$34:$G$133,"Combined Summary",N$34:N$133) + SUMIF($F$34:$F$133,"Standalone",N$34:N$133)</f>
        <v>0</v>
      </c>
      <c r="I21" s="275">
        <f>SUMIF($G$34:$G$133,"Combined Summary",O$34:O$133) + SUMIF($F$34:$F$133,"Standalone",O$34:O$133)</f>
        <v>0</v>
      </c>
      <c r="J21" s="275">
        <f>SUMIF($G$34:$G$133,"Combined Summary",P$34:P$133) + SUMIF($F$34:$F$133,"Standalone",P$34:P$133)</f>
        <v>80054.039999999994</v>
      </c>
      <c r="K21" s="246">
        <f t="shared" si="0"/>
        <v>6169670.169999999</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5832279.2499999991</v>
      </c>
      <c r="G22" s="279">
        <f t="shared" ref="G22:J22" si="2">SUM(G15:G17,G20:G21)</f>
        <v>486641.58</v>
      </c>
      <c r="H22" s="279">
        <f t="shared" si="2"/>
        <v>0</v>
      </c>
      <c r="I22" s="279">
        <f t="shared" si="2"/>
        <v>0</v>
      </c>
      <c r="J22" s="279">
        <f t="shared" si="2"/>
        <v>80054.039999999994</v>
      </c>
      <c r="K22" s="279">
        <f t="shared" si="0"/>
        <v>6398974.8699999992</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0.60102150667768528</v>
      </c>
      <c r="F28" s="18">
        <v>0.65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48</v>
      </c>
      <c r="D34" s="144" t="s">
        <v>813</v>
      </c>
      <c r="E34" s="144"/>
      <c r="F34" s="147" t="s">
        <v>125</v>
      </c>
      <c r="G34" s="148" t="s">
        <v>129</v>
      </c>
      <c r="H34" s="33"/>
      <c r="I34" s="36">
        <v>1</v>
      </c>
      <c r="J34" s="36">
        <v>0.28999999999999998</v>
      </c>
      <c r="K34" s="302">
        <f>IF(OR(G34="Combined Summary",F34="Standalone"),(SUMPRODUCT(--(D$34:D$133=D34),I$34:I$133,J$34:J$133)),"")</f>
        <v>0.28999999999999998</v>
      </c>
      <c r="L34" s="126">
        <v>53687</v>
      </c>
      <c r="M34" s="133">
        <v>0</v>
      </c>
      <c r="N34" s="30">
        <v>0</v>
      </c>
      <c r="O34" s="30">
        <v>0</v>
      </c>
      <c r="P34" s="30">
        <v>0</v>
      </c>
      <c r="Q34" s="303">
        <f>SUM(L34:P34)</f>
        <v>53687</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48</v>
      </c>
      <c r="D35" s="144" t="s">
        <v>823</v>
      </c>
      <c r="E35" s="144"/>
      <c r="F35" s="147" t="s">
        <v>125</v>
      </c>
      <c r="G35" s="148" t="s">
        <v>129</v>
      </c>
      <c r="H35" s="33"/>
      <c r="I35" s="36">
        <v>1</v>
      </c>
      <c r="J35" s="36">
        <v>0.32</v>
      </c>
      <c r="K35" s="302">
        <f t="shared" ref="K35:K98" si="4">IF(OR(G35="Combined Summary",F35="Standalone"),(SUMPRODUCT(--(D$34:D$133=D35),I$34:I$133,J$34:J$133)),"")</f>
        <v>0.32</v>
      </c>
      <c r="L35" s="126">
        <v>24598.7</v>
      </c>
      <c r="M35" s="133">
        <v>0</v>
      </c>
      <c r="N35" s="30">
        <v>0</v>
      </c>
      <c r="O35" s="30">
        <v>0</v>
      </c>
      <c r="P35" s="30">
        <v>0</v>
      </c>
      <c r="Q35" s="303">
        <f t="shared" ref="Q35:Q98" si="5">SUM(L35:P35)</f>
        <v>24598.7</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48</v>
      </c>
      <c r="D36" s="144" t="s">
        <v>837</v>
      </c>
      <c r="E36" s="144"/>
      <c r="F36" s="147" t="s">
        <v>125</v>
      </c>
      <c r="G36" s="148" t="s">
        <v>129</v>
      </c>
      <c r="H36" s="33"/>
      <c r="I36" s="36">
        <v>1</v>
      </c>
      <c r="J36" s="36">
        <v>0.35</v>
      </c>
      <c r="K36" s="302">
        <f t="shared" si="4"/>
        <v>0.35</v>
      </c>
      <c r="L36" s="126">
        <v>1448692.66</v>
      </c>
      <c r="M36" s="133">
        <v>295405.95</v>
      </c>
      <c r="N36" s="30">
        <v>0</v>
      </c>
      <c r="O36" s="30">
        <v>0</v>
      </c>
      <c r="P36" s="30">
        <v>32202.06</v>
      </c>
      <c r="Q36" s="303">
        <f t="shared" si="5"/>
        <v>1776300.67</v>
      </c>
      <c r="R36" s="178">
        <f t="shared" si="6"/>
        <v>1</v>
      </c>
      <c r="S36" s="180" t="str">
        <f t="shared" si="7"/>
        <v/>
      </c>
      <c r="AL36" s="27"/>
      <c r="AM36" s="27"/>
      <c r="AN36" s="27"/>
    </row>
    <row r="37" spans="2:40" x14ac:dyDescent="0.25">
      <c r="B37" s="300">
        <v>13</v>
      </c>
      <c r="C37" s="301">
        <f t="shared" si="3"/>
        <v>48</v>
      </c>
      <c r="D37" s="144" t="s">
        <v>814</v>
      </c>
      <c r="E37" s="144"/>
      <c r="F37" s="147" t="s">
        <v>125</v>
      </c>
      <c r="G37" s="148" t="s">
        <v>128</v>
      </c>
      <c r="H37" s="33"/>
      <c r="I37" s="36">
        <v>1</v>
      </c>
      <c r="J37" s="36">
        <v>0.03</v>
      </c>
      <c r="K37" s="302">
        <f t="shared" si="4"/>
        <v>0.03</v>
      </c>
      <c r="L37" s="126">
        <v>182941.23</v>
      </c>
      <c r="M37" s="133">
        <v>0</v>
      </c>
      <c r="N37" s="30">
        <v>0</v>
      </c>
      <c r="O37" s="30">
        <v>0</v>
      </c>
      <c r="P37" s="30">
        <v>0</v>
      </c>
      <c r="Q37" s="303">
        <f t="shared" si="5"/>
        <v>182941.23</v>
      </c>
      <c r="R37" s="178">
        <f t="shared" si="6"/>
        <v>1</v>
      </c>
      <c r="S37" s="180" t="str">
        <f t="shared" si="7"/>
        <v/>
      </c>
      <c r="AL37" s="27"/>
      <c r="AM37" s="27"/>
      <c r="AN37" s="27"/>
    </row>
    <row r="38" spans="2:40" x14ac:dyDescent="0.25">
      <c r="B38" s="300">
        <v>14</v>
      </c>
      <c r="C38" s="301">
        <f t="shared" si="3"/>
        <v>48</v>
      </c>
      <c r="D38" s="144" t="s">
        <v>815</v>
      </c>
      <c r="E38" s="144"/>
      <c r="F38" s="147" t="s">
        <v>125</v>
      </c>
      <c r="G38" s="148" t="s">
        <v>128</v>
      </c>
      <c r="H38" s="33"/>
      <c r="I38" s="36">
        <v>1</v>
      </c>
      <c r="J38" s="36">
        <v>0</v>
      </c>
      <c r="K38" s="302">
        <f t="shared" si="4"/>
        <v>0</v>
      </c>
      <c r="L38" s="126">
        <v>30269.62</v>
      </c>
      <c r="M38" s="133">
        <v>0</v>
      </c>
      <c r="N38" s="30">
        <v>0</v>
      </c>
      <c r="O38" s="30">
        <v>0</v>
      </c>
      <c r="P38" s="30">
        <v>8305.5</v>
      </c>
      <c r="Q38" s="303">
        <f t="shared" si="5"/>
        <v>38575.119999999995</v>
      </c>
      <c r="R38" s="178">
        <f t="shared" si="6"/>
        <v>1</v>
      </c>
      <c r="S38" s="180" t="str">
        <f t="shared" si="7"/>
        <v/>
      </c>
      <c r="AL38" s="27"/>
      <c r="AM38" s="27"/>
      <c r="AN38" s="27"/>
    </row>
    <row r="39" spans="2:40" x14ac:dyDescent="0.25">
      <c r="B39" s="300">
        <v>15</v>
      </c>
      <c r="C39" s="301">
        <f t="shared" si="3"/>
        <v>48</v>
      </c>
      <c r="D39" s="144" t="s">
        <v>816</v>
      </c>
      <c r="E39" s="144"/>
      <c r="F39" s="147" t="s">
        <v>125</v>
      </c>
      <c r="G39" s="148" t="s">
        <v>118</v>
      </c>
      <c r="H39" s="33"/>
      <c r="I39" s="36">
        <v>1</v>
      </c>
      <c r="J39" s="36">
        <v>1</v>
      </c>
      <c r="K39" s="302">
        <f t="shared" si="4"/>
        <v>1</v>
      </c>
      <c r="L39" s="126">
        <v>477622.47</v>
      </c>
      <c r="M39" s="133">
        <v>0</v>
      </c>
      <c r="N39" s="30">
        <v>0</v>
      </c>
      <c r="O39" s="30">
        <v>0</v>
      </c>
      <c r="P39" s="30">
        <v>0</v>
      </c>
      <c r="Q39" s="303">
        <f t="shared" si="5"/>
        <v>477622.47</v>
      </c>
      <c r="R39" s="178">
        <f t="shared" si="6"/>
        <v>1</v>
      </c>
      <c r="S39" s="180" t="str">
        <f t="shared" si="7"/>
        <v/>
      </c>
      <c r="AL39" s="27"/>
      <c r="AM39" s="27"/>
      <c r="AN39" s="27"/>
    </row>
    <row r="40" spans="2:40" ht="30.75" x14ac:dyDescent="0.25">
      <c r="B40" s="300">
        <v>16</v>
      </c>
      <c r="C40" s="301">
        <f t="shared" si="3"/>
        <v>48</v>
      </c>
      <c r="D40" s="144" t="s">
        <v>817</v>
      </c>
      <c r="E40" s="144"/>
      <c r="F40" s="147" t="s">
        <v>125</v>
      </c>
      <c r="G40" s="148" t="s">
        <v>122</v>
      </c>
      <c r="H40" s="33"/>
      <c r="I40" s="36">
        <v>1</v>
      </c>
      <c r="J40" s="36">
        <v>1</v>
      </c>
      <c r="K40" s="302">
        <f t="shared" si="4"/>
        <v>1</v>
      </c>
      <c r="L40" s="126">
        <v>282371.09999999998</v>
      </c>
      <c r="M40" s="133">
        <v>0</v>
      </c>
      <c r="N40" s="30">
        <v>0</v>
      </c>
      <c r="O40" s="30">
        <v>0</v>
      </c>
      <c r="P40" s="30">
        <v>0</v>
      </c>
      <c r="Q40" s="303">
        <f t="shared" si="5"/>
        <v>282371.09999999998</v>
      </c>
      <c r="R40" s="178">
        <f t="shared" si="6"/>
        <v>1</v>
      </c>
      <c r="S40" s="180" t="str">
        <f t="shared" si="7"/>
        <v/>
      </c>
      <c r="AL40" s="27"/>
      <c r="AM40" s="27"/>
      <c r="AN40" s="27"/>
    </row>
    <row r="41" spans="2:40" x14ac:dyDescent="0.25">
      <c r="B41" s="300">
        <v>17</v>
      </c>
      <c r="C41" s="301">
        <f t="shared" si="3"/>
        <v>48</v>
      </c>
      <c r="D41" s="144" t="s">
        <v>818</v>
      </c>
      <c r="E41" s="144"/>
      <c r="F41" s="147" t="s">
        <v>125</v>
      </c>
      <c r="G41" s="148" t="s">
        <v>122</v>
      </c>
      <c r="H41" s="33"/>
      <c r="I41" s="36">
        <v>1</v>
      </c>
      <c r="J41" s="36">
        <v>0.5</v>
      </c>
      <c r="K41" s="302">
        <f t="shared" si="4"/>
        <v>0.5</v>
      </c>
      <c r="L41" s="126">
        <v>173990.78</v>
      </c>
      <c r="M41" s="133">
        <v>0</v>
      </c>
      <c r="N41" s="30">
        <v>0</v>
      </c>
      <c r="O41" s="30">
        <v>0</v>
      </c>
      <c r="P41" s="30">
        <v>0</v>
      </c>
      <c r="Q41" s="303">
        <f t="shared" si="5"/>
        <v>173990.78</v>
      </c>
      <c r="R41" s="178">
        <f t="shared" si="6"/>
        <v>1</v>
      </c>
      <c r="S41" s="180" t="str">
        <f t="shared" si="7"/>
        <v/>
      </c>
      <c r="AL41" s="27"/>
      <c r="AM41" s="27"/>
      <c r="AN41" s="27"/>
    </row>
    <row r="42" spans="2:40" x14ac:dyDescent="0.25">
      <c r="B42" s="300">
        <v>18</v>
      </c>
      <c r="C42" s="301">
        <f t="shared" si="3"/>
        <v>48</v>
      </c>
      <c r="D42" s="144" t="s">
        <v>822</v>
      </c>
      <c r="E42" s="144"/>
      <c r="F42" s="147" t="s">
        <v>126</v>
      </c>
      <c r="G42" s="148" t="s">
        <v>121</v>
      </c>
      <c r="H42" s="147" t="s">
        <v>824</v>
      </c>
      <c r="I42" s="36">
        <v>0.71250000000000002</v>
      </c>
      <c r="J42" s="36">
        <v>1</v>
      </c>
      <c r="K42" s="302" t="str">
        <f t="shared" si="4"/>
        <v/>
      </c>
      <c r="L42" s="126">
        <v>1197563.03</v>
      </c>
      <c r="M42" s="133">
        <v>74736.929999999993</v>
      </c>
      <c r="N42" s="30">
        <v>0</v>
      </c>
      <c r="O42" s="30">
        <v>0</v>
      </c>
      <c r="P42" s="30">
        <v>34055.49</v>
      </c>
      <c r="Q42" s="303">
        <f t="shared" si="5"/>
        <v>1306355.45</v>
      </c>
      <c r="R42" s="178" t="str">
        <f t="shared" si="6"/>
        <v/>
      </c>
      <c r="S42" s="180" t="str">
        <f t="shared" si="7"/>
        <v/>
      </c>
      <c r="AL42" s="27"/>
      <c r="AM42" s="27"/>
      <c r="AN42" s="27"/>
    </row>
    <row r="43" spans="2:40" x14ac:dyDescent="0.25">
      <c r="B43" s="300">
        <v>19</v>
      </c>
      <c r="C43" s="301">
        <f t="shared" si="3"/>
        <v>48</v>
      </c>
      <c r="D43" s="144" t="s">
        <v>822</v>
      </c>
      <c r="E43" s="144"/>
      <c r="F43" s="147" t="s">
        <v>126</v>
      </c>
      <c r="G43" s="148" t="s">
        <v>121</v>
      </c>
      <c r="H43" s="147" t="s">
        <v>825</v>
      </c>
      <c r="I43" s="36">
        <v>4.24E-2</v>
      </c>
      <c r="J43" s="36">
        <v>1</v>
      </c>
      <c r="K43" s="302" t="str">
        <f t="shared" si="4"/>
        <v/>
      </c>
      <c r="L43" s="126">
        <v>71340.62</v>
      </c>
      <c r="M43" s="133">
        <v>8892.85</v>
      </c>
      <c r="N43" s="30">
        <v>0</v>
      </c>
      <c r="O43" s="30">
        <v>0</v>
      </c>
      <c r="P43" s="30">
        <v>163.04</v>
      </c>
      <c r="Q43" s="303">
        <f t="shared" si="5"/>
        <v>80396.509999999995</v>
      </c>
      <c r="R43" s="178" t="str">
        <f t="shared" si="6"/>
        <v/>
      </c>
      <c r="S43" s="180" t="str">
        <f t="shared" si="7"/>
        <v/>
      </c>
      <c r="AL43" s="27"/>
      <c r="AM43" s="27"/>
      <c r="AN43" s="27"/>
    </row>
    <row r="44" spans="2:40" x14ac:dyDescent="0.25">
      <c r="B44" s="300">
        <v>20</v>
      </c>
      <c r="C44" s="301">
        <f t="shared" si="3"/>
        <v>48</v>
      </c>
      <c r="D44" s="144" t="s">
        <v>822</v>
      </c>
      <c r="E44" s="144"/>
      <c r="F44" s="147" t="s">
        <v>126</v>
      </c>
      <c r="G44" s="148" t="s">
        <v>121</v>
      </c>
      <c r="H44" s="147" t="s">
        <v>826</v>
      </c>
      <c r="I44" s="36">
        <v>0.24510000000000001</v>
      </c>
      <c r="J44" s="36">
        <v>1</v>
      </c>
      <c r="K44" s="302" t="str">
        <f t="shared" si="4"/>
        <v/>
      </c>
      <c r="L44" s="126">
        <v>411940.85</v>
      </c>
      <c r="M44" s="133">
        <v>0</v>
      </c>
      <c r="N44" s="30">
        <v>0</v>
      </c>
      <c r="O44" s="30">
        <v>0</v>
      </c>
      <c r="P44" s="30">
        <v>0</v>
      </c>
      <c r="Q44" s="303">
        <f t="shared" si="5"/>
        <v>411940.85</v>
      </c>
      <c r="R44" s="178" t="str">
        <f t="shared" si="6"/>
        <v/>
      </c>
      <c r="S44" s="180" t="str">
        <f t="shared" si="7"/>
        <v/>
      </c>
      <c r="AL44" s="27"/>
      <c r="AM44" s="27"/>
      <c r="AN44" s="27"/>
    </row>
    <row r="45" spans="2:40" x14ac:dyDescent="0.25">
      <c r="B45" s="300">
        <v>21</v>
      </c>
      <c r="C45" s="301">
        <f t="shared" si="3"/>
        <v>48</v>
      </c>
      <c r="D45" s="144" t="s">
        <v>822</v>
      </c>
      <c r="E45" s="144"/>
      <c r="F45" s="147" t="s">
        <v>126</v>
      </c>
      <c r="G45" s="148" t="s">
        <v>194</v>
      </c>
      <c r="H45" s="33"/>
      <c r="I45" s="36"/>
      <c r="J45" s="36"/>
      <c r="K45" s="302">
        <f t="shared" si="4"/>
        <v>1</v>
      </c>
      <c r="L45" s="126">
        <f>L42+L43+L44</f>
        <v>1680844.5</v>
      </c>
      <c r="M45" s="133">
        <f t="shared" ref="M45:P45" si="8">M42+M43+M44</f>
        <v>83629.78</v>
      </c>
      <c r="N45" s="30">
        <f t="shared" si="8"/>
        <v>0</v>
      </c>
      <c r="O45" s="30">
        <f t="shared" si="8"/>
        <v>0</v>
      </c>
      <c r="P45" s="30">
        <f t="shared" si="8"/>
        <v>34218.53</v>
      </c>
      <c r="Q45" s="303">
        <f t="shared" si="5"/>
        <v>1798692.81</v>
      </c>
      <c r="R45" s="178">
        <f t="shared" si="6"/>
        <v>1</v>
      </c>
      <c r="S45" s="180" t="str">
        <f t="shared" si="7"/>
        <v/>
      </c>
      <c r="AL45" s="27"/>
      <c r="AM45" s="27"/>
      <c r="AN45" s="27"/>
    </row>
    <row r="46" spans="2:40" x14ac:dyDescent="0.25">
      <c r="B46" s="300">
        <v>22</v>
      </c>
      <c r="C46" s="301">
        <f t="shared" si="3"/>
        <v>48</v>
      </c>
      <c r="D46" s="144" t="s">
        <v>821</v>
      </c>
      <c r="E46" s="144"/>
      <c r="F46" s="147" t="s">
        <v>126</v>
      </c>
      <c r="G46" s="148" t="s">
        <v>122</v>
      </c>
      <c r="H46" s="147" t="s">
        <v>827</v>
      </c>
      <c r="I46" s="36">
        <v>0.751</v>
      </c>
      <c r="J46" s="36">
        <v>0.79</v>
      </c>
      <c r="K46" s="302" t="str">
        <f t="shared" si="4"/>
        <v/>
      </c>
      <c r="L46" s="126">
        <v>383003.55</v>
      </c>
      <c r="M46" s="133">
        <v>107605.85</v>
      </c>
      <c r="N46" s="30">
        <v>0</v>
      </c>
      <c r="O46" s="30">
        <v>0</v>
      </c>
      <c r="P46" s="30">
        <v>5327.95</v>
      </c>
      <c r="Q46" s="303">
        <f t="shared" si="5"/>
        <v>495937.35000000003</v>
      </c>
      <c r="R46" s="178" t="str">
        <f t="shared" si="6"/>
        <v/>
      </c>
      <c r="S46" s="180" t="str">
        <f t="shared" si="7"/>
        <v/>
      </c>
      <c r="AL46" s="27"/>
      <c r="AM46" s="27"/>
      <c r="AN46" s="27"/>
    </row>
    <row r="47" spans="2:40" x14ac:dyDescent="0.25">
      <c r="B47" s="300">
        <v>23</v>
      </c>
      <c r="C47" s="301">
        <f t="shared" si="3"/>
        <v>48</v>
      </c>
      <c r="D47" s="144" t="s">
        <v>821</v>
      </c>
      <c r="E47" s="144"/>
      <c r="F47" s="147" t="s">
        <v>126</v>
      </c>
      <c r="G47" s="148" t="s">
        <v>122</v>
      </c>
      <c r="H47" s="147" t="s">
        <v>828</v>
      </c>
      <c r="I47" s="36">
        <v>0.249</v>
      </c>
      <c r="J47" s="36">
        <v>0.79</v>
      </c>
      <c r="K47" s="302" t="str">
        <f t="shared" si="4"/>
        <v/>
      </c>
      <c r="L47" s="126">
        <v>127012.27</v>
      </c>
      <c r="M47" s="133">
        <v>0</v>
      </c>
      <c r="N47" s="30">
        <v>0</v>
      </c>
      <c r="O47" s="30">
        <v>0</v>
      </c>
      <c r="P47" s="30">
        <v>0</v>
      </c>
      <c r="Q47" s="303">
        <f t="shared" si="5"/>
        <v>127012.27</v>
      </c>
      <c r="R47" s="178" t="str">
        <f t="shared" si="6"/>
        <v/>
      </c>
      <c r="S47" s="180" t="str">
        <f t="shared" si="7"/>
        <v/>
      </c>
      <c r="AL47" s="27"/>
      <c r="AM47" s="27"/>
      <c r="AN47" s="27"/>
    </row>
    <row r="48" spans="2:40" x14ac:dyDescent="0.25">
      <c r="B48" s="300">
        <v>24</v>
      </c>
      <c r="C48" s="301">
        <f t="shared" si="3"/>
        <v>48</v>
      </c>
      <c r="D48" s="144" t="s">
        <v>821</v>
      </c>
      <c r="E48" s="144"/>
      <c r="F48" s="147" t="s">
        <v>126</v>
      </c>
      <c r="G48" s="148" t="s">
        <v>194</v>
      </c>
      <c r="H48" s="33"/>
      <c r="I48" s="36"/>
      <c r="J48" s="36"/>
      <c r="K48" s="302">
        <f t="shared" si="4"/>
        <v>0.79</v>
      </c>
      <c r="L48" s="126">
        <f>L46+L47</f>
        <v>510015.82</v>
      </c>
      <c r="M48" s="133">
        <f t="shared" ref="M48:P48" si="9">M46+M47</f>
        <v>107605.85</v>
      </c>
      <c r="N48" s="30">
        <f t="shared" si="9"/>
        <v>0</v>
      </c>
      <c r="O48" s="30">
        <f t="shared" si="9"/>
        <v>0</v>
      </c>
      <c r="P48" s="30">
        <f t="shared" si="9"/>
        <v>5327.95</v>
      </c>
      <c r="Q48" s="303">
        <f t="shared" si="5"/>
        <v>622949.62</v>
      </c>
      <c r="R48" s="178">
        <f t="shared" si="6"/>
        <v>1</v>
      </c>
      <c r="S48" s="180" t="str">
        <f t="shared" si="7"/>
        <v/>
      </c>
      <c r="AL48" s="27"/>
      <c r="AM48" s="27"/>
      <c r="AN48" s="27"/>
    </row>
    <row r="49" spans="2:40" x14ac:dyDescent="0.25">
      <c r="B49" s="300">
        <v>25</v>
      </c>
      <c r="C49" s="301">
        <f t="shared" si="3"/>
        <v>48</v>
      </c>
      <c r="D49" s="144" t="s">
        <v>819</v>
      </c>
      <c r="E49" s="144"/>
      <c r="F49" s="147" t="s">
        <v>125</v>
      </c>
      <c r="G49" s="148" t="s">
        <v>122</v>
      </c>
      <c r="H49" s="33"/>
      <c r="I49" s="36">
        <v>1</v>
      </c>
      <c r="J49" s="36">
        <v>0</v>
      </c>
      <c r="K49" s="302">
        <f t="shared" si="4"/>
        <v>0</v>
      </c>
      <c r="L49" s="126">
        <v>577143.14</v>
      </c>
      <c r="M49" s="133">
        <v>0</v>
      </c>
      <c r="N49" s="30">
        <v>0</v>
      </c>
      <c r="O49" s="30">
        <v>0</v>
      </c>
      <c r="P49" s="30">
        <v>0</v>
      </c>
      <c r="Q49" s="303">
        <f t="shared" si="5"/>
        <v>577143.14</v>
      </c>
      <c r="R49" s="178">
        <f t="shared" si="6"/>
        <v>1</v>
      </c>
      <c r="S49" s="180" t="str">
        <f t="shared" si="7"/>
        <v/>
      </c>
      <c r="AL49" s="27"/>
      <c r="AM49" s="27"/>
      <c r="AN49" s="27"/>
    </row>
    <row r="50" spans="2:40" x14ac:dyDescent="0.25">
      <c r="B50" s="300">
        <v>26</v>
      </c>
      <c r="C50" s="301">
        <f t="shared" si="3"/>
        <v>48</v>
      </c>
      <c r="D50" s="144" t="s">
        <v>820</v>
      </c>
      <c r="E50" s="144"/>
      <c r="F50" s="147" t="s">
        <v>125</v>
      </c>
      <c r="G50" s="148" t="s">
        <v>121</v>
      </c>
      <c r="H50" s="33"/>
      <c r="I50" s="36">
        <v>1</v>
      </c>
      <c r="J50" s="36">
        <v>0</v>
      </c>
      <c r="K50" s="302">
        <f t="shared" si="4"/>
        <v>0</v>
      </c>
      <c r="L50" s="126">
        <v>160797.53</v>
      </c>
      <c r="M50" s="133">
        <v>0</v>
      </c>
      <c r="N50" s="30">
        <v>0</v>
      </c>
      <c r="O50" s="30">
        <v>0</v>
      </c>
      <c r="P50" s="30">
        <v>0</v>
      </c>
      <c r="Q50" s="303">
        <f t="shared" si="5"/>
        <v>160797.53</v>
      </c>
      <c r="R50" s="178">
        <f t="shared" si="6"/>
        <v>1</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10">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10"/>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10"/>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10"/>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10"/>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10"/>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10"/>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10"/>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10"/>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10"/>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10"/>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10"/>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10"/>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10"/>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10"/>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10"/>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10"/>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10"/>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10"/>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10"/>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10"/>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10"/>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10"/>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10"/>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10"/>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10"/>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10"/>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10"/>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10"/>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10"/>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10"/>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10"/>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11">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11"/>
        <v/>
      </c>
      <c r="D99" s="144"/>
      <c r="E99" s="144"/>
      <c r="F99" s="147"/>
      <c r="G99" s="148"/>
      <c r="H99" s="33"/>
      <c r="I99" s="36"/>
      <c r="J99" s="36"/>
      <c r="K99" s="302" t="str">
        <f t="shared" ref="K99:K133" si="12">IF(OR(G99="Combined Summary",F99="Standalone"),(SUMPRODUCT(--(D$34:D$133=D99),I$34:I$133,J$34:J$133)),"")</f>
        <v/>
      </c>
      <c r="L99" s="126"/>
      <c r="M99" s="133"/>
      <c r="N99" s="30"/>
      <c r="O99" s="30"/>
      <c r="P99" s="30"/>
      <c r="Q99" s="303">
        <f t="shared" ref="Q99:Q104" si="13">SUM(L99:P99)</f>
        <v>0</v>
      </c>
      <c r="R99" s="178" t="str">
        <f t="shared" ref="R99:R133" si="14">IF(OR(G99="Combined Summary",F99="Standalone"),(SUMIF(D$34:D$133,D99,I$34:I$133)),"")</f>
        <v/>
      </c>
      <c r="S99" s="180" t="str">
        <f t="shared" ref="S99:S133" si="15">IF(AND(F99="Standalone",NOT(R99=1)),"ERROR",IF(AND(G99="Combined Summary",NOT(R99=1)),"ERROR",""))</f>
        <v/>
      </c>
      <c r="AL99" s="27"/>
      <c r="AM99" s="27"/>
      <c r="AN99" s="27"/>
    </row>
    <row r="100" spans="2:40" x14ac:dyDescent="0.25">
      <c r="B100" s="300">
        <v>76</v>
      </c>
      <c r="C100" s="301" t="str">
        <f t="shared" si="11"/>
        <v/>
      </c>
      <c r="D100" s="144"/>
      <c r="E100" s="144"/>
      <c r="F100" s="147"/>
      <c r="G100" s="148"/>
      <c r="H100" s="33"/>
      <c r="I100" s="36"/>
      <c r="J100" s="36"/>
      <c r="K100" s="302" t="str">
        <f t="shared" si="12"/>
        <v/>
      </c>
      <c r="L100" s="126"/>
      <c r="M100" s="133"/>
      <c r="N100" s="30"/>
      <c r="O100" s="30"/>
      <c r="P100" s="30"/>
      <c r="Q100" s="303">
        <f t="shared" si="13"/>
        <v>0</v>
      </c>
      <c r="R100" s="178" t="str">
        <f t="shared" si="14"/>
        <v/>
      </c>
      <c r="S100" s="180" t="str">
        <f t="shared" si="15"/>
        <v/>
      </c>
      <c r="AL100" s="27"/>
      <c r="AM100" s="27"/>
      <c r="AN100" s="27"/>
    </row>
    <row r="101" spans="2:40" x14ac:dyDescent="0.25">
      <c r="B101" s="300">
        <v>77</v>
      </c>
      <c r="C101" s="301" t="str">
        <f t="shared" si="11"/>
        <v/>
      </c>
      <c r="D101" s="144"/>
      <c r="E101" s="144"/>
      <c r="F101" s="147"/>
      <c r="G101" s="148"/>
      <c r="H101" s="33"/>
      <c r="I101" s="36"/>
      <c r="J101" s="36"/>
      <c r="K101" s="302" t="str">
        <f t="shared" si="12"/>
        <v/>
      </c>
      <c r="L101" s="126"/>
      <c r="M101" s="133"/>
      <c r="N101" s="30"/>
      <c r="O101" s="30"/>
      <c r="P101" s="30"/>
      <c r="Q101" s="303">
        <f t="shared" si="13"/>
        <v>0</v>
      </c>
      <c r="R101" s="178" t="str">
        <f t="shared" si="14"/>
        <v/>
      </c>
      <c r="S101" s="180" t="str">
        <f t="shared" si="15"/>
        <v/>
      </c>
      <c r="AL101" s="27"/>
      <c r="AM101" s="27"/>
      <c r="AN101" s="27"/>
    </row>
    <row r="102" spans="2:40" x14ac:dyDescent="0.25">
      <c r="B102" s="300">
        <v>78</v>
      </c>
      <c r="C102" s="301" t="str">
        <f t="shared" si="11"/>
        <v/>
      </c>
      <c r="D102" s="144"/>
      <c r="E102" s="144"/>
      <c r="F102" s="147"/>
      <c r="G102" s="148"/>
      <c r="H102" s="33"/>
      <c r="I102" s="36"/>
      <c r="J102" s="36"/>
      <c r="K102" s="302" t="str">
        <f t="shared" si="12"/>
        <v/>
      </c>
      <c r="L102" s="126"/>
      <c r="M102" s="133"/>
      <c r="N102" s="30"/>
      <c r="O102" s="30"/>
      <c r="P102" s="30"/>
      <c r="Q102" s="303">
        <f t="shared" si="13"/>
        <v>0</v>
      </c>
      <c r="R102" s="178" t="str">
        <f t="shared" si="14"/>
        <v/>
      </c>
      <c r="S102" s="180" t="str">
        <f t="shared" si="15"/>
        <v/>
      </c>
      <c r="AL102" s="27"/>
      <c r="AM102" s="27"/>
      <c r="AN102" s="27"/>
    </row>
    <row r="103" spans="2:40" x14ac:dyDescent="0.25">
      <c r="B103" s="300">
        <v>79</v>
      </c>
      <c r="C103" s="301" t="str">
        <f t="shared" si="11"/>
        <v/>
      </c>
      <c r="D103" s="144"/>
      <c r="E103" s="144"/>
      <c r="F103" s="147"/>
      <c r="G103" s="148"/>
      <c r="H103" s="33"/>
      <c r="I103" s="36"/>
      <c r="J103" s="36"/>
      <c r="K103" s="302" t="str">
        <f t="shared" si="12"/>
        <v/>
      </c>
      <c r="L103" s="126"/>
      <c r="M103" s="133"/>
      <c r="N103" s="30"/>
      <c r="O103" s="30"/>
      <c r="P103" s="30"/>
      <c r="Q103" s="303">
        <f t="shared" si="13"/>
        <v>0</v>
      </c>
      <c r="R103" s="178" t="str">
        <f t="shared" si="14"/>
        <v/>
      </c>
      <c r="S103" s="180" t="str">
        <f t="shared" si="15"/>
        <v/>
      </c>
      <c r="AL103" s="27"/>
      <c r="AM103" s="27"/>
      <c r="AN103" s="27"/>
    </row>
    <row r="104" spans="2:40" x14ac:dyDescent="0.25">
      <c r="B104" s="300">
        <v>80</v>
      </c>
      <c r="C104" s="301" t="str">
        <f t="shared" si="11"/>
        <v/>
      </c>
      <c r="D104" s="144"/>
      <c r="E104" s="144"/>
      <c r="F104" s="147"/>
      <c r="G104" s="148"/>
      <c r="H104" s="33"/>
      <c r="I104" s="36"/>
      <c r="J104" s="36"/>
      <c r="K104" s="302" t="str">
        <f t="shared" si="12"/>
        <v/>
      </c>
      <c r="L104" s="126"/>
      <c r="M104" s="133"/>
      <c r="N104" s="30"/>
      <c r="O104" s="30"/>
      <c r="P104" s="30"/>
      <c r="Q104" s="303">
        <f t="shared" si="13"/>
        <v>0</v>
      </c>
      <c r="R104" s="178" t="str">
        <f t="shared" si="14"/>
        <v/>
      </c>
      <c r="S104" s="180" t="str">
        <f t="shared" si="15"/>
        <v/>
      </c>
      <c r="AL104" s="27"/>
      <c r="AM104" s="27"/>
      <c r="AN104" s="27"/>
    </row>
    <row r="105" spans="2:40" x14ac:dyDescent="0.25">
      <c r="B105" s="300">
        <v>81</v>
      </c>
      <c r="C105" s="301" t="str">
        <f t="shared" si="11"/>
        <v/>
      </c>
      <c r="D105" s="144"/>
      <c r="E105" s="144"/>
      <c r="F105" s="147"/>
      <c r="G105" s="148"/>
      <c r="H105" s="33"/>
      <c r="I105" s="36"/>
      <c r="J105" s="36"/>
      <c r="K105" s="302" t="str">
        <f t="shared" si="12"/>
        <v/>
      </c>
      <c r="L105" s="126"/>
      <c r="M105" s="133"/>
      <c r="N105" s="30"/>
      <c r="O105" s="30"/>
      <c r="P105" s="30"/>
      <c r="Q105" s="303">
        <f>SUM(L105:P105)</f>
        <v>0</v>
      </c>
      <c r="R105" s="178" t="str">
        <f t="shared" si="14"/>
        <v/>
      </c>
      <c r="S105" s="180" t="str">
        <f t="shared" si="15"/>
        <v/>
      </c>
      <c r="AL105" s="27"/>
      <c r="AM105" s="27"/>
      <c r="AN105" s="27"/>
    </row>
    <row r="106" spans="2:40" x14ac:dyDescent="0.25">
      <c r="B106" s="300">
        <v>82</v>
      </c>
      <c r="C106" s="301" t="str">
        <f t="shared" si="11"/>
        <v/>
      </c>
      <c r="D106" s="144"/>
      <c r="E106" s="144"/>
      <c r="F106" s="147"/>
      <c r="G106" s="148"/>
      <c r="H106" s="33"/>
      <c r="I106" s="36"/>
      <c r="J106" s="36"/>
      <c r="K106" s="302" t="str">
        <f t="shared" si="12"/>
        <v/>
      </c>
      <c r="L106" s="126"/>
      <c r="M106" s="133"/>
      <c r="N106" s="30"/>
      <c r="O106" s="30"/>
      <c r="P106" s="30"/>
      <c r="Q106" s="303">
        <f t="shared" ref="Q106:Q120" si="16">SUM(L106:P106)</f>
        <v>0</v>
      </c>
      <c r="R106" s="178" t="str">
        <f t="shared" si="14"/>
        <v/>
      </c>
      <c r="S106" s="180" t="str">
        <f t="shared" si="15"/>
        <v/>
      </c>
      <c r="AL106" s="27"/>
      <c r="AM106" s="27"/>
      <c r="AN106" s="27"/>
    </row>
    <row r="107" spans="2:40" x14ac:dyDescent="0.25">
      <c r="B107" s="300">
        <v>83</v>
      </c>
      <c r="C107" s="301" t="str">
        <f t="shared" si="11"/>
        <v/>
      </c>
      <c r="D107" s="144"/>
      <c r="E107" s="144"/>
      <c r="F107" s="147"/>
      <c r="G107" s="148"/>
      <c r="H107" s="33"/>
      <c r="I107" s="36"/>
      <c r="J107" s="36"/>
      <c r="K107" s="302" t="str">
        <f t="shared" si="12"/>
        <v/>
      </c>
      <c r="L107" s="126"/>
      <c r="M107" s="133"/>
      <c r="N107" s="30"/>
      <c r="O107" s="30"/>
      <c r="P107" s="30"/>
      <c r="Q107" s="303">
        <f t="shared" si="16"/>
        <v>0</v>
      </c>
      <c r="R107" s="178" t="str">
        <f t="shared" si="14"/>
        <v/>
      </c>
      <c r="S107" s="180" t="str">
        <f t="shared" si="15"/>
        <v/>
      </c>
      <c r="AL107" s="27"/>
      <c r="AM107" s="27"/>
      <c r="AN107" s="27"/>
    </row>
    <row r="108" spans="2:40" x14ac:dyDescent="0.25">
      <c r="B108" s="300">
        <v>84</v>
      </c>
      <c r="C108" s="301" t="str">
        <f t="shared" si="11"/>
        <v/>
      </c>
      <c r="D108" s="144"/>
      <c r="E108" s="144"/>
      <c r="F108" s="147"/>
      <c r="G108" s="148"/>
      <c r="H108" s="33"/>
      <c r="I108" s="36"/>
      <c r="J108" s="36"/>
      <c r="K108" s="302" t="str">
        <f t="shared" si="12"/>
        <v/>
      </c>
      <c r="L108" s="126"/>
      <c r="M108" s="133"/>
      <c r="N108" s="30"/>
      <c r="O108" s="30"/>
      <c r="P108" s="30"/>
      <c r="Q108" s="303">
        <f t="shared" si="16"/>
        <v>0</v>
      </c>
      <c r="R108" s="178" t="str">
        <f t="shared" si="14"/>
        <v/>
      </c>
      <c r="S108" s="180" t="str">
        <f t="shared" si="15"/>
        <v/>
      </c>
      <c r="AL108" s="27"/>
      <c r="AM108" s="27"/>
      <c r="AN108" s="27"/>
    </row>
    <row r="109" spans="2:40" x14ac:dyDescent="0.25">
      <c r="B109" s="300">
        <v>85</v>
      </c>
      <c r="C109" s="301" t="str">
        <f t="shared" si="11"/>
        <v/>
      </c>
      <c r="D109" s="144"/>
      <c r="E109" s="144"/>
      <c r="F109" s="147"/>
      <c r="G109" s="148"/>
      <c r="H109" s="33"/>
      <c r="I109" s="36"/>
      <c r="J109" s="36"/>
      <c r="K109" s="302" t="str">
        <f t="shared" si="12"/>
        <v/>
      </c>
      <c r="L109" s="126"/>
      <c r="M109" s="133"/>
      <c r="N109" s="30"/>
      <c r="O109" s="30"/>
      <c r="P109" s="30"/>
      <c r="Q109" s="303">
        <f t="shared" si="16"/>
        <v>0</v>
      </c>
      <c r="R109" s="178" t="str">
        <f t="shared" si="14"/>
        <v/>
      </c>
      <c r="S109" s="180" t="str">
        <f t="shared" si="15"/>
        <v/>
      </c>
      <c r="AL109" s="27"/>
      <c r="AM109" s="27"/>
      <c r="AN109" s="27"/>
    </row>
    <row r="110" spans="2:40" x14ac:dyDescent="0.25">
      <c r="B110" s="300">
        <v>86</v>
      </c>
      <c r="C110" s="301" t="str">
        <f t="shared" si="11"/>
        <v/>
      </c>
      <c r="D110" s="144"/>
      <c r="E110" s="144"/>
      <c r="F110" s="147"/>
      <c r="G110" s="148"/>
      <c r="H110" s="33"/>
      <c r="I110" s="36"/>
      <c r="J110" s="36"/>
      <c r="K110" s="302" t="str">
        <f t="shared" si="12"/>
        <v/>
      </c>
      <c r="L110" s="126"/>
      <c r="M110" s="133"/>
      <c r="N110" s="30"/>
      <c r="O110" s="30"/>
      <c r="P110" s="30"/>
      <c r="Q110" s="303">
        <f t="shared" si="16"/>
        <v>0</v>
      </c>
      <c r="R110" s="178" t="str">
        <f t="shared" si="14"/>
        <v/>
      </c>
      <c r="S110" s="180" t="str">
        <f t="shared" si="15"/>
        <v/>
      </c>
      <c r="AL110" s="27"/>
      <c r="AM110" s="27"/>
      <c r="AN110" s="27"/>
    </row>
    <row r="111" spans="2:40" x14ac:dyDescent="0.25">
      <c r="B111" s="300">
        <v>87</v>
      </c>
      <c r="C111" s="301" t="str">
        <f t="shared" si="11"/>
        <v/>
      </c>
      <c r="D111" s="144"/>
      <c r="E111" s="144"/>
      <c r="F111" s="147"/>
      <c r="G111" s="148"/>
      <c r="H111" s="33"/>
      <c r="I111" s="36"/>
      <c r="J111" s="36"/>
      <c r="K111" s="302" t="str">
        <f t="shared" si="12"/>
        <v/>
      </c>
      <c r="L111" s="126"/>
      <c r="M111" s="133"/>
      <c r="N111" s="30"/>
      <c r="O111" s="30"/>
      <c r="P111" s="30"/>
      <c r="Q111" s="303">
        <f t="shared" si="16"/>
        <v>0</v>
      </c>
      <c r="R111" s="178" t="str">
        <f t="shared" si="14"/>
        <v/>
      </c>
      <c r="S111" s="180" t="str">
        <f t="shared" si="15"/>
        <v/>
      </c>
      <c r="AL111" s="27"/>
      <c r="AM111" s="27"/>
      <c r="AN111" s="27"/>
    </row>
    <row r="112" spans="2:40" x14ac:dyDescent="0.25">
      <c r="B112" s="300">
        <v>88</v>
      </c>
      <c r="C112" s="301" t="str">
        <f t="shared" si="11"/>
        <v/>
      </c>
      <c r="D112" s="144"/>
      <c r="E112" s="144"/>
      <c r="F112" s="147"/>
      <c r="G112" s="148"/>
      <c r="H112" s="33"/>
      <c r="I112" s="36"/>
      <c r="J112" s="36"/>
      <c r="K112" s="302" t="str">
        <f t="shared" si="12"/>
        <v/>
      </c>
      <c r="L112" s="126"/>
      <c r="M112" s="133"/>
      <c r="N112" s="30"/>
      <c r="O112" s="30"/>
      <c r="P112" s="30"/>
      <c r="Q112" s="303">
        <f t="shared" si="16"/>
        <v>0</v>
      </c>
      <c r="R112" s="178" t="str">
        <f t="shared" si="14"/>
        <v/>
      </c>
      <c r="S112" s="180" t="str">
        <f t="shared" si="15"/>
        <v/>
      </c>
      <c r="AL112" s="27"/>
      <c r="AM112" s="27"/>
      <c r="AN112" s="27"/>
    </row>
    <row r="113" spans="2:40" x14ac:dyDescent="0.25">
      <c r="B113" s="300">
        <v>89</v>
      </c>
      <c r="C113" s="301" t="str">
        <f t="shared" si="11"/>
        <v/>
      </c>
      <c r="D113" s="144"/>
      <c r="E113" s="144"/>
      <c r="F113" s="147"/>
      <c r="G113" s="148"/>
      <c r="H113" s="33"/>
      <c r="I113" s="36"/>
      <c r="J113" s="36"/>
      <c r="K113" s="302" t="str">
        <f t="shared" si="12"/>
        <v/>
      </c>
      <c r="L113" s="126"/>
      <c r="M113" s="133"/>
      <c r="N113" s="30"/>
      <c r="O113" s="30"/>
      <c r="P113" s="30"/>
      <c r="Q113" s="303">
        <f t="shared" si="16"/>
        <v>0</v>
      </c>
      <c r="R113" s="178" t="str">
        <f t="shared" si="14"/>
        <v/>
      </c>
      <c r="S113" s="180" t="str">
        <f t="shared" si="15"/>
        <v/>
      </c>
      <c r="AL113" s="27"/>
      <c r="AM113" s="27"/>
      <c r="AN113" s="27"/>
    </row>
    <row r="114" spans="2:40" x14ac:dyDescent="0.25">
      <c r="B114" s="300">
        <v>90</v>
      </c>
      <c r="C114" s="301" t="str">
        <f t="shared" si="11"/>
        <v/>
      </c>
      <c r="D114" s="144"/>
      <c r="E114" s="144"/>
      <c r="F114" s="147"/>
      <c r="G114" s="148"/>
      <c r="H114" s="33"/>
      <c r="I114" s="36"/>
      <c r="J114" s="36"/>
      <c r="K114" s="302" t="str">
        <f t="shared" si="12"/>
        <v/>
      </c>
      <c r="L114" s="126"/>
      <c r="M114" s="133"/>
      <c r="N114" s="30"/>
      <c r="O114" s="30"/>
      <c r="P114" s="30"/>
      <c r="Q114" s="303">
        <f t="shared" si="16"/>
        <v>0</v>
      </c>
      <c r="R114" s="178" t="str">
        <f t="shared" si="14"/>
        <v/>
      </c>
      <c r="S114" s="180" t="str">
        <f t="shared" si="15"/>
        <v/>
      </c>
      <c r="AL114" s="27"/>
      <c r="AM114" s="27"/>
      <c r="AN114" s="27"/>
    </row>
    <row r="115" spans="2:40" x14ac:dyDescent="0.25">
      <c r="B115" s="300">
        <v>91</v>
      </c>
      <c r="C115" s="301" t="str">
        <f t="shared" si="11"/>
        <v/>
      </c>
      <c r="D115" s="144"/>
      <c r="E115" s="144"/>
      <c r="F115" s="147"/>
      <c r="G115" s="148"/>
      <c r="H115" s="33"/>
      <c r="I115" s="36"/>
      <c r="J115" s="36"/>
      <c r="K115" s="302" t="str">
        <f t="shared" si="12"/>
        <v/>
      </c>
      <c r="L115" s="126"/>
      <c r="M115" s="133"/>
      <c r="N115" s="30"/>
      <c r="O115" s="30"/>
      <c r="P115" s="30"/>
      <c r="Q115" s="303">
        <f t="shared" si="16"/>
        <v>0</v>
      </c>
      <c r="R115" s="178" t="str">
        <f t="shared" si="14"/>
        <v/>
      </c>
      <c r="S115" s="180" t="str">
        <f t="shared" si="15"/>
        <v/>
      </c>
      <c r="AL115" s="27"/>
      <c r="AM115" s="27"/>
      <c r="AN115" s="27"/>
    </row>
    <row r="116" spans="2:40" x14ac:dyDescent="0.25">
      <c r="B116" s="300">
        <v>92</v>
      </c>
      <c r="C116" s="301" t="str">
        <f t="shared" si="11"/>
        <v/>
      </c>
      <c r="D116" s="144"/>
      <c r="E116" s="144"/>
      <c r="F116" s="147"/>
      <c r="G116" s="148"/>
      <c r="H116" s="33"/>
      <c r="I116" s="36"/>
      <c r="J116" s="36"/>
      <c r="K116" s="302" t="str">
        <f t="shared" si="12"/>
        <v/>
      </c>
      <c r="L116" s="126"/>
      <c r="M116" s="133"/>
      <c r="N116" s="30"/>
      <c r="O116" s="30"/>
      <c r="P116" s="30"/>
      <c r="Q116" s="303">
        <f t="shared" si="16"/>
        <v>0</v>
      </c>
      <c r="R116" s="178" t="str">
        <f t="shared" si="14"/>
        <v/>
      </c>
      <c r="S116" s="180" t="str">
        <f t="shared" si="15"/>
        <v/>
      </c>
      <c r="AL116" s="27"/>
      <c r="AM116" s="27"/>
      <c r="AN116" s="27"/>
    </row>
    <row r="117" spans="2:40" x14ac:dyDescent="0.25">
      <c r="B117" s="300">
        <v>93</v>
      </c>
      <c r="C117" s="301" t="str">
        <f t="shared" si="11"/>
        <v/>
      </c>
      <c r="D117" s="144"/>
      <c r="E117" s="144"/>
      <c r="F117" s="147"/>
      <c r="G117" s="148"/>
      <c r="H117" s="33"/>
      <c r="I117" s="36"/>
      <c r="J117" s="36"/>
      <c r="K117" s="302" t="str">
        <f t="shared" si="12"/>
        <v/>
      </c>
      <c r="L117" s="126"/>
      <c r="M117" s="133"/>
      <c r="N117" s="30"/>
      <c r="O117" s="30"/>
      <c r="P117" s="30"/>
      <c r="Q117" s="303">
        <f t="shared" si="16"/>
        <v>0</v>
      </c>
      <c r="R117" s="178" t="str">
        <f t="shared" si="14"/>
        <v/>
      </c>
      <c r="S117" s="180" t="str">
        <f t="shared" si="15"/>
        <v/>
      </c>
      <c r="AL117" s="27"/>
      <c r="AM117" s="27"/>
      <c r="AN117" s="27"/>
    </row>
    <row r="118" spans="2:40" x14ac:dyDescent="0.25">
      <c r="B118" s="300">
        <v>94</v>
      </c>
      <c r="C118" s="301" t="str">
        <f t="shared" si="11"/>
        <v/>
      </c>
      <c r="D118" s="144"/>
      <c r="E118" s="144"/>
      <c r="F118" s="147"/>
      <c r="G118" s="148"/>
      <c r="H118" s="33"/>
      <c r="I118" s="36"/>
      <c r="J118" s="36"/>
      <c r="K118" s="302" t="str">
        <f t="shared" si="12"/>
        <v/>
      </c>
      <c r="L118" s="126"/>
      <c r="M118" s="133"/>
      <c r="N118" s="30"/>
      <c r="O118" s="30"/>
      <c r="P118" s="30"/>
      <c r="Q118" s="303">
        <f t="shared" si="16"/>
        <v>0</v>
      </c>
      <c r="R118" s="178" t="str">
        <f t="shared" si="14"/>
        <v/>
      </c>
      <c r="S118" s="180" t="str">
        <f t="shared" si="15"/>
        <v/>
      </c>
      <c r="AL118" s="27"/>
      <c r="AM118" s="27"/>
      <c r="AN118" s="27"/>
    </row>
    <row r="119" spans="2:40" x14ac:dyDescent="0.25">
      <c r="B119" s="300">
        <v>95</v>
      </c>
      <c r="C119" s="301" t="str">
        <f t="shared" si="11"/>
        <v/>
      </c>
      <c r="D119" s="144"/>
      <c r="E119" s="144"/>
      <c r="F119" s="147"/>
      <c r="G119" s="148"/>
      <c r="H119" s="33"/>
      <c r="I119" s="36"/>
      <c r="J119" s="36"/>
      <c r="K119" s="302" t="str">
        <f t="shared" si="12"/>
        <v/>
      </c>
      <c r="L119" s="126"/>
      <c r="M119" s="133"/>
      <c r="N119" s="30"/>
      <c r="O119" s="30"/>
      <c r="P119" s="30"/>
      <c r="Q119" s="303">
        <f t="shared" si="16"/>
        <v>0</v>
      </c>
      <c r="R119" s="178" t="str">
        <f t="shared" si="14"/>
        <v/>
      </c>
      <c r="S119" s="180" t="str">
        <f t="shared" si="15"/>
        <v/>
      </c>
      <c r="AL119" s="27"/>
      <c r="AM119" s="27"/>
      <c r="AN119" s="27"/>
    </row>
    <row r="120" spans="2:40" x14ac:dyDescent="0.25">
      <c r="B120" s="300">
        <v>96</v>
      </c>
      <c r="C120" s="301" t="str">
        <f t="shared" si="11"/>
        <v/>
      </c>
      <c r="D120" s="144"/>
      <c r="E120" s="144"/>
      <c r="F120" s="147"/>
      <c r="G120" s="148"/>
      <c r="H120" s="33"/>
      <c r="I120" s="36"/>
      <c r="J120" s="36"/>
      <c r="K120" s="302" t="str">
        <f t="shared" si="12"/>
        <v/>
      </c>
      <c r="L120" s="126"/>
      <c r="M120" s="133"/>
      <c r="N120" s="30"/>
      <c r="O120" s="30"/>
      <c r="P120" s="30"/>
      <c r="Q120" s="303">
        <f t="shared" si="16"/>
        <v>0</v>
      </c>
      <c r="R120" s="178" t="str">
        <f t="shared" si="14"/>
        <v/>
      </c>
      <c r="S120" s="180" t="str">
        <f t="shared" si="15"/>
        <v/>
      </c>
      <c r="AL120" s="27"/>
      <c r="AM120" s="27"/>
      <c r="AN120" s="27"/>
    </row>
    <row r="121" spans="2:40" x14ac:dyDescent="0.25">
      <c r="B121" s="300">
        <v>97</v>
      </c>
      <c r="C121" s="301" t="str">
        <f t="shared" si="11"/>
        <v/>
      </c>
      <c r="D121" s="144"/>
      <c r="E121" s="144"/>
      <c r="F121" s="147"/>
      <c r="G121" s="148"/>
      <c r="H121" s="33"/>
      <c r="I121" s="36"/>
      <c r="J121" s="36"/>
      <c r="K121" s="302" t="str">
        <f t="shared" si="12"/>
        <v/>
      </c>
      <c r="L121" s="126"/>
      <c r="M121" s="133"/>
      <c r="N121" s="30"/>
      <c r="O121" s="30"/>
      <c r="P121" s="30"/>
      <c r="Q121" s="303">
        <f>SUM(L121:P121)</f>
        <v>0</v>
      </c>
      <c r="R121" s="178" t="str">
        <f t="shared" si="14"/>
        <v/>
      </c>
      <c r="S121" s="180" t="str">
        <f t="shared" si="15"/>
        <v/>
      </c>
      <c r="AL121" s="27"/>
      <c r="AM121" s="27"/>
      <c r="AN121" s="27"/>
    </row>
    <row r="122" spans="2:40" x14ac:dyDescent="0.25">
      <c r="B122" s="300">
        <v>98</v>
      </c>
      <c r="C122" s="301" t="str">
        <f t="shared" si="11"/>
        <v/>
      </c>
      <c r="D122" s="144"/>
      <c r="E122" s="144"/>
      <c r="F122" s="147"/>
      <c r="G122" s="148"/>
      <c r="H122" s="33"/>
      <c r="I122" s="36"/>
      <c r="J122" s="36"/>
      <c r="K122" s="302" t="str">
        <f t="shared" si="12"/>
        <v/>
      </c>
      <c r="L122" s="126"/>
      <c r="M122" s="133"/>
      <c r="N122" s="30"/>
      <c r="O122" s="30"/>
      <c r="P122" s="30"/>
      <c r="Q122" s="303">
        <f t="shared" ref="Q122:Q133" si="17">SUM(L122:P122)</f>
        <v>0</v>
      </c>
      <c r="R122" s="178" t="str">
        <f t="shared" si="14"/>
        <v/>
      </c>
      <c r="S122" s="180" t="str">
        <f t="shared" si="15"/>
        <v/>
      </c>
      <c r="AL122" s="27"/>
      <c r="AM122" s="27"/>
      <c r="AN122" s="27"/>
    </row>
    <row r="123" spans="2:40" x14ac:dyDescent="0.25">
      <c r="B123" s="300">
        <v>99</v>
      </c>
      <c r="C123" s="301" t="str">
        <f t="shared" si="11"/>
        <v/>
      </c>
      <c r="D123" s="144"/>
      <c r="E123" s="144"/>
      <c r="F123" s="147"/>
      <c r="G123" s="148"/>
      <c r="H123" s="33"/>
      <c r="I123" s="36"/>
      <c r="J123" s="36"/>
      <c r="K123" s="302" t="str">
        <f t="shared" si="12"/>
        <v/>
      </c>
      <c r="L123" s="126"/>
      <c r="M123" s="133"/>
      <c r="N123" s="30"/>
      <c r="O123" s="30"/>
      <c r="P123" s="30"/>
      <c r="Q123" s="303">
        <f t="shared" si="17"/>
        <v>0</v>
      </c>
      <c r="R123" s="178" t="str">
        <f t="shared" si="14"/>
        <v/>
      </c>
      <c r="S123" s="180" t="str">
        <f t="shared" si="15"/>
        <v/>
      </c>
      <c r="AL123" s="27"/>
      <c r="AM123" s="27"/>
      <c r="AN123" s="27"/>
    </row>
    <row r="124" spans="2:40" x14ac:dyDescent="0.25">
      <c r="B124" s="300">
        <v>100</v>
      </c>
      <c r="C124" s="301" t="str">
        <f t="shared" si="11"/>
        <v/>
      </c>
      <c r="D124" s="144"/>
      <c r="E124" s="144"/>
      <c r="F124" s="147"/>
      <c r="G124" s="148"/>
      <c r="H124" s="33"/>
      <c r="I124" s="36"/>
      <c r="J124" s="36"/>
      <c r="K124" s="302" t="str">
        <f t="shared" si="12"/>
        <v/>
      </c>
      <c r="L124" s="126"/>
      <c r="M124" s="133"/>
      <c r="N124" s="30"/>
      <c r="O124" s="30"/>
      <c r="P124" s="30"/>
      <c r="Q124" s="303">
        <f t="shared" si="17"/>
        <v>0</v>
      </c>
      <c r="R124" s="178" t="str">
        <f t="shared" si="14"/>
        <v/>
      </c>
      <c r="S124" s="180" t="str">
        <f t="shared" si="15"/>
        <v/>
      </c>
      <c r="AL124" s="27"/>
      <c r="AM124" s="27"/>
      <c r="AN124" s="27"/>
    </row>
    <row r="125" spans="2:40" x14ac:dyDescent="0.25">
      <c r="B125" s="300">
        <v>101</v>
      </c>
      <c r="C125" s="301" t="str">
        <f t="shared" si="11"/>
        <v/>
      </c>
      <c r="D125" s="144"/>
      <c r="E125" s="144"/>
      <c r="F125" s="147"/>
      <c r="G125" s="148"/>
      <c r="H125" s="33"/>
      <c r="I125" s="36"/>
      <c r="J125" s="36"/>
      <c r="K125" s="302" t="str">
        <f t="shared" si="12"/>
        <v/>
      </c>
      <c r="L125" s="126"/>
      <c r="M125" s="133"/>
      <c r="N125" s="30"/>
      <c r="O125" s="30"/>
      <c r="P125" s="30"/>
      <c r="Q125" s="303">
        <f t="shared" si="17"/>
        <v>0</v>
      </c>
      <c r="R125" s="178" t="str">
        <f t="shared" si="14"/>
        <v/>
      </c>
      <c r="S125" s="180" t="str">
        <f t="shared" si="15"/>
        <v/>
      </c>
      <c r="AL125" s="27"/>
      <c r="AM125" s="27"/>
      <c r="AN125" s="27"/>
    </row>
    <row r="126" spans="2:40" x14ac:dyDescent="0.25">
      <c r="B126" s="300">
        <v>102</v>
      </c>
      <c r="C126" s="301" t="str">
        <f t="shared" si="11"/>
        <v/>
      </c>
      <c r="D126" s="144"/>
      <c r="E126" s="144"/>
      <c r="F126" s="147"/>
      <c r="G126" s="148"/>
      <c r="H126" s="33"/>
      <c r="I126" s="36"/>
      <c r="J126" s="36"/>
      <c r="K126" s="302" t="str">
        <f t="shared" si="12"/>
        <v/>
      </c>
      <c r="L126" s="126"/>
      <c r="M126" s="133"/>
      <c r="N126" s="30"/>
      <c r="O126" s="30"/>
      <c r="P126" s="30"/>
      <c r="Q126" s="303">
        <f t="shared" si="17"/>
        <v>0</v>
      </c>
      <c r="R126" s="178" t="str">
        <f t="shared" si="14"/>
        <v/>
      </c>
      <c r="S126" s="180" t="str">
        <f t="shared" si="15"/>
        <v/>
      </c>
      <c r="AL126" s="27"/>
      <c r="AM126" s="27"/>
      <c r="AN126" s="27"/>
    </row>
    <row r="127" spans="2:40" x14ac:dyDescent="0.25">
      <c r="B127" s="300">
        <v>103</v>
      </c>
      <c r="C127" s="301" t="str">
        <f t="shared" si="11"/>
        <v/>
      </c>
      <c r="D127" s="144"/>
      <c r="E127" s="144"/>
      <c r="F127" s="147"/>
      <c r="G127" s="148"/>
      <c r="H127" s="33"/>
      <c r="I127" s="36"/>
      <c r="J127" s="36"/>
      <c r="K127" s="302" t="str">
        <f t="shared" si="12"/>
        <v/>
      </c>
      <c r="L127" s="126"/>
      <c r="M127" s="133"/>
      <c r="N127" s="30"/>
      <c r="O127" s="30"/>
      <c r="P127" s="30"/>
      <c r="Q127" s="303">
        <f t="shared" si="17"/>
        <v>0</v>
      </c>
      <c r="R127" s="178" t="str">
        <f t="shared" si="14"/>
        <v/>
      </c>
      <c r="S127" s="180" t="str">
        <f t="shared" si="15"/>
        <v/>
      </c>
      <c r="AL127" s="27"/>
      <c r="AM127" s="27"/>
      <c r="AN127" s="27"/>
    </row>
    <row r="128" spans="2:40" x14ac:dyDescent="0.25">
      <c r="B128" s="300">
        <v>104</v>
      </c>
      <c r="C128" s="301" t="str">
        <f t="shared" si="11"/>
        <v/>
      </c>
      <c r="D128" s="144"/>
      <c r="E128" s="144"/>
      <c r="F128" s="147"/>
      <c r="G128" s="148"/>
      <c r="H128" s="33"/>
      <c r="I128" s="36"/>
      <c r="J128" s="36"/>
      <c r="K128" s="302" t="str">
        <f t="shared" si="12"/>
        <v/>
      </c>
      <c r="L128" s="126"/>
      <c r="M128" s="133"/>
      <c r="N128" s="30"/>
      <c r="O128" s="30"/>
      <c r="P128" s="30"/>
      <c r="Q128" s="303">
        <f t="shared" si="17"/>
        <v>0</v>
      </c>
      <c r="R128" s="178" t="str">
        <f t="shared" si="14"/>
        <v/>
      </c>
      <c r="S128" s="180" t="str">
        <f t="shared" si="15"/>
        <v/>
      </c>
      <c r="AL128" s="27"/>
      <c r="AM128" s="27"/>
      <c r="AN128" s="27"/>
    </row>
    <row r="129" spans="2:40" x14ac:dyDescent="0.25">
      <c r="B129" s="300">
        <v>105</v>
      </c>
      <c r="C129" s="301" t="str">
        <f t="shared" si="11"/>
        <v/>
      </c>
      <c r="D129" s="144"/>
      <c r="E129" s="144"/>
      <c r="F129" s="147"/>
      <c r="G129" s="148"/>
      <c r="H129" s="33"/>
      <c r="I129" s="36"/>
      <c r="J129" s="36"/>
      <c r="K129" s="302" t="str">
        <f t="shared" si="12"/>
        <v/>
      </c>
      <c r="L129" s="126"/>
      <c r="M129" s="133"/>
      <c r="N129" s="30"/>
      <c r="O129" s="30"/>
      <c r="P129" s="30"/>
      <c r="Q129" s="303">
        <f t="shared" si="17"/>
        <v>0</v>
      </c>
      <c r="R129" s="178" t="str">
        <f t="shared" si="14"/>
        <v/>
      </c>
      <c r="S129" s="180" t="str">
        <f t="shared" si="15"/>
        <v/>
      </c>
      <c r="AL129" s="27"/>
      <c r="AM129" s="27"/>
      <c r="AN129" s="27"/>
    </row>
    <row r="130" spans="2:40" x14ac:dyDescent="0.25">
      <c r="B130" s="300">
        <v>106</v>
      </c>
      <c r="C130" s="301" t="str">
        <f t="shared" ref="C130:C133" si="18">IF(AND(NOT(COUNTA(D130:J130)),(NOT(COUNTA(L130:P130)))),"",VLOOKUP($D$9,Info_County_Code,2,FALSE))</f>
        <v/>
      </c>
      <c r="D130" s="144"/>
      <c r="E130" s="144"/>
      <c r="F130" s="147"/>
      <c r="G130" s="148"/>
      <c r="H130" s="33"/>
      <c r="I130" s="36"/>
      <c r="J130" s="36"/>
      <c r="K130" s="302" t="str">
        <f t="shared" si="12"/>
        <v/>
      </c>
      <c r="L130" s="126"/>
      <c r="M130" s="133"/>
      <c r="N130" s="30"/>
      <c r="O130" s="30"/>
      <c r="P130" s="30"/>
      <c r="Q130" s="303">
        <f t="shared" si="17"/>
        <v>0</v>
      </c>
      <c r="R130" s="178" t="str">
        <f t="shared" si="14"/>
        <v/>
      </c>
      <c r="S130" s="180" t="str">
        <f t="shared" si="15"/>
        <v/>
      </c>
      <c r="AL130" s="27"/>
      <c r="AM130" s="27"/>
      <c r="AN130" s="27"/>
    </row>
    <row r="131" spans="2:40" x14ac:dyDescent="0.25">
      <c r="B131" s="300">
        <v>107</v>
      </c>
      <c r="C131" s="301" t="str">
        <f t="shared" si="18"/>
        <v/>
      </c>
      <c r="D131" s="144"/>
      <c r="E131" s="144"/>
      <c r="F131" s="147"/>
      <c r="G131" s="148"/>
      <c r="H131" s="33"/>
      <c r="I131" s="36"/>
      <c r="J131" s="36"/>
      <c r="K131" s="302" t="str">
        <f t="shared" si="12"/>
        <v/>
      </c>
      <c r="L131" s="126"/>
      <c r="M131" s="133"/>
      <c r="N131" s="30"/>
      <c r="O131" s="30"/>
      <c r="P131" s="30"/>
      <c r="Q131" s="303">
        <f t="shared" si="17"/>
        <v>0</v>
      </c>
      <c r="R131" s="178" t="str">
        <f t="shared" si="14"/>
        <v/>
      </c>
      <c r="S131" s="180" t="str">
        <f t="shared" si="15"/>
        <v/>
      </c>
      <c r="AL131" s="27"/>
      <c r="AM131" s="27"/>
      <c r="AN131" s="27"/>
    </row>
    <row r="132" spans="2:40" x14ac:dyDescent="0.25">
      <c r="B132" s="300">
        <v>108</v>
      </c>
      <c r="C132" s="301" t="str">
        <f t="shared" si="18"/>
        <v/>
      </c>
      <c r="D132" s="144"/>
      <c r="E132" s="144"/>
      <c r="F132" s="147"/>
      <c r="G132" s="148"/>
      <c r="H132" s="33"/>
      <c r="I132" s="36"/>
      <c r="J132" s="36"/>
      <c r="K132" s="302" t="str">
        <f t="shared" si="12"/>
        <v/>
      </c>
      <c r="L132" s="126"/>
      <c r="M132" s="133"/>
      <c r="N132" s="30"/>
      <c r="O132" s="30"/>
      <c r="P132" s="30"/>
      <c r="Q132" s="303">
        <f t="shared" si="17"/>
        <v>0</v>
      </c>
      <c r="R132" s="178" t="str">
        <f t="shared" si="14"/>
        <v/>
      </c>
      <c r="S132" s="180" t="str">
        <f t="shared" si="15"/>
        <v/>
      </c>
      <c r="AL132" s="27"/>
      <c r="AM132" s="27"/>
      <c r="AN132" s="27"/>
    </row>
    <row r="133" spans="2:40" x14ac:dyDescent="0.25">
      <c r="B133" s="300">
        <v>109</v>
      </c>
      <c r="C133" s="301" t="str">
        <f t="shared" si="18"/>
        <v/>
      </c>
      <c r="D133" s="144"/>
      <c r="E133" s="144"/>
      <c r="F133" s="147"/>
      <c r="G133" s="148"/>
      <c r="H133" s="33"/>
      <c r="I133" s="36"/>
      <c r="J133" s="36"/>
      <c r="K133" s="302" t="str">
        <f t="shared" si="12"/>
        <v/>
      </c>
      <c r="L133" s="126"/>
      <c r="M133" s="133"/>
      <c r="N133" s="30"/>
      <c r="O133" s="30"/>
      <c r="P133" s="30"/>
      <c r="Q133" s="303">
        <f t="shared" si="17"/>
        <v>0</v>
      </c>
      <c r="R133" s="178" t="str">
        <f t="shared" si="14"/>
        <v/>
      </c>
      <c r="S133" s="180" t="str">
        <f t="shared" si="15"/>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19" workbookViewId="0">
      <selection activeCell="A34" sqref="A3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DHCSDOC-1797567310-6331</_dlc_DocId>
    <_dlc_DocIdUrl xmlns="69bc34b3-1921-46c7-8c7a-d18363374b4b">
      <Url>https://dhcscagovauthoring/_layouts/15/DocIdRedir.aspx?ID=DHCSDOC-1797567310-6331</Url>
      <Description>DHCSDOC-1797567310-6331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26550E1-7F8D-4938-BF6B-A75BDF37790C}"/>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Solano-FY-21-22</dc:title>
  <dc:creator>Donna Ures</dc:creator>
  <cp:keywords/>
  <cp:lastModifiedBy>Whitsey,  Socorro</cp:lastModifiedBy>
  <cp:lastPrinted>2023-01-26T19:22:28Z</cp:lastPrinted>
  <dcterms:created xsi:type="dcterms:W3CDTF">2017-07-05T19:48:18Z</dcterms:created>
  <dcterms:modified xsi:type="dcterms:W3CDTF">2023-02-01T00:14:20Z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c34b2c78-6253-494b-b9bc-3da04430c650</vt:lpwstr>
  </property>
  <property fmtid="{D5CDD505-2E9C-101B-9397-08002B2CF9AE}" pid="4" name="Remediated">
    <vt:bool>false</vt:bool>
  </property>
  <property fmtid="{D5CDD505-2E9C-101B-9397-08002B2CF9AE}" pid="5" name="Division">
    <vt:lpwstr>11;#Community Services|c23dee46-a4de-4c29-8bbc-79830d9e7d7c</vt:lpwstr>
  </property>
</Properties>
</file>