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codeName="ThisWorkbook"/>
  <mc:AlternateContent xmlns:mc="http://schemas.openxmlformats.org/markup-compatibility/2006">
    <mc:Choice Requires="x15">
      <x15ac:absPath xmlns:x15ac="http://schemas.microsoft.com/office/spreadsheetml/2010/11/ac" url="J:\MHSA\RERs\21-22 RER\Ronda's Workpapers\"/>
    </mc:Choice>
  </mc:AlternateContent>
  <xr:revisionPtr revIDLastSave="0" documentId="13_ncr:1_{1DE20843-DDC1-431D-BB25-D3F711EA403E}" xr6:coauthVersionLast="47" xr6:coauthVersionMax="47" xr10:uidLastSave="{00000000-0000-0000-0000-000000000000}"/>
  <bookViews>
    <workbookView xWindow="14303" yWindow="-37" windowWidth="28995" windowHeight="15794" tabRatio="944" firstSheet="2" activeTab="3" xr2:uid="{00000000-000D-0000-FFFF-FFFF00000000}"/>
  </bookViews>
  <sheets>
    <sheet name="DHCS Only" sheetId="1" state="hidden" r:id="rId1"/>
    <sheet name="1. Information" sheetId="2" r:id="rId2"/>
    <sheet name="Instructions 1. Information" sheetId="15" r:id="rId3"/>
    <sheet name="A.2 Component Summary" sheetId="3" r:id="rId4"/>
    <sheet name="Instructions 2. Component Summa" sheetId="25" r:id="rId5"/>
    <sheet name="A.3 CSS" sheetId="4" r:id="rId6"/>
    <sheet name="Instructions 3. CSS" sheetId="26" r:id="rId7"/>
    <sheet name="A.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 r:id="rId27"/>
    <externalReference r:id="rId28"/>
    <externalReference r:id="rId29"/>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9">'5. INN'!$A$1:$Q$36</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3">'A.2 Component Summary'!$B$1:$I$46</definedName>
    <definedName name="_xlnm.Print_Area" localSheetId="5">'A.3 CSS'!$B$1:$L$133</definedName>
    <definedName name="_xlnm.Print_Area" localSheetId="7">'A.4 PEI'!$B$1:$Q$133</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_xlnm.Print_Titles" localSheetId="3">'A.2 Component Summary'!$1:$10</definedName>
    <definedName name="_xlnm.Print_Titles" localSheetId="5">'A.3 CSS'!$1:$10</definedName>
    <definedName name="_xlnm.Print_Titles" localSheetId="7">'A.4 PEI'!$1:$10</definedName>
    <definedName name="SCO_Distribution">Checks!$A$5:$E$63</definedName>
    <definedName name="TitleRegion1.b12.e52.20">'10. Comments'!$B$11</definedName>
    <definedName name="TitleRegion1.b12.i15.3">'A.2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'A.4 PEI'!$B$13</definedName>
    <definedName name="TitleRegion1.b13.k23.9">'5. INN'!$B$13</definedName>
    <definedName name="TitleRegion1.b13.k27.5">'A.3 CSS'!$B$13</definedName>
    <definedName name="TitleRegion1.b15.k21.11">'6. WET'!$B$15</definedName>
    <definedName name="TitleRegion1.b15.k21.14">'7. CFTN'!$B$15</definedName>
    <definedName name="TitleRegion1.b15.k23.9">'5. INN'!$B$15</definedName>
    <definedName name="TitleRegion2.b17.f23.3">'A.2 Component Summary'!$B$17</definedName>
    <definedName name="TitleRegion2.b25.l46.14">'7. CFTN'!$B$25</definedName>
    <definedName name="TitleRegion2.b26.f28.7">'A.4 PEI'!$B$26</definedName>
    <definedName name="TitleRegion2.b26.j32.11">'6. WET'!$B$26</definedName>
    <definedName name="TitleRegion2.b27.q128.9">'5. INN'!$B$27</definedName>
    <definedName name="TitleRegion2.b32.l133.5">'A.3 CSS'!$B$32</definedName>
    <definedName name="TitleRegion2.b49.g80.16">'8. Adjustment (MHSA)'!$B$49</definedName>
    <definedName name="TitleRegion3.b25.i27.3">'A.2 Component Summary'!$B$25</definedName>
    <definedName name="TitleRegion3.b32.q133.7">'A.4 PEI'!$B$32</definedName>
    <definedName name="TitleRegion4.b29.i36.3">'A.2 Component Summary'!$B$29</definedName>
    <definedName name="TitleRegion5.b38.d46.3">'A.2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3" hidden="1">'A.2 Component Summary'!$B$1:$I$46</definedName>
    <definedName name="Z_7E50CCF5_45D0_4F7B_8896_9BA64DCA8A01_.wvu.PrintArea" localSheetId="5" hidden="1">'A.3 CSS'!$B$1:$L$133</definedName>
    <definedName name="Z_7E50CCF5_45D0_4F7B_8896_9BA64DCA8A01_.wvu.PrintArea" localSheetId="7" hidden="1">'A.4 PEI'!$B$1:$Q$133</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7E50CCF5_45D0_4F7B_8896_9BA64DCA8A01_.wvu.PrintTitles" localSheetId="3" hidden="1">'A.2 Component Summary'!$1:$10</definedName>
    <definedName name="Z_7E50CCF5_45D0_4F7B_8896_9BA64DCA8A01_.wvu.PrintTitles" localSheetId="5" hidden="1">'A.3 CSS'!$1:$10</definedName>
    <definedName name="Z_7E50CCF5_45D0_4F7B_8896_9BA64DCA8A01_.wvu.PrintTitles" localSheetId="7" hidden="1">'A.4 PEI'!$1:$10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3" hidden="1">'A.2 Component Summary'!$B$1:$I$46</definedName>
    <definedName name="Z_D8D3A042_2CA2_4641_BB44_BC182917D730_.wvu.PrintArea" localSheetId="5" hidden="1">'A.3 CSS'!$B$1:$L$133</definedName>
    <definedName name="Z_D8D3A042_2CA2_4641_BB44_BC182917D730_.wvu.PrintArea" localSheetId="7" hidden="1">'A.4 PEI'!$B$1:$Q$133</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D8D3A042_2CA2_4641_BB44_BC182917D730_.wvu.PrintTitles" localSheetId="3" hidden="1">'A.2 Component Summary'!$1:$10</definedName>
    <definedName name="Z_D8D3A042_2CA2_4641_BB44_BC182917D730_.wvu.PrintTitles" localSheetId="5" hidden="1">'A.3 CSS'!$1:$10</definedName>
    <definedName name="Z_D8D3A042_2CA2_4641_BB44_BC182917D730_.wvu.PrintTitles" localSheetId="7" hidden="1">'A.4 PEI'!$1:$10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3" hidden="1">'A.2 Component Summary'!$B$1:$I$46</definedName>
    <definedName name="Z_E7E6A24F_BA49_4C7A_9CED_3AB8F60308A1_.wvu.PrintArea" localSheetId="5" hidden="1">'A.3 CSS'!$B$1:$L$133</definedName>
    <definedName name="Z_E7E6A24F_BA49_4C7A_9CED_3AB8F60308A1_.wvu.PrintArea" localSheetId="7" hidden="1">'A.4 PEI'!$B$1:$Q$133</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 name="Z_E7E6A24F_BA49_4C7A_9CED_3AB8F60308A1_.wvu.PrintTitles" localSheetId="3" hidden="1">'A.2 Component Summary'!$1:$10</definedName>
    <definedName name="Z_E7E6A24F_BA49_4C7A_9CED_3AB8F60308A1_.wvu.PrintTitles" localSheetId="5" hidden="1">'A.3 CSS'!$1:$10</definedName>
    <definedName name="Z_E7E6A24F_BA49_4C7A_9CED_3AB8F60308A1_.wvu.PrintTitles" localSheetId="7" hidden="1">'A.4 PEI'!$1:$10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7" l="1"/>
  <c r="F17" i="7"/>
  <c r="F17" i="5"/>
  <c r="F17" i="4"/>
  <c r="K38" i="4"/>
  <c r="K37" i="4"/>
  <c r="K36" i="4"/>
  <c r="K35" i="4"/>
  <c r="K34" i="4"/>
  <c r="H36" i="4"/>
  <c r="H34" i="4"/>
  <c r="H38" i="4"/>
  <c r="H37" i="4"/>
  <c r="H35" i="4"/>
  <c r="D46" i="3"/>
  <c r="J39" i="5" l="1"/>
  <c r="J38" i="5"/>
  <c r="J37" i="5"/>
  <c r="J36" i="5"/>
  <c r="J35" i="5"/>
  <c r="J34" i="5"/>
  <c r="B5" i="3" l="1"/>
  <c r="B6" i="2"/>
  <c r="G9" i="4" l="1"/>
  <c r="D9" i="4"/>
  <c r="E9" i="6"/>
  <c r="G9" i="5"/>
  <c r="H9" i="6"/>
  <c r="E9" i="5"/>
  <c r="D9" i="7"/>
  <c r="D21" i="3"/>
  <c r="C9" i="3"/>
  <c r="I18" i="10" l="1"/>
  <c r="K18" i="8"/>
  <c r="K19" i="8"/>
  <c r="K19" i="7"/>
  <c r="K18" i="7"/>
  <c r="K17" i="6"/>
  <c r="K18" i="6"/>
  <c r="K20" i="5"/>
  <c r="K19" i="5"/>
  <c r="K18" i="5"/>
  <c r="K24" i="4"/>
  <c r="K23" i="4"/>
  <c r="K22" i="4"/>
  <c r="K21" i="4"/>
  <c r="K20" i="4"/>
  <c r="K19" i="4"/>
  <c r="K18" i="4"/>
  <c r="C15" i="9" l="1"/>
  <c r="F20" i="8"/>
  <c r="F21" i="8" s="1"/>
  <c r="D44" i="3" l="1"/>
  <c r="I15" i="3" l="1"/>
  <c r="G9" i="11" l="1"/>
  <c r="C9" i="11"/>
  <c r="H10" i="12" l="1"/>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0" i="5" l="1"/>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8" i="7"/>
  <c r="C28" i="7" s="1"/>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0" i="6"/>
  <c r="K16" i="6"/>
  <c r="K15" i="6"/>
  <c r="K16" i="5"/>
  <c r="K15" i="5"/>
  <c r="K16" i="4"/>
  <c r="K15" i="4"/>
  <c r="D40" i="3" l="1"/>
  <c r="H7" i="12" s="1"/>
  <c r="B6" i="4"/>
  <c r="B6" i="5"/>
  <c r="B6" i="6"/>
  <c r="B6" i="7"/>
  <c r="B6" i="8"/>
  <c r="B6" i="9"/>
  <c r="B6" i="10"/>
  <c r="B6" i="11"/>
  <c r="B5" i="4"/>
  <c r="B5" i="5"/>
  <c r="B5" i="6"/>
  <c r="B5" i="7"/>
  <c r="B5" i="8"/>
  <c r="B5" i="9"/>
  <c r="B5" i="10"/>
  <c r="B5" i="11"/>
  <c r="I21" i="5" l="1"/>
  <c r="I22" i="5" s="1"/>
  <c r="E34" i="3" s="1"/>
  <c r="H21" i="5"/>
  <c r="H22" i="5" s="1"/>
  <c r="E33" i="3" s="1"/>
  <c r="G21" i="5"/>
  <c r="G22" i="5" l="1"/>
  <c r="E32" i="3" l="1"/>
  <c r="I25" i="4" l="1"/>
  <c r="H25" i="4"/>
  <c r="I27" i="4" l="1"/>
  <c r="I26" i="4"/>
  <c r="H27" i="4"/>
  <c r="D33" i="3" s="1"/>
  <c r="H26" i="4"/>
  <c r="D34" i="3"/>
  <c r="E28" i="14" l="1"/>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D36" i="6" l="1"/>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D60" i="6" l="1"/>
  <c r="D62" i="6"/>
  <c r="D59" i="6"/>
  <c r="D40" i="6"/>
  <c r="D63" i="6"/>
  <c r="D79" i="6"/>
  <c r="D78" i="6"/>
  <c r="D66" i="6"/>
  <c r="D48" i="6"/>
  <c r="D46" i="6"/>
  <c r="D56" i="6"/>
  <c r="D75" i="6"/>
  <c r="D74" i="6"/>
  <c r="D43" i="6"/>
  <c r="D42" i="6"/>
  <c r="D51" i="6"/>
  <c r="D83" i="6"/>
  <c r="D72" i="6"/>
  <c r="D52" i="6"/>
  <c r="D71" i="6"/>
  <c r="D82" i="6"/>
  <c r="D39" i="6"/>
  <c r="D54" i="6"/>
  <c r="D67" i="6"/>
  <c r="K34" i="5"/>
  <c r="I20" i="8" l="1"/>
  <c r="I21" i="8" s="1"/>
  <c r="J20" i="8"/>
  <c r="J21" i="8" s="1"/>
  <c r="J21" i="6" l="1"/>
  <c r="I21" i="6"/>
  <c r="H21" i="6"/>
  <c r="G21" i="6"/>
  <c r="E11" i="14" l="1"/>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K21" i="8" l="1"/>
  <c r="I21" i="7"/>
  <c r="G34" i="3" s="1"/>
  <c r="H21" i="7"/>
  <c r="G33" i="3" s="1"/>
  <c r="H36" i="3"/>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F20" i="6" l="1"/>
  <c r="G20" i="6"/>
  <c r="H19" i="6"/>
  <c r="I19" i="6"/>
  <c r="J19" i="6"/>
  <c r="J20" i="6"/>
  <c r="G19" i="6"/>
  <c r="H20" i="6"/>
  <c r="I20" i="6"/>
  <c r="J23" i="6" l="1"/>
  <c r="F35" i="3" s="1"/>
  <c r="H23" i="6"/>
  <c r="F33" i="3" s="1"/>
  <c r="I33" i="3" s="1"/>
  <c r="G23" i="6"/>
  <c r="F32" i="3" s="1"/>
  <c r="I23" i="6"/>
  <c r="F34" i="3" s="1"/>
  <c r="I34" i="3" s="1"/>
  <c r="D41" i="3"/>
  <c r="K20" i="6"/>
  <c r="I22" i="6"/>
  <c r="G22" i="6"/>
  <c r="H22" i="6"/>
  <c r="C45" i="9" l="1"/>
  <c r="J22" i="6" l="1"/>
  <c r="G25" i="4"/>
  <c r="G27" i="4" l="1"/>
  <c r="D32" i="3" s="1"/>
  <c r="I32" i="3" s="1"/>
  <c r="G26" i="4"/>
  <c r="J25" i="4"/>
  <c r="J27" i="4" l="1"/>
  <c r="D35" i="3" s="1"/>
  <c r="J26" i="4"/>
  <c r="K17" i="7" l="1"/>
  <c r="J20" i="7"/>
  <c r="J21" i="7" s="1"/>
  <c r="G35" i="3" s="1"/>
  <c r="P37" i="5"/>
  <c r="J21" i="5" s="1"/>
  <c r="J22" i="5" s="1"/>
  <c r="E35" i="3" s="1"/>
  <c r="H14" i="3"/>
  <c r="K17" i="5"/>
  <c r="I35" i="3" l="1"/>
  <c r="K17" i="4" l="1"/>
  <c r="G14" i="3" l="1"/>
  <c r="E14" i="3"/>
  <c r="F14" i="3"/>
  <c r="G38" i="4"/>
  <c r="L38" i="4" s="1"/>
  <c r="C38" i="4" s="1"/>
  <c r="G35" i="4"/>
  <c r="L35" i="4" s="1"/>
  <c r="C35" i="4" s="1"/>
  <c r="G36" i="4"/>
  <c r="L36" i="4" s="1"/>
  <c r="C36" i="4" s="1"/>
  <c r="G37" i="4"/>
  <c r="L37" i="4" s="1"/>
  <c r="C37" i="4" s="1"/>
  <c r="L39" i="4"/>
  <c r="C39" i="4" s="1"/>
  <c r="D14" i="3"/>
  <c r="L29" i="6" l="1"/>
  <c r="I14" i="3"/>
  <c r="H9" i="12" s="1"/>
  <c r="L34" i="5"/>
  <c r="G34" i="4"/>
  <c r="C34" i="5" l="1"/>
  <c r="Q34" i="5"/>
  <c r="L31" i="6"/>
  <c r="L32" i="6" s="1"/>
  <c r="Q32" i="6" s="1"/>
  <c r="D29" i="6" s="1"/>
  <c r="Q29" i="6"/>
  <c r="F19" i="6"/>
  <c r="F25" i="4"/>
  <c r="L34" i="4"/>
  <c r="C34" i="4" s="1"/>
  <c r="E29" i="7"/>
  <c r="L37" i="5"/>
  <c r="L39" i="5"/>
  <c r="L38" i="5"/>
  <c r="F21" i="5" s="1"/>
  <c r="L35" i="5"/>
  <c r="L36" i="5"/>
  <c r="Q39" i="5" l="1"/>
  <c r="C39" i="5"/>
  <c r="D32" i="6"/>
  <c r="D30" i="6"/>
  <c r="D31" i="6"/>
  <c r="C37" i="5"/>
  <c r="Q37" i="5"/>
  <c r="K19" i="6"/>
  <c r="D42" i="3"/>
  <c r="Q31" i="6"/>
  <c r="F21" i="6"/>
  <c r="K21" i="6" s="1"/>
  <c r="C38" i="5"/>
  <c r="Q38" i="5"/>
  <c r="Q36" i="5"/>
  <c r="C36" i="5"/>
  <c r="J29" i="7"/>
  <c r="C29" i="7" s="1"/>
  <c r="F20" i="7"/>
  <c r="K21" i="5"/>
  <c r="F22" i="5"/>
  <c r="Q35" i="5"/>
  <c r="C35" i="5"/>
  <c r="K25" i="4"/>
  <c r="F27" i="4"/>
  <c r="F26" i="4"/>
  <c r="K26" i="4" s="1"/>
  <c r="K22" i="5" l="1"/>
  <c r="E31" i="3"/>
  <c r="E36" i="3" s="1"/>
  <c r="E28" i="5"/>
  <c r="F21" i="7"/>
  <c r="K20" i="7"/>
  <c r="F22" i="6"/>
  <c r="K22" i="6" s="1"/>
  <c r="F23" i="6"/>
  <c r="K27" i="4"/>
  <c r="D31" i="3"/>
  <c r="F31" i="3" l="1"/>
  <c r="F36" i="3" s="1"/>
  <c r="K23" i="6"/>
  <c r="G31" i="3"/>
  <c r="G36" i="3" s="1"/>
  <c r="K21" i="7"/>
  <c r="D36" i="3"/>
  <c r="I31" i="3"/>
  <c r="I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<sst xmlns="http://schemas.openxmlformats.org/spreadsheetml/2006/main" count="1454" uniqueCount="806">
  <si>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</si>
  <si>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</si>
  <si>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</si>
  <si>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</si>
  <si>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</si>
  <si>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</si>
  <si>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</si>
  <si>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</si>
  <si>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</si>
  <si>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</si>
  <si>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</si>
  <si>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</si>
  <si>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</si>
  <si>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</si>
  <si>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</si>
  <si>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</si>
  <si>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</si>
  <si>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</si>
  <si>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</si>
  <si>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</si>
  <si>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</si>
  <si>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</si>
  <si>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</si>
  <si>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</si>
  <si>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</si>
  <si>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</si>
  <si>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</si>
  <si>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</si>
  <si>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</si>
  <si>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</si>
  <si>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</si>
  <si>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</si>
  <si>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</si>
  <si>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</si>
  <si>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</si>
  <si>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</si>
  <si>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</si>
  <si>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</si>
  <si>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</si>
  <si>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</si>
  <si>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</si>
  <si>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</si>
  <si>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</si>
  <si>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</si>
  <si>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</si>
  <si>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</si>
  <si>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</si>
  <si>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</si>
  <si>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</si>
  <si>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</si>
  <si>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</si>
  <si>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</si>
  <si>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</si>
  <si>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</si>
  <si>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</si>
  <si>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</si>
  <si>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</si>
  <si>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</si>
  <si>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</si>
  <si>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</si>
  <si>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</si>
  <si>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</si>
  <si>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</si>
  <si>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</si>
  <si>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</si>
  <si>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</si>
  <si>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</si>
  <si>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</si>
  <si>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</si>
  <si>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</si>
  <si>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</si>
  <si>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</si>
  <si>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</si>
  <si>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</si>
  <si>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</si>
  <si>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</si>
  <si>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</si>
  <si>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</si>
  <si>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</si>
  <si>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</si>
  <si>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</si>
  <si>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</si>
  <si>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</si>
  <si>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</si>
  <si>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</si>
  <si>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</si>
  <si>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</si>
  <si>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</si>
  <si>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</si>
  <si>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</si>
  <si>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</si>
  <si>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</si>
  <si>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</si>
  <si>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</si>
  <si>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</si>
  <si>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</si>
  <si>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</si>
  <si>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</si>
  <si>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</si>
  <si>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</si>
  <si>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</si>
  <si>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</si>
  <si>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</si>
  <si>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</si>
  <si>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</si>
  <si>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</si>
  <si>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</si>
  <si>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</si>
  <si>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</si>
  <si>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</si>
  <si>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</si>
  <si>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</si>
  <si>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</si>
  <si>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</si>
  <si>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</si>
  <si>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</si>
  <si>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</si>
  <si>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</si>
  <si>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</si>
  <si>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</si>
  <si>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</si>
  <si>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</si>
  <si>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</si>
  <si>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</si>
  <si>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</si>
  <si>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</si>
  <si>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</si>
  <si>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</si>
  <si>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</si>
  <si>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</si>
  <si>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</si>
  <si>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</si>
  <si>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</si>
  <si>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</si>
  <si>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</si>
  <si>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</si>
  <si>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</si>
  <si>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</si>
  <si>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</si>
  <si>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</si>
  <si>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</si>
  <si>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</si>
  <si>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</si>
  <si>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</si>
  <si>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</si>
  <si>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</si>
  <si>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</si>
  <si>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</si>
  <si>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</si>
  <si>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</si>
  <si>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</si>
  <si>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</si>
  <si>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</si>
  <si>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</si>
  <si>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</si>
  <si>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</si>
  <si>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</si>
  <si>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</si>
  <si>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</si>
  <si>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</si>
  <si>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</si>
  <si>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</si>
  <si>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</si>
  <si>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</si>
  <si>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</si>
  <si>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</si>
  <si>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</si>
  <si>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</si>
  <si>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</si>
  <si>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</si>
  <si>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</si>
  <si>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</si>
  <si>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</si>
  <si>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</si>
  <si>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</si>
  <si>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</si>
  <si>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</si>
  <si>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</si>
  <si>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</si>
  <si>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</si>
  <si>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</si>
  <si>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</si>
  <si>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</si>
  <si>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</si>
  <si>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</si>
  <si>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</si>
  <si>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</si>
  <si>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</si>
  <si>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</si>
  <si>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</si>
  <si>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</si>
  <si>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</si>
  <si>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</si>
  <si>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</si>
  <si>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</si>
  <si>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</si>
  <si>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</si>
  <si>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</si>
  <si>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</si>
  <si>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</si>
  <si>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</si>
  <si>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</si>
  <si>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</si>
  <si>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</si>
  <si>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</si>
  <si>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</si>
  <si>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</si>
  <si>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</si>
  <si>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</si>
  <si>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</si>
  <si>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</si>
  <si>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</si>
  <si>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</si>
  <si>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</si>
  <si>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</si>
  <si>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</si>
  <si>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</si>
  <si>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</si>
  <si>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</si>
  <si>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</si>
  <si>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</si>
  <si>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</si>
  <si>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</si>
  <si>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</si>
  <si>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</si>
  <si>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</si>
  <si>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</si>
  <si>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</si>
  <si>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</si>
  <si>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</si>
  <si>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</si>
  <si>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</si>
  <si>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</si>
  <si>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</si>
  <si>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</si>
  <si>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</si>
  <si>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</si>
  <si>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</si>
  <si>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</si>
  <si>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</si>
  <si>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</si>
  <si>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</si>
  <si>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</si>
  <si>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</si>
  <si>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</si>
  <si>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</si>
  <si>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</si>
  <si>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</si>
  <si>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</si>
  <si>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</si>
  <si>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</si>
  <si>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</si>
  <si>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</si>
  <si>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</si>
  <si>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</si>
  <si>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</si>
  <si>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</si>
  <si>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</si>
  <si>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</si>
  <si>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</si>
  <si>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</si>
  <si>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</si>
  <si>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</si>
  <si>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</si>
  <si>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</si>
  <si>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</si>
  <si>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</si>
  <si>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</si>
  <si>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</si>
  <si>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</si>
  <si>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</si>
  <si>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</si>
  <si>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</si>
  <si>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</si>
  <si>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</si>
  <si>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</si>
  <si>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</si>
  <si>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</si>
  <si>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</si>
  <si>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</si>
  <si>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</si>
  <si>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</si>
  <si>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</si>
  <si>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</si>
  <si>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</si>
  <si>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</si>
  <si>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</si>
  <si>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</si>
  <si>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</si>
  <si>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</si>
  <si>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</si>
  <si>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</si>
  <si>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</si>
  <si>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</si>
  <si>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</si>
  <si>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</si>
  <si>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</si>
  <si>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</si>
  <si>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</si>
  <si>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</si>
  <si>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</si>
  <si>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</si>
  <si>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</si>
  <si>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</si>
  <si>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</si>
  <si>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</si>
  <si>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</si>
  <si>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</si>
  <si>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</si>
  <si>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</si>
  <si>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</si>
  <si>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</si>
  <si>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</si>
  <si>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</si>
  <si>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</si>
  <si>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</si>
  <si>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</si>
  <si>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</si>
  <si>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</si>
  <si>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</si>
  <si>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</si>
  <si>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</si>
  <si>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</si>
  <si>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</si>
  <si>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</si>
  <si>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</si>
  <si>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</si>
  <si>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</si>
  <si>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</si>
  <si>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</si>
  <si>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</si>
  <si>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</si>
  <si>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</si>
  <si>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</si>
  <si>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</si>
  <si>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</si>
  <si>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</si>
  <si>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</si>
  <si>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</si>
  <si>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</si>
  <si>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</si>
  <si>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</si>
  <si>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</si>
  <si>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</si>
  <si>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</si>
  <si>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</si>
  <si>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</si>
  <si>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</si>
  <si>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</si>
  <si>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</si>
  <si>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</si>
  <si>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</si>
  <si>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</si>
  <si>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</si>
  <si>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</si>
  <si>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</si>
  <si>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</si>
  <si>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</si>
  <si>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</si>
  <si>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</si>
  <si>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</si>
  <si>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</si>
  <si>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</si>
  <si>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</si>
  <si>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</si>
  <si>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</si>
  <si>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</si>
  <si>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</si>
  <si>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</si>
  <si>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</si>
  <si>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</si>
  <si>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</si>
  <si>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</si>
  <si>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</si>
  <si>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</si>
  <si>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</si>
  <si>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</si>
  <si>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</si>
  <si>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</si>
  <si>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</si>
  <si>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</si>
  <si>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</si>
  <si>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</si>
  <si>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</si>
  <si>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</si>
  <si>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</si>
  <si>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</si>
  <si>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</si>
  <si>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</si>
  <si>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</si>
  <si>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</si>
  <si>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</si>
  <si>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</si>
  <si>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</si>
  <si>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</si>
  <si>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</si>
  <si>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</si>
  <si>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</si>
  <si>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</si>
  <si>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</si>
  <si>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</si>
  <si>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</si>
  <si>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</si>
  <si>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</si>
  <si>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</si>
  <si>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</si>
  <si>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</si>
  <si>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</si>
  <si>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</si>
  <si>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</si>
  <si>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</si>
  <si>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</si>
  <si>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</si>
  <si>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</si>
  <si>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</si>
  <si>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</si>
  <si>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</si>
  <si>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</si>
  <si>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</si>
  <si>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</si>
  <si>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</si>
  <si>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</si>
  <si>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</si>
  <si>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</si>
  <si>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</si>
  <si>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</si>
  <si>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</si>
  <si>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</si>
  <si>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</si>
  <si>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</si>
  <si>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</si>
  <si>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</si>
  <si>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</si>
  <si>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</si>
  <si>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</si>
  <si>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</si>
  <si>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</si>
  <si>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</si>
  <si>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</si>
  <si>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</si>
  <si>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</si>
  <si>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</si>
  <si>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</si>
  <si>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</si>
  <si>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</si>
  <si>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</si>
  <si>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</si>
  <si>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</si>
  <si>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</si>
  <si>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</si>
  <si>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</si>
  <si>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</si>
  <si>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</si>
  <si>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</si>
  <si>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</si>
  <si>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</si>
  <si>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</si>
  <si>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</si>
  <si>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</si>
  <si>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</si>
  <si>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</si>
  <si>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</si>
  <si>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</si>
  <si>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</si>
  <si>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</si>
  <si>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</si>
  <si>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</si>
  <si>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</si>
  <si>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</si>
  <si>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</si>
  <si>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</si>
  <si>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</si>
  <si>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</si>
  <si>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</si>
  <si>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</si>
  <si>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</si>
  <si>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</si>
  <si>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</si>
  <si>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</si>
  <si>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</si>
  <si>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</si>
  <si>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</si>
  <si>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</si>
  <si>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</si>
  <si>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</si>
  <si>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</si>
  <si>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</si>
  <si>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</si>
  <si>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</si>
  <si>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</si>
  <si>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</si>
  <si>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</si>
  <si>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</si>
  <si>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</si>
  <si>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</si>
  <si>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</si>
  <si>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</si>
  <si>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</si>
  <si>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</si>
  <si>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</si>
  <si>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</si>
  <si>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</si>
  <si>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</si>
  <si>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</si>
  <si>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</si>
  <si>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</si>
  <si>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</si>
  <si>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</si>
  <si>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</si>
  <si>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</si>
  <si>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</si>
  <si>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</si>
  <si>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</si>
  <si>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</si>
  <si>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</si>
  <si>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</si>
  <si>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</si>
  <si>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</si>
  <si>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</si>
  <si>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</si>
  <si>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</si>
  <si>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</si>
  <si>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</si>
  <si>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</si>
  <si>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</si>
  <si>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</si>
  <si>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</si>
  <si>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</si>
  <si>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</si>
  <si>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</si>
  <si>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</si>
  <si>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</si>
  <si>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</si>
  <si>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</si>
  <si>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</si>
  <si>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</si>
  <si>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</si>
  <si>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</si>
  <si>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</si>
  <si>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</si>
  <si>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</si>
  <si>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</si>
  <si>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</si>
  <si>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</si>
  <si>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</si>
  <si>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</si>
  <si>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</si>
  <si>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</si>
  <si>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</si>
  <si>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</si>
  <si>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</si>
  <si>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</si>
  <si>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</si>
  <si>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</si>
  <si>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</si>
  <si>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</si>
  <si>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</si>
  <si>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</si>
  <si>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</si>
  <si>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</si>
  <si>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</si>
  <si>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</si>
  <si>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</si>
  <si>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</si>
  <si>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</si>
  <si>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</si>
  <si>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</si>
  <si>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</si>
  <si>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</si>
  <si>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</si>
  <si>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</si>
  <si>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</si>
  <si>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</si>
  <si>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</si>
  <si>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</si>
  <si>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</si>
  <si>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</si>
  <si>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</si>
  <si>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</si>
  <si>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</si>
  <si>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</si>
  <si>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</si>
  <si>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</si>
  <si>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</si>
  <si>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</si>
  <si>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</si>
  <si>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</si>
  <si>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</si>
  <si>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</si>
  <si>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</si>
  <si>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</si>
  <si>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</si>
  <si>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</si>
  <si>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</si>
  <si>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</si>
  <si>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</si>
  <si>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</si>
  <si>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</si>
  <si>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</si>
  <si>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</si>
  <si>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</si>
  <si>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</si>
  <si>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</si>
  <si>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</si>
  <si>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</si>
  <si>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</si>
  <si>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</si>
  <si>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</si>
  <si>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</si>
  <si>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</si>
  <si>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</si>
  <si>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</si>
  <si>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</si>
  <si>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</si>
  <si>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</si>
  <si>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</si>
  <si>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</si>
  <si>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</si>
  <si>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</si>
  <si>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</si>
  <si>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</si>
  <si>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</si>
  <si>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</si>
  <si>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</si>
  <si>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</si>
  <si>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</si>
  <si>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</si>
  <si>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</si>
  <si>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</si>
  <si>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</si>
  <si>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</si>
  <si>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</si>
  <si>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</si>
  <si>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</si>
  <si>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</si>
  <si>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</si>
  <si>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</si>
  <si>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</si>
  <si>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</si>
  <si>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</si>
  <si>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</si>
  <si>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</si>
  <si>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</si>
  <si>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</si>
  <si>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</si>
  <si>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</si>
  <si>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</si>
  <si>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</si>
  <si>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</si>
  <si>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</si>
  <si>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</si>
  <si>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</si>
  <si>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</si>
  <si>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</si>
  <si>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</si>
  <si>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</si>
  <si>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</si>
  <si>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</si>
  <si>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</si>
  <si>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</si>
  <si>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</si>
  <si>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</si>
  <si>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</si>
  <si>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</si>
  <si>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</si>
  <si>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</si>
  <si>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</si>
  <si>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</si>
  <si>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</si>
  <si>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</si>
  <si>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</si>
  <si>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</si>
  <si>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</si>
  <si>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</si>
  <si>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</si>
  <si>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</si>
  <si>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</si>
  <si>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</si>
  <si>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</si>
  <si>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</si>
  <si>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</si>
  <si>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</si>
  <si>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</si>
  <si>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</si>
  <si>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</si>
  <si>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</si>
  <si>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</si>
  <si>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</si>
  <si>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</si>
  <si>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</si>
  <si>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</si>
  <si>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</si>
  <si>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</si>
  <si>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</si>
  <si>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</si>
  <si>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</si>
  <si>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</si>
  <si>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</si>
  <si>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</si>
  <si>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</si>
  <si>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</si>
  <si>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</si>
  <si>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</si>
  <si>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</si>
  <si>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</si>
  <si>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</si>
  <si>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</si>
  <si>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</si>
  <si>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</si>
  <si>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</si>
  <si>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</si>
  <si>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</si>
  <si>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</si>
  <si>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</si>
  <si>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</si>
  <si>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</si>
  <si>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</si>
  <si>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</si>
  <si>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</si>
  <si>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</si>
  <si>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</si>
  <si>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</si>
  <si>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</si>
  <si>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</si>
  <si>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</si>
  <si>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</si>
  <si>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</si>
  <si>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</si>
  <si>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</si>
  <si>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</si>
  <si>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</si>
  <si>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</si>
  <si>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</si>
  <si>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</si>
  <si>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</si>
  <si>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</si>
  <si>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</si>
  <si>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</si>
  <si>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</si>
  <si>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</si>
  <si>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</si>
  <si>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</si>
  <si>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</si>
  <si>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</si>
  <si>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</si>
  <si>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</si>
  <si>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</si>
  <si>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</si>
  <si>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</si>
  <si>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</si>
  <si>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</si>
  <si>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</si>
  <si>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</si>
  <si>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</si>
  <si>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</si>
  <si>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</si>
  <si>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</si>
  <si>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</si>
  <si>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</si>
  <si>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</si>
  <si>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</si>
  <si>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</si>
  <si>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</si>
  <si>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</si>
  <si>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</si>
  <si>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</si>
  <si>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</si>
  <si>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</si>
  <si>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</si>
  <si>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</si>
  <si>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</si>
  <si>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</si>
  <si>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</si>
  <si>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</si>
  <si>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</si>
  <si>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</si>
  <si>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</si>
  <si>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</si>
  <si>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</si>
  <si>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</si>
  <si>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</si>
  <si>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</si>
  <si>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</si>
  <si>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1965 Live Oak Blvd</t>
  </si>
  <si>
    <t>Yuba City</t>
  </si>
  <si>
    <t>Tara Cole</t>
  </si>
  <si>
    <t>Interim ASO</t>
  </si>
  <si>
    <t>tcole@co.sutter.ca.us</t>
  </si>
  <si>
    <t>(530) 822-7200 ext 2293</t>
  </si>
  <si>
    <t>Youth and Family FSP Services</t>
  </si>
  <si>
    <t>Youth and Family Non FSP Services</t>
  </si>
  <si>
    <t>Healthy Options Promoting Empowerment (HOPE) Adult/Older Adult Program Integrated Full-Service Partnership</t>
  </si>
  <si>
    <t>Adult FSP Services</t>
  </si>
  <si>
    <t>Adult Non FSP</t>
  </si>
  <si>
    <t>Ethnic Outreach Services</t>
  </si>
  <si>
    <t>Early Intervention Programs</t>
  </si>
  <si>
    <t>Outreach Of Increasing Recognition of Early Signs of Mental Illness Program</t>
  </si>
  <si>
    <t>Prevention Programs</t>
  </si>
  <si>
    <t>Access and Linkage Treatment Program</t>
  </si>
  <si>
    <t>Stigma Discrimination and Reduction Program</t>
  </si>
  <si>
    <t>Suicide Prevention Program</t>
  </si>
  <si>
    <t>Telecare - iCARE (Mobile Engagement Team)</t>
  </si>
  <si>
    <t>Youth Urgent Services</t>
  </si>
  <si>
    <t>Ethnic Outreach Program (Hmong Outreach Program &amp; Latino Outreach Program)</t>
  </si>
  <si>
    <t>Early Childhood and Children's Full-Service Partnership, and Transition-Age Youth Full-Service Partnership</t>
  </si>
  <si>
    <t>Adult General Services Development and Bi-County Elder Services Team (BEST)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</si>
</sst>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20FY%2021.22%20RER%20excel%20workbook%20-%20Version%2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ounty\HSMH\Users\rputman\Documents\0008\Reports\ARER\2021-2022\B.%20FY%2021.22%20RER%20excel%20workbook%20-%20Version%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20VETERANS%20DATA%20as%20of%2012-21-2022%20-%20VLOO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7-4102-701"/>
      <sheetName val="A. RER (Tara's original)"/>
      <sheetName val="B.1 Summary"/>
      <sheetName val="B.2 CSS"/>
      <sheetName val="Questions"/>
      <sheetName val="B.1 PEI"/>
      <sheetName val="B.2 Summary for Reporting"/>
      <sheetName val="B.3 0008 RevExp"/>
      <sheetName val="B.4 RevExp RGL250E Prog 701-717"/>
      <sheetName val="B.4a RGL250E (Prog 701-717)"/>
      <sheetName val="B.5 App.Exp 4102705"/>
    </sheetNames>
    <sheetDataSet>
      <sheetData sheetId="0"/>
      <sheetData sheetId="1"/>
      <sheetData sheetId="2"/>
      <sheetData sheetId="3"/>
      <sheetData sheetId="4"/>
      <sheetData sheetId="5">
        <row r="9">
          <cell r="S9">
            <v>695.58131667631642</v>
          </cell>
        </row>
        <row r="13">
          <cell r="S13">
            <v>47763.250411773726</v>
          </cell>
        </row>
        <row r="24">
          <cell r="S24">
            <v>230121.48560041466</v>
          </cell>
        </row>
        <row r="30">
          <cell r="S30">
            <v>1351145.8241663077</v>
          </cell>
        </row>
        <row r="34">
          <cell r="S34">
            <v>93439.756873518505</v>
          </cell>
        </row>
        <row r="40">
          <cell r="S40">
            <v>278580.31732886471</v>
          </cell>
        </row>
      </sheetData>
      <sheetData sheetId="6">
        <row r="17">
          <cell r="AC17">
            <v>-65661.8527142846</v>
          </cell>
          <cell r="AG17">
            <v>-480.79709380071068</v>
          </cell>
          <cell r="AL17">
            <v>-15235.835543579533</v>
          </cell>
          <cell r="AO17">
            <v>-4189.5046483351562</v>
          </cell>
        </row>
        <row r="34">
          <cell r="K34">
            <v>-1246609.54</v>
          </cell>
          <cell r="N34">
            <v>0</v>
          </cell>
          <cell r="Q34">
            <v>-119885.52</v>
          </cell>
          <cell r="T34">
            <v>-277642.78999999998</v>
          </cell>
          <cell r="W34">
            <v>-135181.74</v>
          </cell>
        </row>
        <row r="37">
          <cell r="K37">
            <v>-167925.06</v>
          </cell>
          <cell r="N37">
            <v>-5226.88</v>
          </cell>
          <cell r="Q37">
            <v>-74106.31</v>
          </cell>
          <cell r="T37">
            <v>-103887.73</v>
          </cell>
          <cell r="W37">
            <v>-33324.42</v>
          </cell>
          <cell r="AG37">
            <v>-2259.61</v>
          </cell>
        </row>
        <row r="38">
          <cell r="K38">
            <v>2000630.4047717149</v>
          </cell>
          <cell r="N38">
            <v>960686.13882501994</v>
          </cell>
          <cell r="Q38">
            <v>1672949.9391557314</v>
          </cell>
          <cell r="T38">
            <v>2712508.0693791946</v>
          </cell>
          <cell r="W38">
            <v>1214695.0575945424</v>
          </cell>
        </row>
        <row r="44">
          <cell r="AG44">
            <v>63169.083197378706</v>
          </cell>
          <cell r="AO44">
            <v>465963.13696362905</v>
          </cell>
        </row>
        <row r="45">
          <cell r="AC45">
            <v>486578.8441370916</v>
          </cell>
          <cell r="AG45">
            <v>2971.9555029294061</v>
          </cell>
          <cell r="AL45">
            <v>92057.840359979076</v>
          </cell>
        </row>
        <row r="46">
          <cell r="AO46">
            <v>84471.071351664839</v>
          </cell>
        </row>
      </sheetData>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7-4102-701"/>
      <sheetName val="A. RER (Tara's original)"/>
      <sheetName val="B.1 Summary"/>
      <sheetName val="B.2 CSS"/>
      <sheetName val="Questions"/>
      <sheetName val="B.1 PEI"/>
      <sheetName val="B.2 Summary for Reporting"/>
      <sheetName val="B.3 0008 RevExp"/>
      <sheetName val="B.4 RevExp RGL250E Prog 701-717"/>
      <sheetName val="B.4a RGL250E (Prog 701-717)"/>
      <sheetName val="B.5 App.Exp 4102705"/>
    </sheetNames>
    <sheetDataSet>
      <sheetData sheetId="0" refreshError="1"/>
      <sheetData sheetId="1" refreshError="1"/>
      <sheetData sheetId="2" refreshError="1"/>
      <sheetData sheetId="3" refreshError="1"/>
      <sheetData sheetId="4" refreshError="1"/>
      <sheetData sheetId="5">
        <row r="9">
          <cell r="S9">
            <v>714.03188592838922</v>
          </cell>
          <cell r="Z9">
            <v>1</v>
          </cell>
        </row>
        <row r="13">
          <cell r="Z13">
            <v>0.15</v>
          </cell>
        </row>
        <row r="24">
          <cell r="Z24">
            <v>1</v>
          </cell>
        </row>
        <row r="30">
          <cell r="Z30">
            <v>0.90532063706075672</v>
          </cell>
        </row>
        <row r="34">
          <cell r="Z34">
            <v>0.64143920595533499</v>
          </cell>
        </row>
        <row r="40">
          <cell r="Z40">
            <v>0.97956720765709537</v>
          </cell>
        </row>
      </sheetData>
      <sheetData sheetId="6">
        <row r="17">
          <cell r="AC17">
            <v>165982.62872697014</v>
          </cell>
          <cell r="AE17">
            <v>0</v>
          </cell>
        </row>
        <row r="37">
          <cell r="AL37">
            <v>-24598.09</v>
          </cell>
        </row>
      </sheetData>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TERANS DATA as of 12-21-2022"/>
      <sheetName val="VETS DATA ONLY YES for VLOOKUP"/>
      <sheetName val="BO - Services Provided "/>
      <sheetName val="D.1 PIVOT SVC Code Breakout"/>
    </sheetNames>
    <sheetDataSet>
      <sheetData sheetId="0"/>
      <sheetData sheetId="1"/>
      <sheetData sheetId="2"/>
      <sheetData sheetId="3">
        <row r="43">
          <cell r="E43">
            <v>49617.792000000016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2"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C8" zoomScale="80" zoomScaleNormal="80" zoomScaleSheetLayoutView="40" workbookViewId="0">
      <selection activeCell="E29" sqref="E29"/>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776</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2" customFormat="1" x14ac:dyDescent="0.2">
      <c r="B4" s="327" t="s">
        <v>743</v>
      </c>
    </row>
    <row r="5" spans="1:17" ht="18" x14ac:dyDescent="0.25">
      <c r="B5" s="346" t="str">
        <f>'1. Information'!B5</f>
        <v>Annual Mental Health Services Act (MHSA) Revenue and Expenditure Report</v>
      </c>
      <c r="C5" s="4"/>
      <c r="D5" s="4"/>
      <c r="E5" s="4"/>
      <c r="F5" s="4"/>
      <c r="G5" s="4"/>
      <c r="H5" s="4"/>
      <c r="I5" s="4"/>
      <c r="J5" s="4"/>
      <c r="K5" s="5"/>
      <c r="L5" s="4"/>
      <c r="M5" s="4"/>
      <c r="N5" s="4"/>
      <c r="O5" s="4"/>
    </row>
    <row r="6" spans="1:17" ht="18" x14ac:dyDescent="0.2">
      <c r="B6" s="347" t="str">
        <f>'1. Information'!B6</f>
        <v>Fiscal Year: 2021-22</v>
      </c>
      <c r="C6" s="6"/>
      <c r="D6" s="6"/>
      <c r="E6" s="6"/>
      <c r="F6" s="6"/>
      <c r="G6" s="6"/>
      <c r="H6" s="6"/>
      <c r="I6" s="6"/>
      <c r="J6" s="6"/>
      <c r="K6" s="7"/>
      <c r="L6" s="6"/>
      <c r="M6" s="6"/>
      <c r="N6" s="6"/>
      <c r="O6" s="6"/>
    </row>
    <row r="7" spans="1:17" ht="18" x14ac:dyDescent="0.25">
      <c r="B7" s="346"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5" t="s">
        <v>0</v>
      </c>
      <c r="C9" s="205"/>
      <c r="D9" s="206"/>
      <c r="E9" s="152" t="str">
        <f>IF(ISBLANK('1. Information'!D11),"",'1. Information'!D11)</f>
        <v>Sutter/Yuba</v>
      </c>
      <c r="G9" s="190" t="s">
        <v>1</v>
      </c>
      <c r="H9" s="226">
        <f>IF(ISBLANK('1. Information'!D9),"",'1. Information'!D9)</f>
        <v>44953</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8"/>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09">
        <v>0</v>
      </c>
      <c r="G15" s="109">
        <v>0</v>
      </c>
      <c r="H15" s="109">
        <v>0</v>
      </c>
      <c r="I15" s="109">
        <v>0</v>
      </c>
      <c r="J15" s="109">
        <v>0</v>
      </c>
      <c r="K15" s="209">
        <f>SUM(F15:J15)</f>
        <v>0</v>
      </c>
      <c r="L15"/>
      <c r="M15"/>
      <c r="N15"/>
    </row>
    <row r="16" spans="1:17" ht="15.75" x14ac:dyDescent="0.25">
      <c r="B16" s="236">
        <v>2</v>
      </c>
      <c r="C16" s="263" t="s">
        <v>143</v>
      </c>
      <c r="D16" s="205"/>
      <c r="E16" s="206"/>
      <c r="F16" s="109">
        <v>0</v>
      </c>
      <c r="G16" s="109">
        <v>0</v>
      </c>
      <c r="H16" s="109">
        <v>0</v>
      </c>
      <c r="I16" s="109">
        <v>0</v>
      </c>
      <c r="J16" s="109">
        <v>0</v>
      </c>
      <c r="K16" s="209">
        <f>SUM(F16:J16)</f>
        <v>0</v>
      </c>
      <c r="L16"/>
      <c r="M16"/>
      <c r="N16"/>
    </row>
    <row r="17" spans="2:17" ht="15.75" x14ac:dyDescent="0.25">
      <c r="B17" s="236">
        <v>3</v>
      </c>
      <c r="C17" s="264" t="s">
        <v>238</v>
      </c>
      <c r="D17" s="208"/>
      <c r="E17" s="206"/>
      <c r="F17" s="109"/>
      <c r="G17" s="265"/>
      <c r="H17" s="265"/>
      <c r="I17" s="265"/>
      <c r="J17" s="265"/>
      <c r="K17" s="209">
        <f>F17</f>
        <v>0</v>
      </c>
      <c r="L17"/>
      <c r="M17"/>
      <c r="N17"/>
    </row>
    <row r="18" spans="2:17" ht="15.75" x14ac:dyDescent="0.25">
      <c r="B18" s="236">
        <v>4</v>
      </c>
      <c r="C18" s="264" t="s">
        <v>293</v>
      </c>
      <c r="D18" s="208"/>
      <c r="E18" s="206"/>
      <c r="F18" s="109"/>
      <c r="G18" s="265"/>
      <c r="H18" s="265"/>
      <c r="I18" s="265"/>
      <c r="J18" s="265"/>
      <c r="K18" s="209">
        <f>F18</f>
        <v>0</v>
      </c>
      <c r="L18"/>
      <c r="M18"/>
      <c r="N18"/>
    </row>
    <row r="19" spans="2:17" ht="15.75" x14ac:dyDescent="0.25">
      <c r="B19" s="236">
        <v>5</v>
      </c>
      <c r="C19" s="263" t="s">
        <v>144</v>
      </c>
      <c r="D19" s="205"/>
      <c r="E19" s="206"/>
      <c r="F19" s="266">
        <f>SUMIF($K$29:$K$128,"Project Administration",L$29:L$128)</f>
        <v>84471.071351664839</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84471.071351664839</v>
      </c>
      <c r="L19"/>
      <c r="M19"/>
      <c r="N19"/>
    </row>
    <row r="20" spans="2:17" ht="15.75" x14ac:dyDescent="0.2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ht="15.75" x14ac:dyDescent="0.25">
      <c r="B21" s="236">
        <v>7</v>
      </c>
      <c r="C21" s="263" t="s">
        <v>196</v>
      </c>
      <c r="D21" s="205"/>
      <c r="E21" s="206"/>
      <c r="F21" s="265">
        <f>SUMIF($K$29:$K$128,"Project Direct",L$29:L$128)</f>
        <v>465963.13696362905</v>
      </c>
      <c r="G21" s="268">
        <f>SUMIF($K$29:$K$128,"Project Direct",M$29:M$128)</f>
        <v>0</v>
      </c>
      <c r="H21" s="265">
        <f>SUMIF($K$29:$K$128,"Project Direct",N$29:N$128)</f>
        <v>0</v>
      </c>
      <c r="I21" s="265">
        <f>SUMIF($K$29:$K$128,"Project Direct",O$29:O$128)</f>
        <v>0</v>
      </c>
      <c r="J21" s="265">
        <f>SUMIF($K$29:$K$128,"Project Direct",P$29:P$128)</f>
        <v>0</v>
      </c>
      <c r="K21" s="209">
        <f t="shared" si="0"/>
        <v>465963.13696362905</v>
      </c>
      <c r="L21"/>
      <c r="M21"/>
      <c r="N21"/>
    </row>
    <row r="22" spans="2:17" ht="15.75" x14ac:dyDescent="0.25">
      <c r="B22" s="236">
        <v>8</v>
      </c>
      <c r="C22" s="263" t="s">
        <v>146</v>
      </c>
      <c r="D22" s="269"/>
      <c r="F22" s="160">
        <f>SUM(F19:F21)</f>
        <v>550434.20831529389</v>
      </c>
      <c r="G22" s="270">
        <f>SUM(G19:G21)</f>
        <v>0</v>
      </c>
      <c r="H22" s="160">
        <f>SUM(H19:H21)</f>
        <v>0</v>
      </c>
      <c r="I22" s="160">
        <f>SUM(I19:I21)</f>
        <v>0</v>
      </c>
      <c r="J22" s="160">
        <f t="shared" ref="J22" si="1">SUM(J19:J21)</f>
        <v>0</v>
      </c>
      <c r="K22" s="209">
        <f t="shared" si="0"/>
        <v>550434.20831529389</v>
      </c>
      <c r="L22"/>
      <c r="M22"/>
      <c r="N22"/>
    </row>
    <row r="23" spans="2:17" ht="30.95" customHeight="1" x14ac:dyDescent="0.25">
      <c r="B23" s="236">
        <v>9</v>
      </c>
      <c r="C23" s="271" t="s">
        <v>239</v>
      </c>
      <c r="D23" s="272"/>
      <c r="E23" s="273"/>
      <c r="F23" s="274">
        <f>SUM(F15:F16,F18:F21)</f>
        <v>550434.20831529389</v>
      </c>
      <c r="G23" s="274">
        <f>SUM(G15:G16,G19:G21)</f>
        <v>0</v>
      </c>
      <c r="H23" s="274">
        <f t="shared" ref="H23:J23" si="2">SUM(H15:H16,H19:H21)</f>
        <v>0</v>
      </c>
      <c r="I23" s="274">
        <f t="shared" si="2"/>
        <v>0</v>
      </c>
      <c r="J23" s="274">
        <f t="shared" si="2"/>
        <v>0</v>
      </c>
      <c r="K23" s="239">
        <f t="shared" si="0"/>
        <v>550434.20831529389</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2">
      <c r="B29" s="236">
        <v>10</v>
      </c>
      <c r="C29" s="224" t="s">
        <v>23</v>
      </c>
      <c r="D29" s="259">
        <f>IF(Q32&lt;&gt;0,VLOOKUP($E$9,Info_County_Code,2,FALSE),"")</f>
        <v>63</v>
      </c>
      <c r="E29" s="113" t="s">
        <v>801</v>
      </c>
      <c r="F29" s="354"/>
      <c r="G29" s="354">
        <v>43734</v>
      </c>
      <c r="H29" s="354">
        <v>44256</v>
      </c>
      <c r="I29" s="22">
        <v>5228688</v>
      </c>
      <c r="J29" s="22"/>
      <c r="K29" s="278" t="s">
        <v>140</v>
      </c>
      <c r="L29" s="23">
        <f>+'[3]B.2 Summary for Reporting'!$AO$46</f>
        <v>84471.071351664839</v>
      </c>
      <c r="M29" s="23"/>
      <c r="N29" s="22"/>
      <c r="O29" s="22"/>
      <c r="P29" s="25"/>
      <c r="Q29" s="209">
        <f>SUM(L29:P29)</f>
        <v>84471.071351664839</v>
      </c>
    </row>
    <row r="30" spans="2:17" x14ac:dyDescent="0.2">
      <c r="B30" s="236">
        <v>10</v>
      </c>
      <c r="C30" s="183" t="s">
        <v>25</v>
      </c>
      <c r="D30" s="279">
        <f t="shared" ref="D30:J31" si="3">IF(ISBLANK(D29),"",D29)</f>
        <v>63</v>
      </c>
      <c r="E30" s="280" t="str">
        <f t="shared" si="3"/>
        <v>Telecare - iCARE (Mobile Engagement Team)</v>
      </c>
      <c r="F30" s="281" t="str">
        <f t="shared" si="3"/>
        <v/>
      </c>
      <c r="G30" s="281">
        <f t="shared" si="3"/>
        <v>43734</v>
      </c>
      <c r="H30" s="281">
        <f t="shared" si="3"/>
        <v>44256</v>
      </c>
      <c r="I30" s="282">
        <f t="shared" si="3"/>
        <v>5228688</v>
      </c>
      <c r="J30" s="282" t="str">
        <f t="shared" si="3"/>
        <v/>
      </c>
      <c r="K30" s="235" t="s">
        <v>141</v>
      </c>
      <c r="L30" s="23"/>
      <c r="M30" s="23"/>
      <c r="N30" s="22"/>
      <c r="O30" s="22"/>
      <c r="P30" s="25"/>
      <c r="Q30" s="209">
        <f t="shared" ref="Q30:Q60" si="4">SUM(L30:P30)</f>
        <v>0</v>
      </c>
    </row>
    <row r="31" spans="2:17" x14ac:dyDescent="0.2">
      <c r="B31" s="236">
        <v>10</v>
      </c>
      <c r="C31" s="183" t="s">
        <v>27</v>
      </c>
      <c r="D31" s="279">
        <f t="shared" ref="D31:I31" si="5">IF(ISBLANK(D29),"",D29)</f>
        <v>63</v>
      </c>
      <c r="E31" s="283" t="str">
        <f t="shared" si="5"/>
        <v>Telecare - iCARE (Mobile Engagement Team)</v>
      </c>
      <c r="F31" s="284" t="str">
        <f t="shared" si="5"/>
        <v/>
      </c>
      <c r="G31" s="284">
        <f t="shared" si="5"/>
        <v>43734</v>
      </c>
      <c r="H31" s="284">
        <f t="shared" si="5"/>
        <v>44256</v>
      </c>
      <c r="I31" s="235">
        <f t="shared" si="5"/>
        <v>5228688</v>
      </c>
      <c r="J31" s="235" t="str">
        <f t="shared" si="3"/>
        <v/>
      </c>
      <c r="K31" s="235" t="s">
        <v>197</v>
      </c>
      <c r="L31" s="23">
        <f>+'[3]B.2 Summary for Reporting'!$AO$44</f>
        <v>465963.13696362905</v>
      </c>
      <c r="M31" s="23"/>
      <c r="N31" s="22"/>
      <c r="O31" s="22"/>
      <c r="P31" s="25"/>
      <c r="Q31" s="209">
        <f t="shared" si="4"/>
        <v>465963.13696362905</v>
      </c>
    </row>
    <row r="32" spans="2:17" ht="15.75" x14ac:dyDescent="0.25">
      <c r="B32" s="285">
        <v>10</v>
      </c>
      <c r="C32" s="285" t="s">
        <v>202</v>
      </c>
      <c r="D32" s="286">
        <f t="shared" ref="D32:J32" si="6">IF(ISBLANK(D29),"",D29)</f>
        <v>63</v>
      </c>
      <c r="E32" s="287" t="str">
        <f t="shared" si="6"/>
        <v>Telecare - iCARE (Mobile Engagement Team)</v>
      </c>
      <c r="F32" s="288" t="str">
        <f t="shared" si="6"/>
        <v/>
      </c>
      <c r="G32" s="288">
        <f t="shared" si="6"/>
        <v>43734</v>
      </c>
      <c r="H32" s="288">
        <f t="shared" si="6"/>
        <v>44256</v>
      </c>
      <c r="I32" s="289">
        <f t="shared" si="6"/>
        <v>5228688</v>
      </c>
      <c r="J32" s="289" t="str">
        <f t="shared" si="6"/>
        <v/>
      </c>
      <c r="K32" s="239" t="s">
        <v>217</v>
      </c>
      <c r="L32" s="290">
        <f>SUM(L29:L31)</f>
        <v>550434.20831529389</v>
      </c>
      <c r="M32" s="290">
        <f>SUM(M29:M31)</f>
        <v>0</v>
      </c>
      <c r="N32" s="291">
        <f t="shared" ref="N32:P32" si="7">SUM(N29:N31)</f>
        <v>0</v>
      </c>
      <c r="O32" s="291">
        <f t="shared" si="7"/>
        <v>0</v>
      </c>
      <c r="P32" s="292">
        <f t="shared" si="7"/>
        <v>0</v>
      </c>
      <c r="Q32" s="239">
        <f t="shared" si="4"/>
        <v>550434.20831529389</v>
      </c>
    </row>
    <row r="33" spans="2:17" x14ac:dyDescent="0.2">
      <c r="B33" s="236">
        <v>11</v>
      </c>
      <c r="C33" s="224" t="s">
        <v>23</v>
      </c>
      <c r="D33" s="259" t="str">
        <f>IF(Q36&lt;&gt;0,VLOOKUP($E$9,Info_County_Code,2,FALSE),"")</f>
        <v/>
      </c>
      <c r="E33" s="113"/>
      <c r="F33" s="29"/>
      <c r="G33" s="29"/>
      <c r="H33" s="29"/>
      <c r="I33" s="22"/>
      <c r="J33" s="22"/>
      <c r="K33" s="278" t="str">
        <f>IF(NOT(ISBLANK(E33)),$K$29,"")</f>
        <v/>
      </c>
      <c r="L33" s="23"/>
      <c r="M33" s="23"/>
      <c r="N33" s="22"/>
      <c r="O33" s="22"/>
      <c r="P33" s="25"/>
      <c r="Q33" s="209">
        <f t="shared" ref="Q33:Q36" si="8">SUM(L33:P33)</f>
        <v>0</v>
      </c>
    </row>
    <row r="34" spans="2:17" x14ac:dyDescent="0.2">
      <c r="B34" s="236">
        <v>11</v>
      </c>
      <c r="C34" s="183" t="s">
        <v>25</v>
      </c>
      <c r="D34" s="279" t="str">
        <f t="shared" ref="D34:J34" si="9">IF(ISBLANK(D33),"",D33)</f>
        <v/>
      </c>
      <c r="E34" s="280" t="str">
        <f t="shared" si="9"/>
        <v/>
      </c>
      <c r="F34" s="281" t="str">
        <f t="shared" si="9"/>
        <v/>
      </c>
      <c r="G34" s="281" t="str">
        <f t="shared" si="9"/>
        <v/>
      </c>
      <c r="H34" s="281" t="str">
        <f t="shared" si="9"/>
        <v/>
      </c>
      <c r="I34" s="282" t="str">
        <f t="shared" si="9"/>
        <v/>
      </c>
      <c r="J34" s="282" t="str">
        <f t="shared" si="9"/>
        <v/>
      </c>
      <c r="K34" s="235" t="str">
        <f>IF(NOT(ISBLANK(E33)),$K$30,"")</f>
        <v/>
      </c>
      <c r="L34" s="23"/>
      <c r="M34" s="23"/>
      <c r="N34" s="22"/>
      <c r="O34" s="22"/>
      <c r="P34" s="25"/>
      <c r="Q34" s="209">
        <f t="shared" si="8"/>
        <v>0</v>
      </c>
    </row>
    <row r="35" spans="2:17" x14ac:dyDescent="0.2">
      <c r="B35" s="236">
        <v>11</v>
      </c>
      <c r="C35" s="183" t="s">
        <v>27</v>
      </c>
      <c r="D35" s="279" t="str">
        <f t="shared" ref="D35:J35" si="10">IF(ISBLANK(D33),"",D33)</f>
        <v/>
      </c>
      <c r="E35" s="283" t="str">
        <f t="shared" si="10"/>
        <v/>
      </c>
      <c r="F35" s="284" t="str">
        <f t="shared" si="10"/>
        <v/>
      </c>
      <c r="G35" s="284" t="str">
        <f t="shared" si="10"/>
        <v/>
      </c>
      <c r="H35" s="284" t="str">
        <f t="shared" si="10"/>
        <v/>
      </c>
      <c r="I35" s="235" t="str">
        <f t="shared" si="10"/>
        <v/>
      </c>
      <c r="J35" s="235" t="str">
        <f t="shared" si="10"/>
        <v/>
      </c>
      <c r="K35" s="235" t="str">
        <f>IF(NOT(ISBLANK(E33)),$K$31,"")</f>
        <v/>
      </c>
      <c r="L35" s="23"/>
      <c r="M35" s="23"/>
      <c r="N35" s="22"/>
      <c r="O35" s="22"/>
      <c r="P35" s="25"/>
      <c r="Q35" s="209">
        <f t="shared" si="8"/>
        <v>0</v>
      </c>
    </row>
    <row r="36" spans="2:17" ht="15.75" x14ac:dyDescent="0.25">
      <c r="B36" s="285">
        <v>11</v>
      </c>
      <c r="C36" s="285" t="s">
        <v>202</v>
      </c>
      <c r="D36" s="286" t="str">
        <f t="shared" ref="D36:J36" si="11">IF(ISBLANK(D33),"",D33)</f>
        <v/>
      </c>
      <c r="E36" s="287" t="str">
        <f t="shared" si="11"/>
        <v/>
      </c>
      <c r="F36" s="288" t="str">
        <f t="shared" si="11"/>
        <v/>
      </c>
      <c r="G36" s="288" t="str">
        <f t="shared" si="11"/>
        <v/>
      </c>
      <c r="H36" s="288" t="str">
        <f t="shared" si="11"/>
        <v/>
      </c>
      <c r="I36" s="289" t="str">
        <f t="shared" si="11"/>
        <v/>
      </c>
      <c r="J36" s="289" t="str">
        <f t="shared" si="11"/>
        <v/>
      </c>
      <c r="K36" s="239" t="str">
        <f>IF(NOT(ISBLANK(E33)),$K$32,"")</f>
        <v/>
      </c>
      <c r="L36" s="290">
        <f t="shared" ref="L36" si="12">SUM(L33:L35)</f>
        <v>0</v>
      </c>
      <c r="M36" s="290">
        <f>SUM(M33:M35)</f>
        <v>0</v>
      </c>
      <c r="N36" s="291">
        <f t="shared" ref="N36:P36" si="13">SUM(N33:N35)</f>
        <v>0</v>
      </c>
      <c r="O36" s="291">
        <f t="shared" si="13"/>
        <v>0</v>
      </c>
      <c r="P36" s="292">
        <f t="shared" si="13"/>
        <v>0</v>
      </c>
      <c r="Q36" s="239">
        <f t="shared" si="8"/>
        <v>0</v>
      </c>
    </row>
    <row r="37" spans="2:17" x14ac:dyDescent="0.2">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2">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2">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ht="15.75" x14ac:dyDescent="0.2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2">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2">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2">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ht="15.75" x14ac:dyDescent="0.2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2">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2">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2">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ht="15.75" x14ac:dyDescent="0.2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2">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2">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2">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ht="15.75" x14ac:dyDescent="0.2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2">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45" fitToWidth="0" fitToHeight="0" orientation="landscape" r:id="rId4"/>
  <headerFooter>
    <oddFooter>&amp;C&amp;"Arial,Regular"&amp;16Page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15.75" x14ac:dyDescent="0.25">
      <c r="A4" s="331" t="s">
        <v>485</v>
      </c>
    </row>
    <row r="5" spans="1:1" ht="15.75" x14ac:dyDescent="0.25">
      <c r="A5" s="331" t="s">
        <v>486</v>
      </c>
    </row>
    <row r="6" spans="1:1" ht="15.75" x14ac:dyDescent="0.25">
      <c r="A6" s="331" t="s">
        <v>487</v>
      </c>
    </row>
    <row r="7" spans="1:1" ht="15.75" x14ac:dyDescent="0.25">
      <c r="A7" s="331" t="s">
        <v>737</v>
      </c>
    </row>
    <row r="8" spans="1:1" ht="45.75" x14ac:dyDescent="0.25">
      <c r="A8" s="331" t="s">
        <v>488</v>
      </c>
    </row>
    <row r="9" spans="1:1" ht="15.75" x14ac:dyDescent="0.25">
      <c r="A9" s="331" t="s">
        <v>429</v>
      </c>
    </row>
    <row r="10" spans="1:1" ht="120.75" x14ac:dyDescent="0.25">
      <c r="A10" s="331" t="s">
        <v>489</v>
      </c>
    </row>
    <row r="11" spans="1:1" ht="15.75" x14ac:dyDescent="0.25">
      <c r="A11" s="331" t="s">
        <v>490</v>
      </c>
    </row>
    <row r="12" spans="1:1" ht="15.75" x14ac:dyDescent="0.25">
      <c r="A12" s="331" t="s">
        <v>491</v>
      </c>
    </row>
    <row r="13" spans="1:1" ht="15.75" x14ac:dyDescent="0.25">
      <c r="A13" s="331" t="s">
        <v>758</v>
      </c>
    </row>
    <row r="14" spans="1:1" ht="15.75" x14ac:dyDescent="0.25">
      <c r="A14" s="331" t="s">
        <v>492</v>
      </c>
    </row>
    <row r="15" spans="1:1" ht="15.75" x14ac:dyDescent="0.25">
      <c r="A15" s="331" t="s">
        <v>424</v>
      </c>
    </row>
    <row r="16" spans="1:1" ht="30.75" x14ac:dyDescent="0.25">
      <c r="A16" s="331" t="s">
        <v>493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45.75" x14ac:dyDescent="0.25">
      <c r="A22" s="331" t="s">
        <v>495</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496</v>
      </c>
    </row>
    <row r="29" spans="1:1" ht="30.75" x14ac:dyDescent="0.25">
      <c r="A29" s="331" t="s">
        <v>497</v>
      </c>
    </row>
    <row r="30" spans="1:1" ht="30.75" x14ac:dyDescent="0.25">
      <c r="A30" s="331" t="s">
        <v>498</v>
      </c>
    </row>
    <row r="31" spans="1:1" ht="30.75" x14ac:dyDescent="0.25">
      <c r="A31" s="331" t="s">
        <v>499</v>
      </c>
    </row>
    <row r="32" spans="1:1" ht="30.75" x14ac:dyDescent="0.25">
      <c r="A32" s="331" t="s">
        <v>500</v>
      </c>
    </row>
    <row r="33" spans="1:1" ht="15.75" x14ac:dyDescent="0.25">
      <c r="A33" s="331" t="s">
        <v>501</v>
      </c>
    </row>
    <row r="34" spans="1:1" ht="30.75" x14ac:dyDescent="0.25">
      <c r="A34" s="331" t="s">
        <v>502</v>
      </c>
    </row>
    <row r="35" spans="1:1" ht="30.75" x14ac:dyDescent="0.25">
      <c r="A35" s="331" t="s">
        <v>503</v>
      </c>
    </row>
    <row r="36" spans="1:1" ht="30.75" x14ac:dyDescent="0.25">
      <c r="A36" s="331" t="s">
        <v>504</v>
      </c>
    </row>
    <row r="37" spans="1:1" ht="30.75" x14ac:dyDescent="0.25">
      <c r="A37" s="331" t="s">
        <v>505</v>
      </c>
    </row>
    <row r="38" spans="1:1" ht="30.75" x14ac:dyDescent="0.25">
      <c r="A38" s="331" t="s">
        <v>506</v>
      </c>
    </row>
    <row r="39" spans="1:1" ht="15.75" x14ac:dyDescent="0.25">
      <c r="A39" s="331" t="s">
        <v>507</v>
      </c>
    </row>
    <row r="40" spans="1:1" ht="15.75" x14ac:dyDescent="0.25">
      <c r="A40" s="331" t="s">
        <v>508</v>
      </c>
    </row>
    <row r="41" spans="1:1" ht="15.75" x14ac:dyDescent="0.25">
      <c r="A41" s="331" t="s">
        <v>509</v>
      </c>
    </row>
    <row r="42" spans="1:1" ht="15.75" x14ac:dyDescent="0.25">
      <c r="A42" s="331" t="s">
        <v>510</v>
      </c>
    </row>
    <row r="43" spans="1:1" ht="15.75" x14ac:dyDescent="0.25">
      <c r="A43" s="331" t="s">
        <v>511</v>
      </c>
    </row>
    <row r="44" spans="1:1" ht="15.75" x14ac:dyDescent="0.25">
      <c r="A44" s="331" t="s">
        <v>512</v>
      </c>
    </row>
    <row r="45" spans="1:1" ht="15.75" x14ac:dyDescent="0.25">
      <c r="A45" s="331" t="s">
        <v>513</v>
      </c>
    </row>
    <row r="46" spans="1:1" ht="15.75" x14ac:dyDescent="0.25">
      <c r="A46" s="331" t="s">
        <v>514</v>
      </c>
    </row>
    <row r="47" spans="1:1" ht="15.75" x14ac:dyDescent="0.25">
      <c r="A47" s="331" t="s">
        <v>515</v>
      </c>
    </row>
    <row r="48" spans="1:1" ht="15.75" x14ac:dyDescent="0.25">
      <c r="A48" s="331" t="s">
        <v>516</v>
      </c>
    </row>
    <row r="49" spans="1:1" ht="15.75" x14ac:dyDescent="0.25">
      <c r="A49" s="331" t="s">
        <v>517</v>
      </c>
    </row>
    <row r="50" spans="1:1" ht="15.75" x14ac:dyDescent="0.25">
      <c r="A50" s="331" t="s">
        <v>518</v>
      </c>
    </row>
    <row r="51" spans="1:1" ht="15.75" x14ac:dyDescent="0.25">
      <c r="A51" s="331" t="s">
        <v>470</v>
      </c>
    </row>
    <row r="52" spans="1:1" ht="15.75" x14ac:dyDescent="0.25">
      <c r="A52" s="331" t="s">
        <v>763</v>
      </c>
    </row>
    <row r="53" spans="1:1" ht="15.75" x14ac:dyDescent="0.25">
      <c r="A53" s="331" t="s">
        <v>764</v>
      </c>
    </row>
    <row r="54" spans="1:1" ht="15.75" x14ac:dyDescent="0.25">
      <c r="A54" s="331" t="s">
        <v>765</v>
      </c>
    </row>
    <row r="55" spans="1:1" ht="15.75" x14ac:dyDescent="0.25">
      <c r="A55" s="331" t="s">
        <v>766</v>
      </c>
    </row>
    <row r="56" spans="1:1" ht="15.75" x14ac:dyDescent="0.25">
      <c r="A56" s="331" t="s">
        <v>767</v>
      </c>
    </row>
    <row r="57" spans="1:1" ht="15.75" x14ac:dyDescent="0.25">
      <c r="A57" s="331" t="s">
        <v>519</v>
      </c>
    </row>
    <row r="58" spans="1:1" ht="45.75" x14ac:dyDescent="0.25">
      <c r="A58" s="331" t="s">
        <v>520</v>
      </c>
    </row>
    <row r="59" spans="1:1" ht="60.75" x14ac:dyDescent="0.25">
      <c r="A59" s="331" t="s">
        <v>521</v>
      </c>
    </row>
    <row r="60" spans="1:1" ht="75.75" x14ac:dyDescent="0.25">
      <c r="A60" s="331" t="s">
        <v>522</v>
      </c>
    </row>
    <row r="61" spans="1:1" ht="15.75" x14ac:dyDescent="0.25">
      <c r="A61" s="331" t="s">
        <v>523</v>
      </c>
    </row>
    <row r="62" spans="1:1" ht="45.75" x14ac:dyDescent="0.25">
      <c r="A62" s="331" t="s">
        <v>524</v>
      </c>
    </row>
    <row r="63" spans="1:1" ht="45.75" x14ac:dyDescent="0.25">
      <c r="A63" s="331" t="s">
        <v>525</v>
      </c>
    </row>
    <row r="64" spans="1:1" ht="75.75" x14ac:dyDescent="0.25">
      <c r="A64" s="331" t="s">
        <v>526</v>
      </c>
    </row>
    <row r="65" spans="1:1" ht="15.75" x14ac:dyDescent="0.25">
      <c r="A65" s="331" t="s">
        <v>527</v>
      </c>
    </row>
    <row r="66" spans="1:1" ht="30.75" x14ac:dyDescent="0.25">
      <c r="A66" s="331" t="s">
        <v>528</v>
      </c>
    </row>
    <row r="67" spans="1:1" ht="30.75" x14ac:dyDescent="0.25">
      <c r="A67" s="331" t="s">
        <v>529</v>
      </c>
    </row>
    <row r="68" spans="1:1" ht="30.75" x14ac:dyDescent="0.25">
      <c r="A68" s="331" t="s">
        <v>530</v>
      </c>
    </row>
    <row r="69" spans="1:1" ht="30.75" x14ac:dyDescent="0.25">
      <c r="A69" s="331" t="s">
        <v>531</v>
      </c>
    </row>
    <row r="70" spans="1:1" ht="30.75" x14ac:dyDescent="0.25">
      <c r="A70" s="331" t="s">
        <v>532</v>
      </c>
    </row>
    <row r="71" spans="1:1" ht="15.75" x14ac:dyDescent="0.25">
      <c r="A71" s="331" t="s">
        <v>533</v>
      </c>
    </row>
    <row r="72" spans="1:1" ht="45.75" x14ac:dyDescent="0.25">
      <c r="A72" s="331" t="s">
        <v>534</v>
      </c>
    </row>
    <row r="73" spans="1:1" ht="15.75" x14ac:dyDescent="0.25">
      <c r="A73" s="331" t="s">
        <v>535</v>
      </c>
    </row>
    <row r="74" spans="1:1" ht="15.75" x14ac:dyDescent="0.25">
      <c r="A74" s="331" t="s">
        <v>536</v>
      </c>
    </row>
    <row r="75" spans="1:1" ht="15.75" x14ac:dyDescent="0.25">
      <c r="A75" s="331" t="s">
        <v>537</v>
      </c>
    </row>
    <row r="76" spans="1:1" ht="15.75" x14ac:dyDescent="0.25">
      <c r="A76" s="331" t="s">
        <v>538</v>
      </c>
    </row>
    <row r="77" spans="1:1" ht="15.75" x14ac:dyDescent="0.25">
      <c r="A77" s="331" t="s">
        <v>539</v>
      </c>
    </row>
    <row r="78" spans="1:1" ht="15.75" x14ac:dyDescent="0.25">
      <c r="A78" s="331" t="s">
        <v>540</v>
      </c>
    </row>
    <row r="79" spans="1:1" ht="15.75" x14ac:dyDescent="0.25">
      <c r="A79" s="331" t="s">
        <v>541</v>
      </c>
    </row>
    <row r="80" spans="1:1" ht="30.75" x14ac:dyDescent="0.25">
      <c r="A80" s="331" t="s">
        <v>542</v>
      </c>
    </row>
    <row r="81" spans="1:1" ht="30.75" x14ac:dyDescent="0.25">
      <c r="A81" s="331" t="s">
        <v>543</v>
      </c>
    </row>
    <row r="82" spans="1:1" ht="30.75" x14ac:dyDescent="0.25">
      <c r="A82" s="331" t="s">
        <v>544</v>
      </c>
    </row>
    <row r="83" spans="1:1" ht="30.75" x14ac:dyDescent="0.25">
      <c r="A83" s="331" t="s">
        <v>545</v>
      </c>
    </row>
    <row r="84" spans="1:1" ht="30.75" x14ac:dyDescent="0.25">
      <c r="A84" s="331" t="s">
        <v>546</v>
      </c>
    </row>
    <row r="85" spans="1:1" ht="15.75" x14ac:dyDescent="0.25">
      <c r="A85" s="331" t="s">
        <v>547</v>
      </c>
    </row>
    <row r="86" spans="1:1" ht="45.75" x14ac:dyDescent="0.25">
      <c r="A86" s="331" t="s">
        <v>548</v>
      </c>
    </row>
    <row r="87" spans="1:1" ht="15.75" x14ac:dyDescent="0.25">
      <c r="A87" s="331" t="s">
        <v>549</v>
      </c>
    </row>
    <row r="88" spans="1:1" ht="15.75" x14ac:dyDescent="0.25">
      <c r="A88" s="331" t="s">
        <v>550</v>
      </c>
    </row>
    <row r="89" spans="1:1" ht="15.75" x14ac:dyDescent="0.25">
      <c r="A89" s="331" t="s">
        <v>551</v>
      </c>
    </row>
    <row r="90" spans="1:1" ht="15.75" x14ac:dyDescent="0.25">
      <c r="A90" s="331" t="s">
        <v>552</v>
      </c>
    </row>
    <row r="91" spans="1:1" ht="15.75" x14ac:dyDescent="0.25">
      <c r="A91" s="331" t="s">
        <v>553</v>
      </c>
    </row>
    <row r="92" spans="1:1" ht="15.75" x14ac:dyDescent="0.25">
      <c r="A92" s="331" t="s">
        <v>554</v>
      </c>
    </row>
    <row r="93" spans="1:1" ht="15.75" x14ac:dyDescent="0.25">
      <c r="A93" s="331" t="s">
        <v>555</v>
      </c>
    </row>
    <row r="94" spans="1:1" ht="30.75" x14ac:dyDescent="0.25">
      <c r="A94" s="331" t="s">
        <v>556</v>
      </c>
    </row>
    <row r="95" spans="1:1" ht="30.75" x14ac:dyDescent="0.25">
      <c r="A95" s="331" t="s">
        <v>557</v>
      </c>
    </row>
    <row r="96" spans="1:1" ht="30.75" x14ac:dyDescent="0.25">
      <c r="A96" s="331" t="s">
        <v>558</v>
      </c>
    </row>
    <row r="97" spans="1:1" ht="30.75" x14ac:dyDescent="0.25">
      <c r="A97" s="331" t="s">
        <v>559</v>
      </c>
    </row>
    <row r="98" spans="1:1" ht="30.75" x14ac:dyDescent="0.25">
      <c r="A98" s="331" t="s">
        <v>560</v>
      </c>
    </row>
    <row r="99" spans="1:1" ht="15.75" x14ac:dyDescent="0.25">
      <c r="A99" s="331" t="s">
        <v>561</v>
      </c>
    </row>
    <row r="100" spans="1:1" ht="45.75" x14ac:dyDescent="0.25">
      <c r="A100" s="331" t="s">
        <v>562</v>
      </c>
    </row>
    <row r="101" spans="1:1" ht="15.75" x14ac:dyDescent="0.25">
      <c r="A101" s="331" t="s">
        <v>563</v>
      </c>
    </row>
    <row r="102" spans="1:1" ht="15.75" x14ac:dyDescent="0.25">
      <c r="A102" s="331" t="s">
        <v>564</v>
      </c>
    </row>
    <row r="103" spans="1:1" ht="15.75" x14ac:dyDescent="0.25">
      <c r="A103" s="331" t="s">
        <v>565</v>
      </c>
    </row>
    <row r="104" spans="1:1" ht="15.75" x14ac:dyDescent="0.25">
      <c r="A104" s="331" t="s">
        <v>566</v>
      </c>
    </row>
    <row r="105" spans="1:1" ht="15.75" x14ac:dyDescent="0.25">
      <c r="A105" s="331" t="s">
        <v>567</v>
      </c>
    </row>
    <row r="106" spans="1:1" ht="15.75" x14ac:dyDescent="0.25">
      <c r="A106" s="331" t="s">
        <v>568</v>
      </c>
    </row>
    <row r="107" spans="1:1" ht="15.75" x14ac:dyDescent="0.25">
      <c r="A107" s="331" t="s">
        <v>569</v>
      </c>
    </row>
    <row r="108" spans="1:1" ht="15.75" x14ac:dyDescent="0.25">
      <c r="A108" s="331" t="s">
        <v>570</v>
      </c>
    </row>
    <row r="109" spans="1:1" ht="15.75" x14ac:dyDescent="0.25">
      <c r="A109" s="331" t="s">
        <v>571</v>
      </c>
    </row>
    <row r="110" spans="1:1" ht="15.75" x14ac:dyDescent="0.25">
      <c r="A110" s="331" t="s">
        <v>572</v>
      </c>
    </row>
    <row r="111" spans="1:1" ht="15.75" x14ac:dyDescent="0.25">
      <c r="A111" s="331" t="s">
        <v>573</v>
      </c>
    </row>
    <row r="112" spans="1:1" ht="15.75" x14ac:dyDescent="0.25">
      <c r="A112" s="331" t="s">
        <v>574</v>
      </c>
    </row>
    <row r="113" spans="1:1" ht="15.75" x14ac:dyDescent="0.25">
      <c r="A113" s="331" t="s">
        <v>575</v>
      </c>
    </row>
    <row r="114" spans="1:1" ht="15.75" hidden="1" x14ac:dyDescent="0.25">
      <c r="A114" s="137"/>
    </row>
    <row r="115" spans="1:1" ht="15.75" hidden="1" x14ac:dyDescent="0.2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topLeftCell="A6" zoomScale="80" zoomScaleNormal="80" zoomScaleSheetLayoutView="55" workbookViewId="0">
      <selection activeCell="J28" sqref="J28"/>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777</v>
      </c>
      <c r="B1" s="324" t="s">
        <v>277</v>
      </c>
      <c r="E1" s="142"/>
      <c r="I1" s="142"/>
      <c r="J1" s="344"/>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2" customFormat="1" x14ac:dyDescent="0.2">
      <c r="B4" s="327" t="s">
        <v>744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5" t="s">
        <v>0</v>
      </c>
      <c r="D9" s="152" t="str">
        <f>IF(ISBLANK('1. Information'!D11),"",'1. Information'!D11)</f>
        <v>Sutter/Yuba</v>
      </c>
      <c r="F9" s="190" t="s">
        <v>1</v>
      </c>
      <c r="G9" s="298">
        <f>IF(ISBLANK('1. Information'!D9),"",'1. Information'!D9)</f>
        <v>44953</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44"/>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5" t="s">
        <v>13</v>
      </c>
      <c r="D15" s="205"/>
      <c r="E15" s="302"/>
      <c r="F15" s="109">
        <v>0</v>
      </c>
      <c r="G15" s="109">
        <v>0</v>
      </c>
      <c r="H15" s="109">
        <v>0</v>
      </c>
      <c r="I15" s="109">
        <v>0</v>
      </c>
      <c r="J15" s="109">
        <v>0</v>
      </c>
      <c r="K15" s="204">
        <f>SUM(F15:J15)</f>
        <v>0</v>
      </c>
      <c r="L15"/>
      <c r="M15"/>
    </row>
    <row r="16" spans="1:19" ht="15.75" x14ac:dyDescent="0.25">
      <c r="B16" s="236">
        <v>2</v>
      </c>
      <c r="C16" s="135" t="s">
        <v>14</v>
      </c>
      <c r="D16" s="205"/>
      <c r="E16" s="302"/>
      <c r="F16" s="109"/>
      <c r="G16" s="109"/>
      <c r="H16" s="109"/>
      <c r="I16" s="109"/>
      <c r="J16" s="109"/>
      <c r="K16" s="204">
        <f t="shared" ref="K16:K21" si="0">SUM(F16:J16)</f>
        <v>0</v>
      </c>
      <c r="L16"/>
      <c r="M16"/>
    </row>
    <row r="17" spans="2:19" ht="15.75" x14ac:dyDescent="0.25">
      <c r="B17" s="236">
        <v>3</v>
      </c>
      <c r="C17" s="135" t="s">
        <v>198</v>
      </c>
      <c r="D17" s="205"/>
      <c r="E17" s="302"/>
      <c r="F17" s="109">
        <f>+'[3]B.2 Summary for Reporting'!$AG$45</f>
        <v>2971.9555029294061</v>
      </c>
      <c r="G17" s="109"/>
      <c r="H17" s="109"/>
      <c r="I17" s="109"/>
      <c r="J17" s="109"/>
      <c r="K17" s="204">
        <f t="shared" si="0"/>
        <v>2971.9555029294061</v>
      </c>
      <c r="L17"/>
      <c r="M17"/>
    </row>
    <row r="18" spans="2:19" ht="15.75" x14ac:dyDescent="0.25">
      <c r="B18" s="236">
        <v>4</v>
      </c>
      <c r="C18" s="135" t="s">
        <v>189</v>
      </c>
      <c r="D18" s="205"/>
      <c r="E18" s="302"/>
      <c r="F18" s="109"/>
      <c r="G18" s="235"/>
      <c r="H18" s="235"/>
      <c r="I18" s="235"/>
      <c r="J18" s="235"/>
      <c r="K18" s="204">
        <f>F18</f>
        <v>0</v>
      </c>
      <c r="L18"/>
      <c r="M18"/>
    </row>
    <row r="19" spans="2:19" ht="15.75" x14ac:dyDescent="0.25">
      <c r="B19" s="236">
        <v>5</v>
      </c>
      <c r="C19" s="135" t="s">
        <v>296</v>
      </c>
      <c r="D19" s="205"/>
      <c r="E19" s="302"/>
      <c r="F19" s="109"/>
      <c r="G19" s="235"/>
      <c r="H19" s="235"/>
      <c r="I19" s="235"/>
      <c r="J19" s="235"/>
      <c r="K19" s="204">
        <f>F19</f>
        <v>0</v>
      </c>
      <c r="L19"/>
      <c r="M19"/>
    </row>
    <row r="20" spans="2:19" ht="15.75" x14ac:dyDescent="0.25">
      <c r="B20" s="236">
        <v>6</v>
      </c>
      <c r="C20" s="205" t="s">
        <v>153</v>
      </c>
      <c r="D20" s="208"/>
      <c r="E20" s="206"/>
      <c r="F20" s="282">
        <f>SUM(E28:E32)</f>
        <v>63169.083197378706</v>
      </c>
      <c r="G20" s="303">
        <f t="shared" ref="G20:I20" si="1">SUM(F28:F32)</f>
        <v>0</v>
      </c>
      <c r="H20" s="282">
        <f t="shared" si="1"/>
        <v>0</v>
      </c>
      <c r="I20" s="282">
        <f t="shared" si="1"/>
        <v>0</v>
      </c>
      <c r="J20" s="282">
        <f>SUM(I28:I32)</f>
        <v>2259.61</v>
      </c>
      <c r="K20" s="209">
        <f t="shared" si="0"/>
        <v>65428.693197378707</v>
      </c>
      <c r="L20"/>
      <c r="M20"/>
    </row>
    <row r="21" spans="2:19" ht="30.95" customHeight="1" x14ac:dyDescent="0.25">
      <c r="B21" s="236">
        <v>7</v>
      </c>
      <c r="C21" s="237" t="s">
        <v>188</v>
      </c>
      <c r="D21" s="237"/>
      <c r="E21" s="237"/>
      <c r="F21" s="239">
        <f>SUM(F15:F17,F19:F20)</f>
        <v>66141.038700308112</v>
      </c>
      <c r="G21" s="214">
        <f>SUM(G15:G17,G20)</f>
        <v>0</v>
      </c>
      <c r="H21" s="213">
        <f>SUM(H15:H17,H20)</f>
        <v>0</v>
      </c>
      <c r="I21" s="213">
        <f>SUM(I15:I17,I20)</f>
        <v>0</v>
      </c>
      <c r="J21" s="213">
        <f>SUM(J15:J17,J20)</f>
        <v>2259.61</v>
      </c>
      <c r="K21" s="239">
        <f t="shared" si="0"/>
        <v>68400.648700308113</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42"/>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t="str">
        <f t="shared" ref="C28:C32" si="2">IF(J28&lt;&gt;0,VLOOKUP($D$9,Info_County_Code,2,FALSE),"")</f>
        <v/>
      </c>
      <c r="D28" s="305" t="s">
        <v>98</v>
      </c>
      <c r="E28" s="22">
        <v>0</v>
      </c>
      <c r="F28" s="23"/>
      <c r="G28" s="22"/>
      <c r="H28" s="22"/>
      <c r="I28" s="108"/>
      <c r="J28" s="235">
        <f>SUM(E28:I28)</f>
        <v>0</v>
      </c>
      <c r="K28"/>
      <c r="L28"/>
      <c r="M28"/>
      <c r="N28"/>
      <c r="O28"/>
      <c r="P28"/>
      <c r="Q28"/>
      <c r="R28"/>
    </row>
    <row r="29" spans="2:19" ht="15.75" x14ac:dyDescent="0.25">
      <c r="B29" s="236">
        <v>9</v>
      </c>
      <c r="C29" s="259">
        <f t="shared" si="2"/>
        <v>63</v>
      </c>
      <c r="D29" s="305" t="s">
        <v>99</v>
      </c>
      <c r="E29" s="22">
        <f>+'[3]B.2 Summary for Reporting'!$AG$44</f>
        <v>63169.083197378706</v>
      </c>
      <c r="F29" s="23"/>
      <c r="G29" s="22"/>
      <c r="H29" s="22"/>
      <c r="I29" s="108">
        <f>-'[3]B.2 Summary for Reporting'!$AG$37</f>
        <v>2259.61</v>
      </c>
      <c r="J29" s="235">
        <f t="shared" ref="J29:J32" si="3">SUM(E29:I29)</f>
        <v>65428.693197378707</v>
      </c>
      <c r="K29"/>
      <c r="L29"/>
      <c r="M29"/>
      <c r="N29"/>
      <c r="O29"/>
      <c r="P29"/>
      <c r="Q29"/>
      <c r="R29"/>
    </row>
    <row r="30" spans="2:19" ht="15.75" x14ac:dyDescent="0.25">
      <c r="B30" s="236">
        <v>10</v>
      </c>
      <c r="C30" s="259" t="str">
        <f t="shared" si="2"/>
        <v/>
      </c>
      <c r="D30" s="184" t="s">
        <v>295</v>
      </c>
      <c r="E30" s="22"/>
      <c r="F30" s="23"/>
      <c r="G30" s="22"/>
      <c r="H30" s="22"/>
      <c r="I30" s="108"/>
      <c r="J30" s="235">
        <f t="shared" si="3"/>
        <v>0</v>
      </c>
      <c r="K30"/>
      <c r="L30"/>
      <c r="M30"/>
      <c r="N30"/>
      <c r="O30"/>
      <c r="P30"/>
      <c r="Q30"/>
      <c r="R30"/>
    </row>
    <row r="31" spans="2:19" ht="15.75" x14ac:dyDescent="0.25">
      <c r="B31" s="236">
        <v>11</v>
      </c>
      <c r="C31" s="259" t="str">
        <f t="shared" si="2"/>
        <v/>
      </c>
      <c r="D31" s="305" t="s">
        <v>101</v>
      </c>
      <c r="E31" s="22"/>
      <c r="F31" s="23"/>
      <c r="G31" s="22"/>
      <c r="H31" s="22"/>
      <c r="I31" s="108"/>
      <c r="J31" s="235">
        <f t="shared" si="3"/>
        <v>0</v>
      </c>
      <c r="K31"/>
      <c r="L31"/>
      <c r="M31"/>
      <c r="N31"/>
      <c r="O31"/>
      <c r="P31"/>
      <c r="Q31"/>
      <c r="R31"/>
    </row>
    <row r="32" spans="2:19" ht="15.75" x14ac:dyDescent="0.25">
      <c r="B32" s="236">
        <v>12</v>
      </c>
      <c r="C32" s="259" t="str">
        <f t="shared" si="2"/>
        <v/>
      </c>
      <c r="D32" s="305" t="s">
        <v>102</v>
      </c>
      <c r="E32" s="22"/>
      <c r="F32" s="23"/>
      <c r="G32" s="22"/>
      <c r="H32" s="22"/>
      <c r="I32" s="108"/>
      <c r="J32" s="235">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2" fitToHeight="0" orientation="landscape" horizontalDpi="1200" verticalDpi="1200"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2" customHeight="1" x14ac:dyDescent="0.25">
      <c r="A1" s="329" t="s">
        <v>778</v>
      </c>
    </row>
    <row r="2" spans="1:1" ht="15.75" x14ac:dyDescent="0.25">
      <c r="A2" s="331" t="s">
        <v>313</v>
      </c>
    </row>
    <row r="3" spans="1:1" ht="15.75" x14ac:dyDescent="0.25">
      <c r="A3" s="331" t="s">
        <v>312</v>
      </c>
    </row>
    <row r="4" spans="1:1" ht="15.75" x14ac:dyDescent="0.25">
      <c r="A4" s="331" t="s">
        <v>576</v>
      </c>
    </row>
    <row r="5" spans="1:1" ht="15.75" x14ac:dyDescent="0.25">
      <c r="A5" s="331" t="s">
        <v>577</v>
      </c>
    </row>
    <row r="6" spans="1:1" ht="15.75" x14ac:dyDescent="0.25">
      <c r="A6" s="331" t="s">
        <v>578</v>
      </c>
    </row>
    <row r="7" spans="1:1" ht="15.75" x14ac:dyDescent="0.25">
      <c r="A7" s="331" t="s">
        <v>736</v>
      </c>
    </row>
    <row r="8" spans="1:1" ht="45.75" x14ac:dyDescent="0.25">
      <c r="A8" s="331" t="s">
        <v>579</v>
      </c>
    </row>
    <row r="9" spans="1:1" ht="15.75" x14ac:dyDescent="0.25">
      <c r="A9" s="331" t="s">
        <v>429</v>
      </c>
    </row>
    <row r="10" spans="1:1" ht="15.75" x14ac:dyDescent="0.25">
      <c r="A10" s="331" t="s">
        <v>580</v>
      </c>
    </row>
    <row r="11" spans="1:1" ht="15.75" x14ac:dyDescent="0.25">
      <c r="A11" s="331" t="s">
        <v>581</v>
      </c>
    </row>
    <row r="12" spans="1:1" ht="15.75" x14ac:dyDescent="0.25">
      <c r="A12" s="331" t="s">
        <v>582</v>
      </c>
    </row>
    <row r="13" spans="1:1" ht="15.75" x14ac:dyDescent="0.25">
      <c r="A13" s="331" t="s">
        <v>753</v>
      </c>
    </row>
    <row r="14" spans="1:1" ht="15.75" x14ac:dyDescent="0.25">
      <c r="A14" s="331" t="s">
        <v>583</v>
      </c>
    </row>
    <row r="15" spans="1:1" ht="15.75" x14ac:dyDescent="0.25">
      <c r="A15" s="331" t="s">
        <v>424</v>
      </c>
    </row>
    <row r="16" spans="1:1" ht="135.75" x14ac:dyDescent="0.25">
      <c r="A16" s="331" t="s">
        <v>584</v>
      </c>
    </row>
    <row r="17" spans="1:1" ht="15.75" x14ac:dyDescent="0.25">
      <c r="A17" s="331" t="s">
        <v>585</v>
      </c>
    </row>
    <row r="18" spans="1:1" ht="15.75" x14ac:dyDescent="0.25">
      <c r="A18" s="331" t="s">
        <v>586</v>
      </c>
    </row>
    <row r="19" spans="1:1" ht="15.75" x14ac:dyDescent="0.25">
      <c r="A19" s="331" t="s">
        <v>754</v>
      </c>
    </row>
    <row r="20" spans="1:1" ht="15.75" x14ac:dyDescent="0.25">
      <c r="A20" s="331" t="s">
        <v>587</v>
      </c>
    </row>
    <row r="21" spans="1:1" ht="15.75" x14ac:dyDescent="0.25">
      <c r="A21" s="331" t="s">
        <v>450</v>
      </c>
    </row>
    <row r="22" spans="1:1" ht="30.75" x14ac:dyDescent="0.25">
      <c r="A22" s="331" t="s">
        <v>588</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589</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590</v>
      </c>
    </row>
    <row r="35" spans="1:1" ht="15.75" x14ac:dyDescent="0.25">
      <c r="A35" s="331" t="s">
        <v>591</v>
      </c>
    </row>
    <row r="36" spans="1:1" ht="15.75" x14ac:dyDescent="0.25">
      <c r="A36" s="331" t="s">
        <v>592</v>
      </c>
    </row>
    <row r="37" spans="1:1" ht="15.75" x14ac:dyDescent="0.25">
      <c r="A37" s="331" t="s">
        <v>593</v>
      </c>
    </row>
    <row r="38" spans="1:1" ht="15.75" x14ac:dyDescent="0.25">
      <c r="A38" s="331" t="s">
        <v>594</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602</v>
      </c>
    </row>
    <row r="47" spans="1:1" ht="15.75" x14ac:dyDescent="0.25">
      <c r="A47" s="331" t="s">
        <v>603</v>
      </c>
    </row>
    <row r="48" spans="1:1" ht="30.75" x14ac:dyDescent="0.25">
      <c r="A48" s="331" t="s">
        <v>604</v>
      </c>
    </row>
    <row r="49" spans="1:1" ht="30.75" x14ac:dyDescent="0.25">
      <c r="A49" s="331" t="s">
        <v>605</v>
      </c>
    </row>
    <row r="50" spans="1:1" ht="30.75" x14ac:dyDescent="0.25">
      <c r="A50" s="331" t="s">
        <v>606</v>
      </c>
    </row>
    <row r="51" spans="1:1" ht="30.75" x14ac:dyDescent="0.25">
      <c r="A51" s="331" t="s">
        <v>607</v>
      </c>
    </row>
    <row r="52" spans="1:1" ht="30.75" x14ac:dyDescent="0.25">
      <c r="A52" s="331" t="s">
        <v>608</v>
      </c>
    </row>
    <row r="53" spans="1:1" ht="15.75" x14ac:dyDescent="0.25">
      <c r="A53" s="331" t="s">
        <v>609</v>
      </c>
    </row>
    <row r="54" spans="1:1" ht="45.75" x14ac:dyDescent="0.25">
      <c r="A54" s="331" t="s">
        <v>610</v>
      </c>
    </row>
    <row r="55" spans="1:1" ht="15.75" x14ac:dyDescent="0.25">
      <c r="A55" s="331" t="s">
        <v>611</v>
      </c>
    </row>
    <row r="56" spans="1:1" ht="30.75" x14ac:dyDescent="0.25">
      <c r="A56" s="331" t="s">
        <v>612</v>
      </c>
    </row>
    <row r="57" spans="1:1" ht="30.75" x14ac:dyDescent="0.25">
      <c r="A57" s="331" t="s">
        <v>613</v>
      </c>
    </row>
    <row r="58" spans="1:1" ht="30.75" x14ac:dyDescent="0.25">
      <c r="A58" s="331" t="s">
        <v>614</v>
      </c>
    </row>
    <row r="59" spans="1:1" ht="30.75" x14ac:dyDescent="0.25">
      <c r="A59" s="331" t="s">
        <v>615</v>
      </c>
    </row>
    <row r="60" spans="1:1" ht="30.75" x14ac:dyDescent="0.25">
      <c r="A60" s="331" t="s">
        <v>616</v>
      </c>
    </row>
    <row r="61" spans="1:1" ht="15.75" x14ac:dyDescent="0.25">
      <c r="A61" s="331" t="s">
        <v>617</v>
      </c>
    </row>
    <row r="62" spans="1:1" ht="45.75" x14ac:dyDescent="0.25">
      <c r="A62" s="331" t="s">
        <v>618</v>
      </c>
    </row>
    <row r="63" spans="1:1" ht="15.75" x14ac:dyDescent="0.25">
      <c r="A63" s="331" t="s">
        <v>619</v>
      </c>
    </row>
    <row r="64" spans="1:1" ht="30.75" x14ac:dyDescent="0.25">
      <c r="A64" s="331" t="s">
        <v>620</v>
      </c>
    </row>
    <row r="65" spans="1:1" ht="30.75" x14ac:dyDescent="0.25">
      <c r="A65" s="331" t="s">
        <v>621</v>
      </c>
    </row>
    <row r="66" spans="1:1" ht="30.75" x14ac:dyDescent="0.25">
      <c r="A66" s="331" t="s">
        <v>622</v>
      </c>
    </row>
    <row r="67" spans="1:1" ht="30.75" x14ac:dyDescent="0.25">
      <c r="A67" s="331" t="s">
        <v>623</v>
      </c>
    </row>
    <row r="68" spans="1:1" ht="30.75" x14ac:dyDescent="0.25">
      <c r="A68" s="331" t="s">
        <v>624</v>
      </c>
    </row>
    <row r="69" spans="1:1" ht="15.75" x14ac:dyDescent="0.25">
      <c r="A69" s="331" t="s">
        <v>625</v>
      </c>
    </row>
    <row r="70" spans="1:1" ht="45.75" x14ac:dyDescent="0.25">
      <c r="A70" s="331" t="s">
        <v>626</v>
      </c>
    </row>
    <row r="71" spans="1:1" ht="15.75" x14ac:dyDescent="0.25">
      <c r="A71" s="331" t="s">
        <v>627</v>
      </c>
    </row>
    <row r="72" spans="1:1" ht="30.75" x14ac:dyDescent="0.25">
      <c r="A72" s="331" t="s">
        <v>628</v>
      </c>
    </row>
    <row r="73" spans="1:1" ht="30.75" x14ac:dyDescent="0.25">
      <c r="A73" s="331" t="s">
        <v>629</v>
      </c>
    </row>
    <row r="74" spans="1:1" ht="30.75" x14ac:dyDescent="0.25">
      <c r="A74" s="331" t="s">
        <v>630</v>
      </c>
    </row>
    <row r="75" spans="1:1" ht="30.75" x14ac:dyDescent="0.25">
      <c r="A75" s="331" t="s">
        <v>631</v>
      </c>
    </row>
    <row r="76" spans="1:1" ht="30.75" x14ac:dyDescent="0.25">
      <c r="A76" s="331" t="s">
        <v>632</v>
      </c>
    </row>
    <row r="77" spans="1:1" ht="15.75" x14ac:dyDescent="0.25">
      <c r="A77" s="331" t="s">
        <v>633</v>
      </c>
    </row>
    <row r="78" spans="1:1" ht="45.75" x14ac:dyDescent="0.25">
      <c r="A78" s="331" t="s">
        <v>634</v>
      </c>
    </row>
    <row r="79" spans="1:1" ht="15.75" x14ac:dyDescent="0.25">
      <c r="A79" s="331" t="s">
        <v>635</v>
      </c>
    </row>
    <row r="80" spans="1:1" ht="30.75" x14ac:dyDescent="0.25">
      <c r="A80" s="331" t="s">
        <v>636</v>
      </c>
    </row>
    <row r="81" spans="1:1" ht="30.75" x14ac:dyDescent="0.25">
      <c r="A81" s="331" t="s">
        <v>637</v>
      </c>
    </row>
    <row r="82" spans="1:1" ht="30.75" x14ac:dyDescent="0.25">
      <c r="A82" s="331" t="s">
        <v>638</v>
      </c>
    </row>
    <row r="83" spans="1:1" ht="30.75" x14ac:dyDescent="0.25">
      <c r="A83" s="331" t="s">
        <v>639</v>
      </c>
    </row>
    <row r="84" spans="1:1" ht="30.75" x14ac:dyDescent="0.25">
      <c r="A84" s="331" t="s">
        <v>640</v>
      </c>
    </row>
    <row r="85" spans="1:1" ht="15.75" x14ac:dyDescent="0.2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2" zoomScale="80" zoomScaleNormal="80" zoomScaleSheetLayoutView="40" workbookViewId="0">
      <selection activeCell="J18" sqref="J18"/>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779</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2" customFormat="1" ht="15" x14ac:dyDescent="0.2">
      <c r="B4" s="327" t="s">
        <v>745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4" t="s">
        <v>0</v>
      </c>
      <c r="C9" s="305"/>
      <c r="D9" s="306" t="str">
        <f>IF(ISBLANK('1. Information'!D11),"",'1. Information'!D11)</f>
        <v>Sutter/Yuba</v>
      </c>
      <c r="E9" s="8"/>
      <c r="F9" s="134" t="s">
        <v>1</v>
      </c>
      <c r="G9" s="226">
        <f>IF(ISBLANK('1. Information'!D9),"",'1. Information'!D9)</f>
        <v>44953</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4" t="s">
        <v>308</v>
      </c>
      <c r="D15" s="189"/>
      <c r="E15" s="307"/>
      <c r="F15" s="109">
        <v>0</v>
      </c>
      <c r="G15" s="109">
        <v>0</v>
      </c>
      <c r="H15" s="109">
        <v>0</v>
      </c>
      <c r="I15" s="109">
        <v>0</v>
      </c>
      <c r="J15" s="109">
        <v>0</v>
      </c>
      <c r="K15" s="278">
        <f>SUM(F15:J15)</f>
        <v>0</v>
      </c>
      <c r="L15"/>
      <c r="M15"/>
      <c r="U15" s="20"/>
      <c r="V15" s="20"/>
      <c r="W15" s="20"/>
    </row>
    <row r="16" spans="1:23" x14ac:dyDescent="0.25">
      <c r="B16" s="236">
        <v>2</v>
      </c>
      <c r="C16" s="134" t="s">
        <v>309</v>
      </c>
      <c r="D16" s="189"/>
      <c r="E16" s="307"/>
      <c r="F16" s="109"/>
      <c r="G16" s="109"/>
      <c r="H16" s="109"/>
      <c r="I16" s="109"/>
      <c r="J16" s="109"/>
      <c r="K16" s="278">
        <f t="shared" ref="K16:K20" si="0">SUM(F16:J16)</f>
        <v>0</v>
      </c>
      <c r="L16"/>
      <c r="M16"/>
      <c r="U16" s="20"/>
      <c r="V16" s="20"/>
      <c r="W16" s="20"/>
    </row>
    <row r="17" spans="2:23" x14ac:dyDescent="0.25">
      <c r="B17" s="236">
        <v>3</v>
      </c>
      <c r="C17" s="134" t="s">
        <v>311</v>
      </c>
      <c r="D17" s="189"/>
      <c r="E17" s="307"/>
      <c r="F17" s="109">
        <v>0</v>
      </c>
      <c r="G17" s="109">
        <v>0</v>
      </c>
      <c r="H17" s="109">
        <v>0</v>
      </c>
      <c r="I17" s="109">
        <v>0</v>
      </c>
      <c r="J17" s="109">
        <v>0</v>
      </c>
      <c r="K17" s="278">
        <f t="shared" si="0"/>
        <v>0</v>
      </c>
      <c r="L17"/>
      <c r="M17"/>
      <c r="U17" s="20"/>
      <c r="V17" s="20"/>
      <c r="W17" s="20"/>
    </row>
    <row r="18" spans="2:23" x14ac:dyDescent="0.2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2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2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5" customHeight="1" x14ac:dyDescent="0.2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2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25">
      <c r="B28" s="236">
        <v>9</v>
      </c>
      <c r="C28" s="259" t="str">
        <f t="shared" si="3"/>
        <v/>
      </c>
      <c r="D28" s="113"/>
      <c r="E28" s="113"/>
      <c r="F28" s="107"/>
      <c r="G28" s="106"/>
      <c r="H28" s="106"/>
      <c r="I28" s="106"/>
      <c r="J28" s="109"/>
      <c r="K28" s="106"/>
      <c r="L28" s="313">
        <f t="shared" ref="L28:L46" si="4">SUM(G28:K28)</f>
        <v>0</v>
      </c>
      <c r="M28"/>
      <c r="U28" s="20"/>
      <c r="V28" s="20"/>
      <c r="W28" s="20"/>
    </row>
    <row r="29" spans="2:23" x14ac:dyDescent="0.25">
      <c r="B29" s="236">
        <v>10</v>
      </c>
      <c r="C29" s="259" t="str">
        <f t="shared" si="3"/>
        <v/>
      </c>
      <c r="D29" s="113"/>
      <c r="E29" s="113"/>
      <c r="F29" s="107"/>
      <c r="G29" s="106"/>
      <c r="H29" s="106"/>
      <c r="I29" s="106"/>
      <c r="J29" s="109"/>
      <c r="K29" s="106"/>
      <c r="L29" s="313">
        <f t="shared" si="4"/>
        <v>0</v>
      </c>
      <c r="M29"/>
      <c r="U29" s="20"/>
      <c r="V29" s="20"/>
      <c r="W29" s="20"/>
    </row>
    <row r="30" spans="2:23" x14ac:dyDescent="0.25">
      <c r="B30" s="236">
        <v>11</v>
      </c>
      <c r="C30" s="259" t="str">
        <f t="shared" si="3"/>
        <v/>
      </c>
      <c r="D30" s="113"/>
      <c r="E30" s="113"/>
      <c r="F30" s="107"/>
      <c r="G30" s="106"/>
      <c r="H30" s="106"/>
      <c r="I30" s="106"/>
      <c r="J30" s="109"/>
      <c r="K30" s="106"/>
      <c r="L30" s="313">
        <f t="shared" si="4"/>
        <v>0</v>
      </c>
      <c r="M30"/>
      <c r="U30" s="20"/>
      <c r="V30" s="20"/>
      <c r="W30" s="20"/>
    </row>
    <row r="31" spans="2:23" x14ac:dyDescent="0.25">
      <c r="B31" s="236">
        <v>12</v>
      </c>
      <c r="C31" s="259" t="str">
        <f t="shared" si="3"/>
        <v/>
      </c>
      <c r="D31" s="113"/>
      <c r="E31" s="113"/>
      <c r="F31" s="107"/>
      <c r="G31" s="106"/>
      <c r="H31" s="106"/>
      <c r="I31" s="106"/>
      <c r="J31" s="109"/>
      <c r="K31" s="106"/>
      <c r="L31" s="313">
        <f t="shared" si="4"/>
        <v>0</v>
      </c>
      <c r="M31"/>
      <c r="U31" s="20"/>
      <c r="V31" s="20"/>
      <c r="W31" s="20"/>
    </row>
    <row r="32" spans="2:23" x14ac:dyDescent="0.25">
      <c r="B32" s="236">
        <v>13</v>
      </c>
      <c r="C32" s="259" t="str">
        <f t="shared" si="3"/>
        <v/>
      </c>
      <c r="D32" s="113"/>
      <c r="E32" s="113"/>
      <c r="F32" s="107"/>
      <c r="G32" s="106"/>
      <c r="H32" s="106"/>
      <c r="I32" s="106"/>
      <c r="J32" s="109"/>
      <c r="K32" s="106"/>
      <c r="L32" s="313">
        <f t="shared" si="4"/>
        <v>0</v>
      </c>
      <c r="M32"/>
      <c r="U32" s="20"/>
      <c r="V32" s="20"/>
      <c r="W32" s="20"/>
    </row>
    <row r="33" spans="2:23" x14ac:dyDescent="0.25">
      <c r="B33" s="236">
        <v>14</v>
      </c>
      <c r="C33" s="259" t="str">
        <f t="shared" si="3"/>
        <v/>
      </c>
      <c r="D33" s="113"/>
      <c r="E33" s="113"/>
      <c r="F33" s="107"/>
      <c r="G33" s="106"/>
      <c r="H33" s="106"/>
      <c r="I33" s="106"/>
      <c r="J33" s="109"/>
      <c r="K33" s="106"/>
      <c r="L33" s="313">
        <f t="shared" si="4"/>
        <v>0</v>
      </c>
      <c r="M33"/>
      <c r="U33" s="20"/>
      <c r="V33" s="20"/>
      <c r="W33" s="20"/>
    </row>
    <row r="34" spans="2:23" x14ac:dyDescent="0.25">
      <c r="B34" s="236">
        <v>15</v>
      </c>
      <c r="C34" s="259" t="str">
        <f t="shared" si="3"/>
        <v/>
      </c>
      <c r="D34" s="113"/>
      <c r="E34" s="113"/>
      <c r="F34" s="107"/>
      <c r="G34" s="106"/>
      <c r="H34" s="106"/>
      <c r="I34" s="106"/>
      <c r="J34" s="109"/>
      <c r="K34" s="106"/>
      <c r="L34" s="313">
        <f t="shared" si="4"/>
        <v>0</v>
      </c>
      <c r="M34"/>
      <c r="U34" s="20"/>
      <c r="V34" s="20"/>
      <c r="W34" s="20"/>
    </row>
    <row r="35" spans="2:23" x14ac:dyDescent="0.25">
      <c r="B35" s="236">
        <v>16</v>
      </c>
      <c r="C35" s="259" t="str">
        <f t="shared" si="3"/>
        <v/>
      </c>
      <c r="D35" s="113"/>
      <c r="E35" s="113"/>
      <c r="F35" s="107"/>
      <c r="G35" s="106"/>
      <c r="H35" s="106"/>
      <c r="I35" s="106"/>
      <c r="J35" s="109"/>
      <c r="K35" s="106"/>
      <c r="L35" s="313">
        <f t="shared" si="4"/>
        <v>0</v>
      </c>
      <c r="M35"/>
      <c r="U35" s="20"/>
      <c r="V35" s="20"/>
      <c r="W35" s="20"/>
    </row>
    <row r="36" spans="2:23" x14ac:dyDescent="0.25">
      <c r="B36" s="236">
        <v>17</v>
      </c>
      <c r="C36" s="259" t="str">
        <f t="shared" si="3"/>
        <v/>
      </c>
      <c r="D36" s="113"/>
      <c r="E36" s="113"/>
      <c r="F36" s="107"/>
      <c r="G36" s="106"/>
      <c r="H36" s="106"/>
      <c r="I36" s="106"/>
      <c r="J36" s="109"/>
      <c r="K36" s="106"/>
      <c r="L36" s="313">
        <f t="shared" si="4"/>
        <v>0</v>
      </c>
      <c r="M36"/>
      <c r="U36" s="20"/>
      <c r="V36" s="20"/>
      <c r="W36" s="20"/>
    </row>
    <row r="37" spans="2:23" x14ac:dyDescent="0.25">
      <c r="B37" s="236">
        <v>18</v>
      </c>
      <c r="C37" s="259" t="str">
        <f t="shared" si="3"/>
        <v/>
      </c>
      <c r="D37" s="113"/>
      <c r="E37" s="113"/>
      <c r="F37" s="107"/>
      <c r="G37" s="106"/>
      <c r="H37" s="106"/>
      <c r="I37" s="106"/>
      <c r="J37" s="109"/>
      <c r="K37" s="106"/>
      <c r="L37" s="313">
        <f t="shared" si="4"/>
        <v>0</v>
      </c>
      <c r="M37"/>
      <c r="U37" s="20"/>
      <c r="V37" s="20"/>
      <c r="W37" s="20"/>
    </row>
    <row r="38" spans="2:23" x14ac:dyDescent="0.25">
      <c r="B38" s="236">
        <v>19</v>
      </c>
      <c r="C38" s="259" t="str">
        <f t="shared" si="3"/>
        <v/>
      </c>
      <c r="D38" s="113"/>
      <c r="E38" s="113"/>
      <c r="F38" s="107"/>
      <c r="G38" s="106"/>
      <c r="H38" s="106"/>
      <c r="I38" s="106"/>
      <c r="J38" s="109"/>
      <c r="K38" s="106"/>
      <c r="L38" s="313">
        <f t="shared" si="4"/>
        <v>0</v>
      </c>
      <c r="M38"/>
      <c r="U38" s="20"/>
      <c r="V38" s="20"/>
      <c r="W38" s="20"/>
    </row>
    <row r="39" spans="2:23" x14ac:dyDescent="0.25">
      <c r="B39" s="236">
        <v>20</v>
      </c>
      <c r="C39" s="259" t="str">
        <f t="shared" si="3"/>
        <v/>
      </c>
      <c r="D39" s="113"/>
      <c r="E39" s="113"/>
      <c r="F39" s="107"/>
      <c r="G39" s="106"/>
      <c r="H39" s="106"/>
      <c r="I39" s="106"/>
      <c r="J39" s="109"/>
      <c r="K39" s="106"/>
      <c r="L39" s="313">
        <f t="shared" si="4"/>
        <v>0</v>
      </c>
      <c r="M39"/>
      <c r="U39" s="20"/>
      <c r="V39" s="20"/>
      <c r="W39" s="20"/>
    </row>
    <row r="40" spans="2:23" x14ac:dyDescent="0.25">
      <c r="B40" s="236">
        <v>21</v>
      </c>
      <c r="C40" s="259" t="str">
        <f t="shared" si="3"/>
        <v/>
      </c>
      <c r="D40" s="113"/>
      <c r="E40" s="113"/>
      <c r="F40" s="107"/>
      <c r="G40" s="106"/>
      <c r="H40" s="106"/>
      <c r="I40" s="106"/>
      <c r="J40" s="109"/>
      <c r="K40" s="106"/>
      <c r="L40" s="313">
        <f t="shared" si="4"/>
        <v>0</v>
      </c>
      <c r="M40"/>
      <c r="U40" s="20"/>
      <c r="V40" s="20"/>
      <c r="W40" s="20"/>
    </row>
    <row r="41" spans="2:23" x14ac:dyDescent="0.25">
      <c r="B41" s="236">
        <v>22</v>
      </c>
      <c r="C41" s="259" t="str">
        <f t="shared" si="3"/>
        <v/>
      </c>
      <c r="D41" s="113"/>
      <c r="E41" s="113"/>
      <c r="F41" s="107"/>
      <c r="G41" s="106"/>
      <c r="H41" s="106"/>
      <c r="I41" s="106"/>
      <c r="J41" s="109"/>
      <c r="K41" s="106"/>
      <c r="L41" s="313">
        <f t="shared" si="4"/>
        <v>0</v>
      </c>
      <c r="M41"/>
      <c r="U41" s="20"/>
      <c r="V41" s="20"/>
      <c r="W41" s="20"/>
    </row>
    <row r="42" spans="2:23" x14ac:dyDescent="0.25">
      <c r="B42" s="236">
        <v>23</v>
      </c>
      <c r="C42" s="259" t="str">
        <f t="shared" si="3"/>
        <v/>
      </c>
      <c r="D42" s="113"/>
      <c r="E42" s="113"/>
      <c r="F42" s="107"/>
      <c r="G42" s="106"/>
      <c r="H42" s="106"/>
      <c r="I42" s="106"/>
      <c r="J42" s="109"/>
      <c r="K42" s="106"/>
      <c r="L42" s="313">
        <f t="shared" si="4"/>
        <v>0</v>
      </c>
      <c r="M42"/>
      <c r="U42" s="20"/>
      <c r="V42" s="20"/>
      <c r="W42" s="20"/>
    </row>
    <row r="43" spans="2:23" x14ac:dyDescent="0.25">
      <c r="B43" s="236">
        <v>24</v>
      </c>
      <c r="C43" s="259" t="str">
        <f t="shared" si="3"/>
        <v/>
      </c>
      <c r="D43" s="113"/>
      <c r="E43" s="113"/>
      <c r="F43" s="107"/>
      <c r="G43" s="106"/>
      <c r="H43" s="106"/>
      <c r="I43" s="106"/>
      <c r="J43" s="109"/>
      <c r="K43" s="106"/>
      <c r="L43" s="313">
        <f t="shared" si="4"/>
        <v>0</v>
      </c>
      <c r="M43"/>
      <c r="U43" s="20"/>
      <c r="V43" s="20"/>
      <c r="W43" s="20"/>
    </row>
    <row r="44" spans="2:23" x14ac:dyDescent="0.25">
      <c r="B44" s="236">
        <v>25</v>
      </c>
      <c r="C44" s="259" t="str">
        <f t="shared" si="3"/>
        <v/>
      </c>
      <c r="D44" s="113"/>
      <c r="E44" s="113"/>
      <c r="F44" s="107"/>
      <c r="G44" s="106"/>
      <c r="H44" s="106"/>
      <c r="I44" s="106"/>
      <c r="J44" s="109"/>
      <c r="K44" s="106"/>
      <c r="L44" s="313">
        <f t="shared" si="4"/>
        <v>0</v>
      </c>
      <c r="M44"/>
      <c r="U44" s="20"/>
      <c r="V44" s="20"/>
      <c r="W44" s="20"/>
    </row>
    <row r="45" spans="2:23" x14ac:dyDescent="0.25">
      <c r="B45" s="236">
        <v>26</v>
      </c>
      <c r="C45" s="259" t="str">
        <f t="shared" si="3"/>
        <v/>
      </c>
      <c r="D45" s="113"/>
      <c r="E45" s="113"/>
      <c r="F45" s="107"/>
      <c r="G45" s="106"/>
      <c r="H45" s="106"/>
      <c r="I45" s="106"/>
      <c r="J45" s="109"/>
      <c r="K45" s="106"/>
      <c r="L45" s="313">
        <f t="shared" si="4"/>
        <v>0</v>
      </c>
      <c r="M45"/>
      <c r="U45" s="20"/>
      <c r="V45" s="20"/>
      <c r="W45" s="20"/>
    </row>
    <row r="46" spans="2:23" x14ac:dyDescent="0.2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9.5" customHeight="1" x14ac:dyDescent="0.25">
      <c r="A1" s="329" t="s">
        <v>773</v>
      </c>
    </row>
    <row r="2" spans="1:1" ht="15.75" x14ac:dyDescent="0.25">
      <c r="A2" s="331" t="s">
        <v>313</v>
      </c>
    </row>
    <row r="3" spans="1:1" ht="15.75" x14ac:dyDescent="0.25">
      <c r="A3" s="331" t="s">
        <v>312</v>
      </c>
    </row>
    <row r="4" spans="1:1" ht="15.75" x14ac:dyDescent="0.25">
      <c r="A4" s="331" t="s">
        <v>644</v>
      </c>
    </row>
    <row r="5" spans="1:1" ht="15.75" x14ac:dyDescent="0.25">
      <c r="A5" s="331" t="s">
        <v>645</v>
      </c>
    </row>
    <row r="6" spans="1:1" ht="15.75" x14ac:dyDescent="0.25">
      <c r="A6" s="331" t="s">
        <v>646</v>
      </c>
    </row>
    <row r="7" spans="1:1" ht="15.75" x14ac:dyDescent="0.25">
      <c r="A7" s="331" t="s">
        <v>738</v>
      </c>
    </row>
    <row r="8" spans="1:1" ht="45.75" x14ac:dyDescent="0.25">
      <c r="A8" s="331" t="s">
        <v>647</v>
      </c>
    </row>
    <row r="9" spans="1:1" ht="15.75" x14ac:dyDescent="0.25">
      <c r="A9" s="331" t="s">
        <v>429</v>
      </c>
    </row>
    <row r="10" spans="1:1" ht="15.75" x14ac:dyDescent="0.25">
      <c r="A10" s="331" t="s">
        <v>648</v>
      </c>
    </row>
    <row r="11" spans="1:1" ht="15.75" x14ac:dyDescent="0.25">
      <c r="A11" s="331" t="s">
        <v>649</v>
      </c>
    </row>
    <row r="12" spans="1:1" ht="15.75" x14ac:dyDescent="0.25">
      <c r="A12" s="331" t="s">
        <v>650</v>
      </c>
    </row>
    <row r="13" spans="1:1" ht="15.75" x14ac:dyDescent="0.25">
      <c r="A13" s="331" t="s">
        <v>755</v>
      </c>
    </row>
    <row r="14" spans="1:1" ht="15.75" x14ac:dyDescent="0.25">
      <c r="A14" s="331" t="s">
        <v>651</v>
      </c>
    </row>
    <row r="15" spans="1:1" ht="15.75" x14ac:dyDescent="0.25">
      <c r="A15" s="331" t="s">
        <v>424</v>
      </c>
    </row>
    <row r="16" spans="1:1" ht="135.75" x14ac:dyDescent="0.25">
      <c r="A16" s="331" t="s">
        <v>652</v>
      </c>
    </row>
    <row r="17" spans="1:1" ht="15.75" x14ac:dyDescent="0.25">
      <c r="A17" s="331" t="s">
        <v>653</v>
      </c>
    </row>
    <row r="18" spans="1:1" ht="15.75" x14ac:dyDescent="0.25">
      <c r="A18" s="331" t="s">
        <v>654</v>
      </c>
    </row>
    <row r="19" spans="1:1" ht="15.75" x14ac:dyDescent="0.25">
      <c r="A19" s="331" t="s">
        <v>756</v>
      </c>
    </row>
    <row r="20" spans="1:1" ht="15.75" x14ac:dyDescent="0.25">
      <c r="A20" s="331" t="s">
        <v>655</v>
      </c>
    </row>
    <row r="21" spans="1:1" ht="15.75" x14ac:dyDescent="0.25">
      <c r="A21" s="331" t="s">
        <v>450</v>
      </c>
    </row>
    <row r="22" spans="1:1" ht="30.75" x14ac:dyDescent="0.25">
      <c r="A22" s="331" t="s">
        <v>656</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657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658</v>
      </c>
    </row>
    <row r="35" spans="1:1" ht="15.75" x14ac:dyDescent="0.25">
      <c r="A35" s="331" t="s">
        <v>659</v>
      </c>
    </row>
    <row r="36" spans="1:1" ht="15.75" x14ac:dyDescent="0.25">
      <c r="A36" s="331" t="s">
        <v>660</v>
      </c>
    </row>
    <row r="37" spans="1:1" ht="15.75" x14ac:dyDescent="0.25">
      <c r="A37" s="331" t="s">
        <v>661</v>
      </c>
    </row>
    <row r="38" spans="1:1" ht="15.75" x14ac:dyDescent="0.25">
      <c r="A38" s="331" t="s">
        <v>662</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663</v>
      </c>
    </row>
    <row r="47" spans="1:1" ht="61.5" customHeight="1" x14ac:dyDescent="0.25">
      <c r="A47" s="331" t="s">
        <v>664</v>
      </c>
    </row>
    <row r="48" spans="1:1" ht="78" customHeight="1" x14ac:dyDescent="0.25">
      <c r="A48" s="331" t="s">
        <v>665</v>
      </c>
    </row>
    <row r="49" spans="1:1" x14ac:dyDescent="0.25">
      <c r="A49" s="343" t="s">
        <v>666</v>
      </c>
    </row>
    <row r="50" spans="1:1" ht="30.75" x14ac:dyDescent="0.25">
      <c r="A50" s="331" t="s">
        <v>667</v>
      </c>
    </row>
    <row r="51" spans="1:1" ht="30.75" x14ac:dyDescent="0.25">
      <c r="A51" s="331" t="s">
        <v>668</v>
      </c>
    </row>
    <row r="52" spans="1:1" ht="30.75" x14ac:dyDescent="0.25">
      <c r="A52" s="331" t="s">
        <v>669</v>
      </c>
    </row>
    <row r="53" spans="1:1" ht="30.75" x14ac:dyDescent="0.25">
      <c r="A53" s="331" t="s">
        <v>670</v>
      </c>
    </row>
    <row r="54" spans="1:1" ht="30.75" x14ac:dyDescent="0.25">
      <c r="A54" s="331" t="s">
        <v>671</v>
      </c>
    </row>
    <row r="55" spans="1:1" ht="15.75" x14ac:dyDescent="0.25">
      <c r="A55" s="331" t="s">
        <v>672</v>
      </c>
    </row>
    <row r="56" spans="1:1" ht="15.75" hidden="1" x14ac:dyDescent="0.25">
      <c r="A56" s="137"/>
    </row>
    <row r="57" spans="1:1" ht="15.75" hidden="1" x14ac:dyDescent="0.25">
      <c r="A57" s="137"/>
    </row>
    <row r="58" spans="1:1" ht="15.75" hidden="1" x14ac:dyDescent="0.25">
      <c r="A58" s="137"/>
    </row>
    <row r="59" spans="1:1" ht="15.75" hidden="1" x14ac:dyDescent="0.2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15" sqref="G15"/>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4" customWidth="1"/>
    <col min="6" max="6" width="20.140625" style="344" customWidth="1"/>
    <col min="7" max="7" width="30" style="344" customWidth="1"/>
    <col min="8" max="8" width="54.28515625" style="20" customWidth="1"/>
    <col min="9" max="13" width="11.7109375" style="20" hidden="1" customWidth="1"/>
    <col min="14" max="16384" width="9.140625" style="20" hidden="1"/>
  </cols>
  <sheetData>
    <row r="1" spans="1:8" x14ac:dyDescent="0.2">
      <c r="A1" s="323" t="s">
        <v>780</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2" customFormat="1" x14ac:dyDescent="0.2">
      <c r="B4" s="327" t="s">
        <v>746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5" t="s">
        <v>0</v>
      </c>
      <c r="C9" s="135"/>
      <c r="D9" s="152" t="str">
        <f>IF(ISBLANK('1. Information'!D11),"",'1. Information'!D11)</f>
        <v>Sutter/Yuba</v>
      </c>
      <c r="E9" s="2"/>
      <c r="F9" s="285" t="s">
        <v>156</v>
      </c>
      <c r="G9" s="226">
        <f>IF(ISBLANK('1. Information'!D9),"",'1. Information'!D9)</f>
        <v>44953</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44"/>
      <c r="C13" s="315" t="s">
        <v>23</v>
      </c>
      <c r="D13" s="315" t="s">
        <v>25</v>
      </c>
      <c r="E13" s="315" t="s">
        <v>27</v>
      </c>
      <c r="F13" s="315" t="s">
        <v>202</v>
      </c>
      <c r="G13" s="315" t="s">
        <v>203</v>
      </c>
      <c r="H13" s="230" t="s">
        <v>204</v>
      </c>
    </row>
    <row r="14" spans="1:8" ht="31.5" x14ac:dyDescent="0.2">
      <c r="B14" s="253" t="s">
        <v>120</v>
      </c>
      <c r="C14" s="256" t="s">
        <v>168</v>
      </c>
      <c r="D14" s="255" t="s">
        <v>673</v>
      </c>
      <c r="E14" s="255" t="s">
        <v>674</v>
      </c>
      <c r="F14" s="255" t="s">
        <v>300</v>
      </c>
      <c r="G14" s="255" t="s">
        <v>104</v>
      </c>
      <c r="H14" s="255" t="s">
        <v>105</v>
      </c>
    </row>
    <row r="15" spans="1:8" x14ac:dyDescent="0.2">
      <c r="B15" s="236">
        <v>1</v>
      </c>
      <c r="C15" s="259" t="str">
        <f t="shared" ref="C15:C44" si="0">IF(G15&lt;&gt;0,VLOOKUP($D$9,Info_County_Code,2,FALSE),"")</f>
        <v/>
      </c>
      <c r="D15" s="30"/>
      <c r="E15" s="30"/>
      <c r="F15" s="125"/>
      <c r="G15" s="111"/>
      <c r="H15" s="113"/>
    </row>
    <row r="16" spans="1:8" x14ac:dyDescent="0.2">
      <c r="B16" s="236">
        <v>2</v>
      </c>
      <c r="C16" s="259" t="str">
        <f t="shared" si="0"/>
        <v/>
      </c>
      <c r="D16" s="30"/>
      <c r="E16" s="30"/>
      <c r="F16" s="125"/>
      <c r="G16" s="111"/>
      <c r="H16" s="113"/>
    </row>
    <row r="17" spans="2:8" x14ac:dyDescent="0.2">
      <c r="B17" s="236">
        <v>3</v>
      </c>
      <c r="C17" s="259" t="str">
        <f t="shared" si="0"/>
        <v/>
      </c>
      <c r="D17" s="30"/>
      <c r="E17" s="30"/>
      <c r="F17" s="125"/>
      <c r="G17" s="111"/>
      <c r="H17" s="113"/>
    </row>
    <row r="18" spans="2:8" x14ac:dyDescent="0.2">
      <c r="B18" s="236">
        <v>4</v>
      </c>
      <c r="C18" s="259" t="str">
        <f t="shared" si="0"/>
        <v/>
      </c>
      <c r="D18" s="30"/>
      <c r="E18" s="30"/>
      <c r="F18" s="125"/>
      <c r="G18" s="111"/>
      <c r="H18" s="113"/>
    </row>
    <row r="19" spans="2:8" x14ac:dyDescent="0.2">
      <c r="B19" s="236">
        <v>5</v>
      </c>
      <c r="C19" s="259" t="str">
        <f t="shared" si="0"/>
        <v/>
      </c>
      <c r="D19" s="30"/>
      <c r="E19" s="30"/>
      <c r="F19" s="125"/>
      <c r="G19" s="111"/>
      <c r="H19" s="113"/>
    </row>
    <row r="20" spans="2:8" x14ac:dyDescent="0.2">
      <c r="B20" s="236">
        <v>6</v>
      </c>
      <c r="C20" s="259" t="str">
        <f t="shared" si="0"/>
        <v/>
      </c>
      <c r="D20" s="30"/>
      <c r="E20" s="30"/>
      <c r="F20" s="125"/>
      <c r="G20" s="111"/>
      <c r="H20" s="113"/>
    </row>
    <row r="21" spans="2:8" x14ac:dyDescent="0.2">
      <c r="B21" s="236">
        <v>7</v>
      </c>
      <c r="C21" s="259" t="str">
        <f t="shared" si="0"/>
        <v/>
      </c>
      <c r="D21" s="30"/>
      <c r="E21" s="30"/>
      <c r="F21" s="125"/>
      <c r="G21" s="111"/>
      <c r="H21" s="113"/>
    </row>
    <row r="22" spans="2:8" x14ac:dyDescent="0.2">
      <c r="B22" s="236">
        <v>8</v>
      </c>
      <c r="C22" s="259" t="str">
        <f t="shared" si="0"/>
        <v/>
      </c>
      <c r="D22" s="30"/>
      <c r="E22" s="30"/>
      <c r="F22" s="125"/>
      <c r="G22" s="111"/>
      <c r="H22" s="113"/>
    </row>
    <row r="23" spans="2:8" x14ac:dyDescent="0.2">
      <c r="B23" s="236">
        <v>9</v>
      </c>
      <c r="C23" s="259" t="str">
        <f t="shared" si="0"/>
        <v/>
      </c>
      <c r="D23" s="30"/>
      <c r="E23" s="30"/>
      <c r="F23" s="125"/>
      <c r="G23" s="111"/>
      <c r="H23" s="113"/>
    </row>
    <row r="24" spans="2:8" x14ac:dyDescent="0.2">
      <c r="B24" s="236">
        <v>10</v>
      </c>
      <c r="C24" s="259" t="str">
        <f t="shared" si="0"/>
        <v/>
      </c>
      <c r="D24" s="30"/>
      <c r="E24" s="30"/>
      <c r="F24" s="125"/>
      <c r="G24" s="111"/>
      <c r="H24" s="113"/>
    </row>
    <row r="25" spans="2:8" x14ac:dyDescent="0.2">
      <c r="B25" s="236">
        <v>11</v>
      </c>
      <c r="C25" s="259" t="str">
        <f t="shared" si="0"/>
        <v/>
      </c>
      <c r="D25" s="30"/>
      <c r="E25" s="30"/>
      <c r="F25" s="125"/>
      <c r="G25" s="111"/>
      <c r="H25" s="113"/>
    </row>
    <row r="26" spans="2:8" x14ac:dyDescent="0.2">
      <c r="B26" s="236">
        <v>12</v>
      </c>
      <c r="C26" s="259" t="str">
        <f t="shared" si="0"/>
        <v/>
      </c>
      <c r="D26" s="30"/>
      <c r="E26" s="30"/>
      <c r="F26" s="125"/>
      <c r="G26" s="111"/>
      <c r="H26" s="113"/>
    </row>
    <row r="27" spans="2:8" x14ac:dyDescent="0.2">
      <c r="B27" s="236">
        <v>13</v>
      </c>
      <c r="C27" s="259" t="str">
        <f t="shared" si="0"/>
        <v/>
      </c>
      <c r="D27" s="30"/>
      <c r="E27" s="30"/>
      <c r="F27" s="125"/>
      <c r="G27" s="111"/>
      <c r="H27" s="113"/>
    </row>
    <row r="28" spans="2:8" x14ac:dyDescent="0.2">
      <c r="B28" s="236">
        <v>14</v>
      </c>
      <c r="C28" s="259" t="str">
        <f t="shared" si="0"/>
        <v/>
      </c>
      <c r="D28" s="30"/>
      <c r="E28" s="30"/>
      <c r="F28" s="125"/>
      <c r="G28" s="111"/>
      <c r="H28" s="113"/>
    </row>
    <row r="29" spans="2:8" x14ac:dyDescent="0.2">
      <c r="B29" s="236">
        <v>15</v>
      </c>
      <c r="C29" s="259" t="str">
        <f t="shared" si="0"/>
        <v/>
      </c>
      <c r="D29" s="30"/>
      <c r="E29" s="30"/>
      <c r="F29" s="125"/>
      <c r="G29" s="111"/>
      <c r="H29" s="113"/>
    </row>
    <row r="30" spans="2:8" x14ac:dyDescent="0.2">
      <c r="B30" s="236">
        <v>16</v>
      </c>
      <c r="C30" s="259" t="str">
        <f t="shared" si="0"/>
        <v/>
      </c>
      <c r="D30" s="30"/>
      <c r="E30" s="30"/>
      <c r="F30" s="125"/>
      <c r="G30" s="111"/>
      <c r="H30" s="113"/>
    </row>
    <row r="31" spans="2:8" x14ac:dyDescent="0.2">
      <c r="B31" s="236">
        <v>17</v>
      </c>
      <c r="C31" s="259" t="str">
        <f t="shared" si="0"/>
        <v/>
      </c>
      <c r="D31" s="30"/>
      <c r="E31" s="30"/>
      <c r="F31" s="125"/>
      <c r="G31" s="111"/>
      <c r="H31" s="113"/>
    </row>
    <row r="32" spans="2:8" x14ac:dyDescent="0.2">
      <c r="B32" s="236">
        <v>18</v>
      </c>
      <c r="C32" s="259" t="str">
        <f t="shared" si="0"/>
        <v/>
      </c>
      <c r="D32" s="30"/>
      <c r="E32" s="30"/>
      <c r="F32" s="125"/>
      <c r="G32" s="111"/>
      <c r="H32" s="113"/>
    </row>
    <row r="33" spans="2:8" x14ac:dyDescent="0.2">
      <c r="B33" s="236">
        <v>19</v>
      </c>
      <c r="C33" s="259" t="str">
        <f t="shared" si="0"/>
        <v/>
      </c>
      <c r="D33" s="30"/>
      <c r="E33" s="30"/>
      <c r="F33" s="125"/>
      <c r="G33" s="111"/>
      <c r="H33" s="113"/>
    </row>
    <row r="34" spans="2:8" x14ac:dyDescent="0.2">
      <c r="B34" s="236">
        <v>20</v>
      </c>
      <c r="C34" s="259" t="str">
        <f t="shared" si="0"/>
        <v/>
      </c>
      <c r="D34" s="30"/>
      <c r="E34" s="30"/>
      <c r="F34" s="125"/>
      <c r="G34" s="111"/>
      <c r="H34" s="113"/>
    </row>
    <row r="35" spans="2:8" x14ac:dyDescent="0.2">
      <c r="B35" s="236">
        <v>21</v>
      </c>
      <c r="C35" s="259" t="str">
        <f t="shared" si="0"/>
        <v/>
      </c>
      <c r="D35" s="30"/>
      <c r="E35" s="30"/>
      <c r="F35" s="125"/>
      <c r="G35" s="111"/>
      <c r="H35" s="113"/>
    </row>
    <row r="36" spans="2:8" x14ac:dyDescent="0.2">
      <c r="B36" s="236">
        <v>22</v>
      </c>
      <c r="C36" s="259" t="str">
        <f t="shared" si="0"/>
        <v/>
      </c>
      <c r="D36" s="30"/>
      <c r="E36" s="30"/>
      <c r="F36" s="125"/>
      <c r="G36" s="111"/>
      <c r="H36" s="113"/>
    </row>
    <row r="37" spans="2:8" x14ac:dyDescent="0.2">
      <c r="B37" s="236">
        <v>23</v>
      </c>
      <c r="C37" s="259" t="str">
        <f t="shared" si="0"/>
        <v/>
      </c>
      <c r="D37" s="30"/>
      <c r="E37" s="30"/>
      <c r="F37" s="125"/>
      <c r="G37" s="111"/>
      <c r="H37" s="113"/>
    </row>
    <row r="38" spans="2:8" x14ac:dyDescent="0.2">
      <c r="B38" s="236">
        <v>24</v>
      </c>
      <c r="C38" s="259" t="str">
        <f t="shared" si="0"/>
        <v/>
      </c>
      <c r="D38" s="30"/>
      <c r="E38" s="30"/>
      <c r="F38" s="125"/>
      <c r="G38" s="111"/>
      <c r="H38" s="113"/>
    </row>
    <row r="39" spans="2:8" x14ac:dyDescent="0.2">
      <c r="B39" s="236">
        <v>25</v>
      </c>
      <c r="C39" s="259" t="str">
        <f t="shared" si="0"/>
        <v/>
      </c>
      <c r="D39" s="30"/>
      <c r="E39" s="30"/>
      <c r="F39" s="125"/>
      <c r="G39" s="111"/>
      <c r="H39" s="113"/>
    </row>
    <row r="40" spans="2:8" x14ac:dyDescent="0.2">
      <c r="B40" s="236">
        <v>26</v>
      </c>
      <c r="C40" s="259" t="str">
        <f t="shared" si="0"/>
        <v/>
      </c>
      <c r="D40" s="30"/>
      <c r="E40" s="30"/>
      <c r="F40" s="125"/>
      <c r="G40" s="111"/>
      <c r="H40" s="113"/>
    </row>
    <row r="41" spans="2:8" x14ac:dyDescent="0.2">
      <c r="B41" s="236">
        <v>27</v>
      </c>
      <c r="C41" s="259" t="str">
        <f t="shared" si="0"/>
        <v/>
      </c>
      <c r="D41" s="30"/>
      <c r="E41" s="30"/>
      <c r="F41" s="125"/>
      <c r="G41" s="111"/>
      <c r="H41" s="113"/>
    </row>
    <row r="42" spans="2:8" x14ac:dyDescent="0.2">
      <c r="B42" s="236">
        <v>28</v>
      </c>
      <c r="C42" s="259" t="str">
        <f t="shared" si="0"/>
        <v/>
      </c>
      <c r="D42" s="30"/>
      <c r="E42" s="30"/>
      <c r="F42" s="125"/>
      <c r="G42" s="111"/>
      <c r="H42" s="113"/>
    </row>
    <row r="43" spans="2:8" x14ac:dyDescent="0.2">
      <c r="B43" s="236">
        <v>29</v>
      </c>
      <c r="C43" s="259" t="str">
        <f t="shared" si="0"/>
        <v/>
      </c>
      <c r="D43" s="30"/>
      <c r="E43" s="30"/>
      <c r="F43" s="125"/>
      <c r="G43" s="111"/>
      <c r="H43" s="113"/>
    </row>
    <row r="44" spans="2:8" x14ac:dyDescent="0.2">
      <c r="B44" s="236">
        <v>30</v>
      </c>
      <c r="C44" s="259" t="str">
        <f t="shared" si="0"/>
        <v/>
      </c>
      <c r="D44" s="30"/>
      <c r="E44" s="30"/>
      <c r="F44" s="125"/>
      <c r="G44" s="111"/>
      <c r="H44" s="113"/>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44"/>
      <c r="C49" s="317" t="s">
        <v>23</v>
      </c>
      <c r="D49" s="318" t="s">
        <v>25</v>
      </c>
      <c r="E49" s="315" t="s">
        <v>27</v>
      </c>
      <c r="F49" s="230" t="s">
        <v>202</v>
      </c>
      <c r="G49" s="183" t="s">
        <v>203</v>
      </c>
    </row>
    <row r="50" spans="2:7" ht="31.5" x14ac:dyDescent="0.2">
      <c r="B50" s="253" t="s">
        <v>120</v>
      </c>
      <c r="C50" s="256" t="s">
        <v>168</v>
      </c>
      <c r="D50" s="256" t="s">
        <v>673</v>
      </c>
      <c r="E50" s="255" t="s">
        <v>300</v>
      </c>
      <c r="F50" s="255" t="s">
        <v>104</v>
      </c>
      <c r="G50" s="255" t="s">
        <v>105</v>
      </c>
    </row>
    <row r="51" spans="2:7" x14ac:dyDescent="0.2">
      <c r="B51" s="236">
        <v>31</v>
      </c>
      <c r="C51" s="259" t="str">
        <f t="shared" ref="C51:C80" si="1">IF(F51&lt;&gt;0,VLOOKUP($D$9,Info_County_Code,2,FALSE),"")</f>
        <v/>
      </c>
      <c r="D51" s="319" t="s">
        <v>166</v>
      </c>
      <c r="E51" s="125"/>
      <c r="F51" s="111"/>
      <c r="G51" s="113"/>
    </row>
    <row r="52" spans="2:7" x14ac:dyDescent="0.2">
      <c r="B52" s="236">
        <v>32</v>
      </c>
      <c r="C52" s="259" t="str">
        <f t="shared" si="1"/>
        <v/>
      </c>
      <c r="D52" s="319" t="s">
        <v>166</v>
      </c>
      <c r="E52" s="125"/>
      <c r="F52" s="111"/>
      <c r="G52" s="113"/>
    </row>
    <row r="53" spans="2:7" x14ac:dyDescent="0.2">
      <c r="B53" s="236">
        <v>33</v>
      </c>
      <c r="C53" s="259" t="str">
        <f t="shared" si="1"/>
        <v/>
      </c>
      <c r="D53" s="319" t="s">
        <v>166</v>
      </c>
      <c r="E53" s="125"/>
      <c r="F53" s="111"/>
      <c r="G53" s="113"/>
    </row>
    <row r="54" spans="2:7" x14ac:dyDescent="0.2">
      <c r="B54" s="236">
        <v>34</v>
      </c>
      <c r="C54" s="259" t="str">
        <f t="shared" si="1"/>
        <v/>
      </c>
      <c r="D54" s="319" t="s">
        <v>166</v>
      </c>
      <c r="E54" s="125"/>
      <c r="F54" s="111"/>
      <c r="G54" s="113"/>
    </row>
    <row r="55" spans="2:7" x14ac:dyDescent="0.2">
      <c r="B55" s="236">
        <v>35</v>
      </c>
      <c r="C55" s="259" t="str">
        <f t="shared" si="1"/>
        <v/>
      </c>
      <c r="D55" s="319" t="s">
        <v>166</v>
      </c>
      <c r="E55" s="125"/>
      <c r="F55" s="111"/>
      <c r="G55" s="113"/>
    </row>
    <row r="56" spans="2:7" x14ac:dyDescent="0.2">
      <c r="B56" s="236">
        <v>36</v>
      </c>
      <c r="C56" s="259" t="str">
        <f t="shared" si="1"/>
        <v/>
      </c>
      <c r="D56" s="319" t="s">
        <v>166</v>
      </c>
      <c r="E56" s="125"/>
      <c r="F56" s="111"/>
      <c r="G56" s="113"/>
    </row>
    <row r="57" spans="2:7" x14ac:dyDescent="0.2">
      <c r="B57" s="236">
        <v>37</v>
      </c>
      <c r="C57" s="259" t="str">
        <f t="shared" si="1"/>
        <v/>
      </c>
      <c r="D57" s="319" t="s">
        <v>166</v>
      </c>
      <c r="E57" s="125"/>
      <c r="F57" s="111"/>
      <c r="G57" s="113"/>
    </row>
    <row r="58" spans="2:7" x14ac:dyDescent="0.2">
      <c r="B58" s="236">
        <v>38</v>
      </c>
      <c r="C58" s="259" t="str">
        <f t="shared" si="1"/>
        <v/>
      </c>
      <c r="D58" s="319" t="s">
        <v>166</v>
      </c>
      <c r="E58" s="125"/>
      <c r="F58" s="111"/>
      <c r="G58" s="113"/>
    </row>
    <row r="59" spans="2:7" x14ac:dyDescent="0.2">
      <c r="B59" s="236">
        <v>39</v>
      </c>
      <c r="C59" s="259" t="str">
        <f t="shared" si="1"/>
        <v/>
      </c>
      <c r="D59" s="319" t="s">
        <v>166</v>
      </c>
      <c r="E59" s="125"/>
      <c r="F59" s="111"/>
      <c r="G59" s="113"/>
    </row>
    <row r="60" spans="2:7" x14ac:dyDescent="0.2">
      <c r="B60" s="236">
        <v>40</v>
      </c>
      <c r="C60" s="259" t="str">
        <f t="shared" si="1"/>
        <v/>
      </c>
      <c r="D60" s="319" t="s">
        <v>166</v>
      </c>
      <c r="E60" s="125"/>
      <c r="F60" s="111"/>
      <c r="G60" s="113"/>
    </row>
    <row r="61" spans="2:7" x14ac:dyDescent="0.2">
      <c r="B61" s="236">
        <v>41</v>
      </c>
      <c r="C61" s="259" t="str">
        <f t="shared" si="1"/>
        <v/>
      </c>
      <c r="D61" s="319" t="s">
        <v>166</v>
      </c>
      <c r="E61" s="125"/>
      <c r="F61" s="111"/>
      <c r="G61" s="113"/>
    </row>
    <row r="62" spans="2:7" x14ac:dyDescent="0.2">
      <c r="B62" s="236">
        <v>42</v>
      </c>
      <c r="C62" s="259" t="str">
        <f t="shared" si="1"/>
        <v/>
      </c>
      <c r="D62" s="319" t="s">
        <v>166</v>
      </c>
      <c r="E62" s="125"/>
      <c r="F62" s="111"/>
      <c r="G62" s="113"/>
    </row>
    <row r="63" spans="2:7" x14ac:dyDescent="0.2">
      <c r="B63" s="236">
        <v>43</v>
      </c>
      <c r="C63" s="259" t="str">
        <f t="shared" si="1"/>
        <v/>
      </c>
      <c r="D63" s="319" t="s">
        <v>166</v>
      </c>
      <c r="E63" s="125"/>
      <c r="F63" s="111"/>
      <c r="G63" s="113"/>
    </row>
    <row r="64" spans="2:7" x14ac:dyDescent="0.2">
      <c r="B64" s="236">
        <v>44</v>
      </c>
      <c r="C64" s="259" t="str">
        <f t="shared" si="1"/>
        <v/>
      </c>
      <c r="D64" s="319" t="s">
        <v>166</v>
      </c>
      <c r="E64" s="125"/>
      <c r="F64" s="111"/>
      <c r="G64" s="113"/>
    </row>
    <row r="65" spans="2:7" x14ac:dyDescent="0.2">
      <c r="B65" s="236">
        <v>45</v>
      </c>
      <c r="C65" s="259" t="str">
        <f t="shared" si="1"/>
        <v/>
      </c>
      <c r="D65" s="319" t="s">
        <v>166</v>
      </c>
      <c r="E65" s="125"/>
      <c r="F65" s="111"/>
      <c r="G65" s="113"/>
    </row>
    <row r="66" spans="2:7" x14ac:dyDescent="0.2">
      <c r="B66" s="236">
        <v>46</v>
      </c>
      <c r="C66" s="259" t="str">
        <f t="shared" si="1"/>
        <v/>
      </c>
      <c r="D66" s="319" t="s">
        <v>166</v>
      </c>
      <c r="E66" s="125"/>
      <c r="F66" s="111"/>
      <c r="G66" s="113"/>
    </row>
    <row r="67" spans="2:7" x14ac:dyDescent="0.2">
      <c r="B67" s="236">
        <v>47</v>
      </c>
      <c r="C67" s="259" t="str">
        <f t="shared" si="1"/>
        <v/>
      </c>
      <c r="D67" s="319" t="s">
        <v>166</v>
      </c>
      <c r="E67" s="125"/>
      <c r="F67" s="111"/>
      <c r="G67" s="113"/>
    </row>
    <row r="68" spans="2:7" x14ac:dyDescent="0.2">
      <c r="B68" s="236">
        <v>48</v>
      </c>
      <c r="C68" s="259" t="str">
        <f t="shared" si="1"/>
        <v/>
      </c>
      <c r="D68" s="319" t="s">
        <v>166</v>
      </c>
      <c r="E68" s="125"/>
      <c r="F68" s="111"/>
      <c r="G68" s="113"/>
    </row>
    <row r="69" spans="2:7" x14ac:dyDescent="0.2">
      <c r="B69" s="236">
        <v>49</v>
      </c>
      <c r="C69" s="259" t="str">
        <f t="shared" si="1"/>
        <v/>
      </c>
      <c r="D69" s="319" t="s">
        <v>166</v>
      </c>
      <c r="E69" s="125"/>
      <c r="F69" s="111"/>
      <c r="G69" s="113"/>
    </row>
    <row r="70" spans="2:7" x14ac:dyDescent="0.2">
      <c r="B70" s="236">
        <v>50</v>
      </c>
      <c r="C70" s="259" t="str">
        <f t="shared" si="1"/>
        <v/>
      </c>
      <c r="D70" s="319" t="s">
        <v>166</v>
      </c>
      <c r="E70" s="125"/>
      <c r="F70" s="111"/>
      <c r="G70" s="113"/>
    </row>
    <row r="71" spans="2:7" x14ac:dyDescent="0.2">
      <c r="B71" s="236">
        <v>51</v>
      </c>
      <c r="C71" s="259" t="str">
        <f t="shared" si="1"/>
        <v/>
      </c>
      <c r="D71" s="319" t="s">
        <v>166</v>
      </c>
      <c r="E71" s="125"/>
      <c r="F71" s="111"/>
      <c r="G71" s="113"/>
    </row>
    <row r="72" spans="2:7" x14ac:dyDescent="0.2">
      <c r="B72" s="236">
        <v>52</v>
      </c>
      <c r="C72" s="259" t="str">
        <f t="shared" si="1"/>
        <v/>
      </c>
      <c r="D72" s="319" t="s">
        <v>166</v>
      </c>
      <c r="E72" s="125"/>
      <c r="F72" s="111"/>
      <c r="G72" s="113"/>
    </row>
    <row r="73" spans="2:7" x14ac:dyDescent="0.2">
      <c r="B73" s="236">
        <v>53</v>
      </c>
      <c r="C73" s="259" t="str">
        <f t="shared" si="1"/>
        <v/>
      </c>
      <c r="D73" s="319" t="s">
        <v>166</v>
      </c>
      <c r="E73" s="125"/>
      <c r="F73" s="111"/>
      <c r="G73" s="113"/>
    </row>
    <row r="74" spans="2:7" x14ac:dyDescent="0.2">
      <c r="B74" s="236">
        <v>54</v>
      </c>
      <c r="C74" s="259" t="str">
        <f t="shared" si="1"/>
        <v/>
      </c>
      <c r="D74" s="319" t="s">
        <v>166</v>
      </c>
      <c r="E74" s="125"/>
      <c r="F74" s="111"/>
      <c r="G74" s="113"/>
    </row>
    <row r="75" spans="2:7" x14ac:dyDescent="0.2">
      <c r="B75" s="236">
        <v>55</v>
      </c>
      <c r="C75" s="259" t="str">
        <f t="shared" si="1"/>
        <v/>
      </c>
      <c r="D75" s="319" t="s">
        <v>166</v>
      </c>
      <c r="E75" s="125"/>
      <c r="F75" s="111"/>
      <c r="G75" s="113"/>
    </row>
    <row r="76" spans="2:7" x14ac:dyDescent="0.2">
      <c r="B76" s="236">
        <v>56</v>
      </c>
      <c r="C76" s="259" t="str">
        <f t="shared" si="1"/>
        <v/>
      </c>
      <c r="D76" s="319" t="s">
        <v>166</v>
      </c>
      <c r="E76" s="125"/>
      <c r="F76" s="111"/>
      <c r="G76" s="113"/>
    </row>
    <row r="77" spans="2:7" x14ac:dyDescent="0.2">
      <c r="B77" s="236">
        <v>57</v>
      </c>
      <c r="C77" s="259" t="str">
        <f t="shared" si="1"/>
        <v/>
      </c>
      <c r="D77" s="319" t="s">
        <v>166</v>
      </c>
      <c r="E77" s="125"/>
      <c r="F77" s="111"/>
      <c r="G77" s="113"/>
    </row>
    <row r="78" spans="2:7" x14ac:dyDescent="0.2">
      <c r="B78" s="236">
        <v>58</v>
      </c>
      <c r="C78" s="259" t="str">
        <f t="shared" si="1"/>
        <v/>
      </c>
      <c r="D78" s="319" t="s">
        <v>166</v>
      </c>
      <c r="E78" s="125"/>
      <c r="F78" s="111"/>
      <c r="G78" s="113"/>
    </row>
    <row r="79" spans="2:7" x14ac:dyDescent="0.2">
      <c r="B79" s="236">
        <v>59</v>
      </c>
      <c r="C79" s="259" t="str">
        <f t="shared" si="1"/>
        <v/>
      </c>
      <c r="D79" s="319" t="s">
        <v>166</v>
      </c>
      <c r="E79" s="125"/>
      <c r="F79" s="111"/>
      <c r="G79" s="113"/>
    </row>
    <row r="80" spans="2:7" x14ac:dyDescent="0.2">
      <c r="B80" s="236">
        <v>60</v>
      </c>
      <c r="C80" s="259" t="str">
        <f t="shared" si="1"/>
        <v/>
      </c>
      <c r="D80" s="319" t="s">
        <v>166</v>
      </c>
      <c r="E80" s="125"/>
      <c r="F80" s="111"/>
      <c r="G80" s="113"/>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45.75" x14ac:dyDescent="0.25">
      <c r="A4" s="331" t="s">
        <v>676</v>
      </c>
    </row>
    <row r="5" spans="1:1" ht="30.75" x14ac:dyDescent="0.25">
      <c r="A5" s="331" t="s">
        <v>677</v>
      </c>
    </row>
    <row r="6" spans="1:1" ht="15.75" x14ac:dyDescent="0.25">
      <c r="A6" s="331" t="s">
        <v>678</v>
      </c>
    </row>
    <row r="7" spans="1:1" ht="15.75" x14ac:dyDescent="0.25">
      <c r="A7" s="331" t="s">
        <v>679</v>
      </c>
    </row>
    <row r="8" spans="1:1" ht="30.75" x14ac:dyDescent="0.25">
      <c r="A8" s="331" t="s">
        <v>680</v>
      </c>
    </row>
    <row r="9" spans="1:1" ht="15.75" x14ac:dyDescent="0.25">
      <c r="A9" s="331" t="s">
        <v>681</v>
      </c>
    </row>
    <row r="10" spans="1:1" ht="15.75" x14ac:dyDescent="0.25">
      <c r="A10" s="331" t="s">
        <v>682</v>
      </c>
    </row>
    <row r="11" spans="1:1" ht="15.75" x14ac:dyDescent="0.25">
      <c r="A11" s="331" t="s">
        <v>683</v>
      </c>
    </row>
    <row r="12" spans="1:1" ht="30.75" x14ac:dyDescent="0.25">
      <c r="A12" s="331" t="s">
        <v>684</v>
      </c>
    </row>
    <row r="13" spans="1:1" ht="15.75" x14ac:dyDescent="0.25">
      <c r="A13" s="331" t="s">
        <v>685</v>
      </c>
    </row>
    <row r="14" spans="1:1" ht="15.75" hidden="1" x14ac:dyDescent="0.25">
      <c r="A14" s="137"/>
    </row>
    <row r="15" spans="1:1" ht="15.75" hidden="1" x14ac:dyDescent="0.25">
      <c r="A15" s="137"/>
    </row>
    <row r="16" spans="1:1" ht="15.75" hidden="1" x14ac:dyDescent="0.25">
      <c r="A16" s="139"/>
    </row>
    <row r="17" spans="1:1" ht="15.75" hidden="1" x14ac:dyDescent="0.25">
      <c r="A17" s="140"/>
    </row>
    <row r="18" spans="1:1" ht="15.75" hidden="1" x14ac:dyDescent="0.25">
      <c r="A18" s="137"/>
    </row>
    <row r="19" spans="1:1" ht="15.75" hidden="1" x14ac:dyDescent="0.25">
      <c r="A19" s="137"/>
    </row>
    <row r="20" spans="1:1" ht="15.75" hidden="1" x14ac:dyDescent="0.25">
      <c r="A20" s="137"/>
    </row>
    <row r="21" spans="1:1" ht="15.75" hidden="1" x14ac:dyDescent="0.25">
      <c r="A21" s="137"/>
    </row>
    <row r="22" spans="1:1" ht="15.75" hidden="1" x14ac:dyDescent="0.25">
      <c r="A22" s="137"/>
    </row>
    <row r="23" spans="1:1" ht="15.75" hidden="1" x14ac:dyDescent="0.25">
      <c r="A23" s="139"/>
    </row>
    <row r="24" spans="1:1" ht="15.75" hidden="1" x14ac:dyDescent="0.25">
      <c r="A24" s="140"/>
    </row>
    <row r="25" spans="1:1" ht="15.75" hidden="1" x14ac:dyDescent="0.25">
      <c r="A25" s="137"/>
    </row>
    <row r="26" spans="1:1" ht="15.75" hidden="1" x14ac:dyDescent="0.25">
      <c r="A26" s="137"/>
    </row>
    <row r="27" spans="1:1" ht="15.75" hidden="1" x14ac:dyDescent="0.25">
      <c r="A27" s="137"/>
    </row>
    <row r="28" spans="1:1" ht="15.75" hidden="1" x14ac:dyDescent="0.25">
      <c r="A28" s="137"/>
    </row>
    <row r="29" spans="1:1" ht="15.75" hidden="1" x14ac:dyDescent="0.25">
      <c r="A29" s="137"/>
    </row>
    <row r="30" spans="1:1" ht="15.75" hidden="1" x14ac:dyDescent="0.2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780</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2" customFormat="1" x14ac:dyDescent="0.2">
      <c r="B4" s="327" t="s">
        <v>747</v>
      </c>
    </row>
    <row r="5" spans="1:9" ht="18" x14ac:dyDescent="0.2">
      <c r="B5" s="345" t="str">
        <f>'1. Information'!B5</f>
        <v>Annual Mental Health Services Act (MHSA) Revenue and Expenditure Report</v>
      </c>
      <c r="C5" s="13"/>
      <c r="D5" s="13"/>
      <c r="E5" s="13"/>
      <c r="F5" s="13"/>
      <c r="G5" s="13"/>
      <c r="H5" s="13"/>
    </row>
    <row r="6" spans="1:9" ht="18" x14ac:dyDescent="0.2">
      <c r="B6" s="345" t="str">
        <f>'1. Information'!B6</f>
        <v>Fiscal Year: 2021-22</v>
      </c>
      <c r="C6" s="13"/>
      <c r="D6" s="13"/>
      <c r="E6" s="13"/>
      <c r="F6" s="13"/>
      <c r="G6" s="13"/>
      <c r="H6" s="13"/>
    </row>
    <row r="7" spans="1:9" ht="18" x14ac:dyDescent="0.2">
      <c r="B7" s="345" t="s">
        <v>301</v>
      </c>
      <c r="C7" s="13"/>
      <c r="D7" s="13"/>
      <c r="E7" s="13"/>
      <c r="F7" s="13"/>
      <c r="G7" s="13"/>
      <c r="H7" s="13"/>
    </row>
    <row r="8" spans="1:9" ht="15.75" x14ac:dyDescent="0.2">
      <c r="B8" s="14"/>
      <c r="C8" s="14"/>
      <c r="D8" s="14"/>
      <c r="E8" s="14"/>
      <c r="F8" s="14"/>
      <c r="G8" s="14"/>
      <c r="H8" s="14"/>
    </row>
    <row r="9" spans="1:9" ht="15.75" x14ac:dyDescent="0.25">
      <c r="B9" s="135" t="s">
        <v>0</v>
      </c>
      <c r="C9" s="135"/>
      <c r="D9" s="152" t="str">
        <f>IF(ISBLANK('1. Information'!D11),"",'1. Information'!D11)</f>
        <v>Sutter/Yuba</v>
      </c>
      <c r="F9" s="190" t="s">
        <v>1</v>
      </c>
      <c r="G9" s="298">
        <f>IF(ISBLANK('1. Information'!D9),"",'1. Information'!D9)</f>
        <v>44953</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44"/>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673</v>
      </c>
      <c r="G14" s="200" t="s">
        <v>199</v>
      </c>
      <c r="H14" s="200" t="s">
        <v>200</v>
      </c>
      <c r="I14" s="243" t="s">
        <v>201</v>
      </c>
    </row>
    <row r="15" spans="1:9" x14ac:dyDescent="0.2">
      <c r="B15" s="236">
        <v>1</v>
      </c>
      <c r="C15" s="259" t="str">
        <f t="shared" ref="C15:C54" si="0">IF(I15&lt;&gt;0,VLOOKUP($D$9,Info_County_Code,2,FALSE),"")</f>
        <v/>
      </c>
      <c r="D15" s="117"/>
      <c r="E15" s="30"/>
      <c r="F15" s="120"/>
      <c r="G15" s="19"/>
      <c r="H15" s="19"/>
      <c r="I15" s="270">
        <f>SUM(G15:H15)</f>
        <v>0</v>
      </c>
    </row>
    <row r="16" spans="1:9" x14ac:dyDescent="0.2">
      <c r="B16" s="236">
        <v>2</v>
      </c>
      <c r="C16" s="259" t="str">
        <f t="shared" si="0"/>
        <v/>
      </c>
      <c r="D16" s="117"/>
      <c r="E16" s="30"/>
      <c r="F16" s="120"/>
      <c r="G16" s="19"/>
      <c r="H16" s="19"/>
      <c r="I16" s="270">
        <f t="shared" ref="I16:I54" si="1">SUM(G16:H16)</f>
        <v>0</v>
      </c>
    </row>
    <row r="17" spans="2:11" x14ac:dyDescent="0.2">
      <c r="B17" s="236">
        <v>3</v>
      </c>
      <c r="C17" s="259" t="str">
        <f t="shared" si="0"/>
        <v/>
      </c>
      <c r="D17" s="117"/>
      <c r="E17" s="30"/>
      <c r="F17" s="120"/>
      <c r="G17" s="19"/>
      <c r="H17" s="19"/>
      <c r="I17" s="270">
        <f t="shared" si="1"/>
        <v>0</v>
      </c>
    </row>
    <row r="18" spans="2:11" x14ac:dyDescent="0.2">
      <c r="B18" s="236">
        <v>4</v>
      </c>
      <c r="C18" s="259" t="str">
        <f t="shared" si="0"/>
        <v/>
      </c>
      <c r="D18" s="117"/>
      <c r="E18" s="30"/>
      <c r="F18" s="120"/>
      <c r="G18" s="19"/>
      <c r="H18" s="19"/>
      <c r="I18" s="270">
        <f>SUM(G18:H18)</f>
        <v>0</v>
      </c>
    </row>
    <row r="19" spans="2:11" x14ac:dyDescent="0.2">
      <c r="B19" s="236">
        <v>5</v>
      </c>
      <c r="C19" s="259" t="str">
        <f t="shared" si="0"/>
        <v/>
      </c>
      <c r="D19" s="117"/>
      <c r="E19" s="30"/>
      <c r="F19" s="120"/>
      <c r="G19" s="19"/>
      <c r="H19" s="19"/>
      <c r="I19" s="270">
        <f t="shared" si="1"/>
        <v>0</v>
      </c>
    </row>
    <row r="20" spans="2:11" x14ac:dyDescent="0.2">
      <c r="B20" s="236">
        <v>6</v>
      </c>
      <c r="C20" s="259" t="str">
        <f t="shared" si="0"/>
        <v/>
      </c>
      <c r="D20" s="117"/>
      <c r="E20" s="30"/>
      <c r="F20" s="120"/>
      <c r="G20" s="19"/>
      <c r="H20" s="19"/>
      <c r="I20" s="270">
        <f t="shared" si="1"/>
        <v>0</v>
      </c>
    </row>
    <row r="21" spans="2:11" x14ac:dyDescent="0.2">
      <c r="B21" s="236">
        <v>7</v>
      </c>
      <c r="C21" s="259" t="str">
        <f t="shared" si="0"/>
        <v/>
      </c>
      <c r="D21" s="117"/>
      <c r="E21" s="30"/>
      <c r="F21" s="120"/>
      <c r="G21" s="19"/>
      <c r="H21" s="19"/>
      <c r="I21" s="270">
        <f t="shared" si="1"/>
        <v>0</v>
      </c>
    </row>
    <row r="22" spans="2:11" x14ac:dyDescent="0.2">
      <c r="B22" s="236">
        <v>8</v>
      </c>
      <c r="C22" s="259" t="str">
        <f t="shared" si="0"/>
        <v/>
      </c>
      <c r="D22" s="117"/>
      <c r="E22" s="30"/>
      <c r="F22" s="120"/>
      <c r="G22" s="19"/>
      <c r="H22" s="19"/>
      <c r="I22" s="270">
        <f t="shared" si="1"/>
        <v>0</v>
      </c>
    </row>
    <row r="23" spans="2:11" x14ac:dyDescent="0.2">
      <c r="B23" s="236">
        <v>9</v>
      </c>
      <c r="C23" s="259" t="str">
        <f t="shared" si="0"/>
        <v/>
      </c>
      <c r="D23" s="117"/>
      <c r="E23" s="30"/>
      <c r="F23" s="120"/>
      <c r="G23" s="19"/>
      <c r="H23" s="19"/>
      <c r="I23" s="270">
        <f t="shared" si="1"/>
        <v>0</v>
      </c>
    </row>
    <row r="24" spans="2:11" x14ac:dyDescent="0.2">
      <c r="B24" s="236">
        <v>10</v>
      </c>
      <c r="C24" s="259" t="str">
        <f t="shared" si="0"/>
        <v/>
      </c>
      <c r="D24" s="117"/>
      <c r="E24" s="30"/>
      <c r="F24" s="120"/>
      <c r="G24" s="19"/>
      <c r="H24" s="19"/>
      <c r="I24" s="270">
        <f t="shared" si="1"/>
        <v>0</v>
      </c>
    </row>
    <row r="25" spans="2:11" x14ac:dyDescent="0.2">
      <c r="B25" s="236">
        <v>11</v>
      </c>
      <c r="C25" s="259" t="str">
        <f t="shared" si="0"/>
        <v/>
      </c>
      <c r="D25" s="117"/>
      <c r="E25" s="30"/>
      <c r="F25" s="120"/>
      <c r="G25" s="19"/>
      <c r="H25" s="19"/>
      <c r="I25" s="270">
        <f t="shared" si="1"/>
        <v>0</v>
      </c>
    </row>
    <row r="26" spans="2:11" x14ac:dyDescent="0.2">
      <c r="B26" s="236">
        <v>12</v>
      </c>
      <c r="C26" s="259" t="str">
        <f t="shared" si="0"/>
        <v/>
      </c>
      <c r="D26" s="117"/>
      <c r="E26" s="30"/>
      <c r="F26" s="120"/>
      <c r="G26" s="19"/>
      <c r="H26" s="19"/>
      <c r="I26" s="270">
        <f t="shared" si="1"/>
        <v>0</v>
      </c>
    </row>
    <row r="27" spans="2:11" x14ac:dyDescent="0.2">
      <c r="B27" s="236">
        <v>13</v>
      </c>
      <c r="C27" s="259" t="str">
        <f t="shared" si="0"/>
        <v/>
      </c>
      <c r="D27" s="117"/>
      <c r="E27" s="30"/>
      <c r="F27" s="120"/>
      <c r="G27" s="19"/>
      <c r="H27" s="19"/>
      <c r="I27" s="270">
        <f t="shared" si="1"/>
        <v>0</v>
      </c>
    </row>
    <row r="28" spans="2:11" x14ac:dyDescent="0.2">
      <c r="B28" s="236">
        <v>14</v>
      </c>
      <c r="C28" s="259" t="str">
        <f t="shared" si="0"/>
        <v/>
      </c>
      <c r="D28" s="117"/>
      <c r="E28" s="30"/>
      <c r="F28" s="120"/>
      <c r="G28" s="19"/>
      <c r="H28" s="19"/>
      <c r="I28" s="270">
        <f t="shared" si="1"/>
        <v>0</v>
      </c>
    </row>
    <row r="29" spans="2:11" x14ac:dyDescent="0.2">
      <c r="B29" s="236">
        <v>15</v>
      </c>
      <c r="C29" s="259" t="str">
        <f t="shared" si="0"/>
        <v/>
      </c>
      <c r="D29" s="117"/>
      <c r="E29" s="30"/>
      <c r="F29" s="120"/>
      <c r="G29" s="19"/>
      <c r="H29" s="19"/>
      <c r="I29" s="270">
        <f t="shared" si="1"/>
        <v>0</v>
      </c>
    </row>
    <row r="30" spans="2:11" x14ac:dyDescent="0.2">
      <c r="B30" s="236">
        <v>16</v>
      </c>
      <c r="C30" s="259" t="str">
        <f t="shared" si="0"/>
        <v/>
      </c>
      <c r="D30" s="117"/>
      <c r="E30" s="30"/>
      <c r="F30" s="120"/>
      <c r="G30" s="19"/>
      <c r="H30" s="19"/>
      <c r="I30" s="270">
        <f t="shared" si="1"/>
        <v>0</v>
      </c>
      <c r="K30" s="90"/>
    </row>
    <row r="31" spans="2:11" x14ac:dyDescent="0.2">
      <c r="B31" s="236">
        <v>17</v>
      </c>
      <c r="C31" s="259" t="str">
        <f t="shared" si="0"/>
        <v/>
      </c>
      <c r="D31" s="117"/>
      <c r="E31" s="30"/>
      <c r="F31" s="120"/>
      <c r="G31" s="19"/>
      <c r="H31" s="19"/>
      <c r="I31" s="270">
        <f t="shared" si="1"/>
        <v>0</v>
      </c>
    </row>
    <row r="32" spans="2:11" x14ac:dyDescent="0.2">
      <c r="B32" s="236">
        <v>18</v>
      </c>
      <c r="C32" s="259" t="str">
        <f t="shared" si="0"/>
        <v/>
      </c>
      <c r="D32" s="117"/>
      <c r="E32" s="30"/>
      <c r="F32" s="120"/>
      <c r="G32" s="19"/>
      <c r="H32" s="19"/>
      <c r="I32" s="270">
        <f t="shared" si="1"/>
        <v>0</v>
      </c>
    </row>
    <row r="33" spans="2:9" x14ac:dyDescent="0.2">
      <c r="B33" s="236">
        <v>19</v>
      </c>
      <c r="C33" s="259" t="str">
        <f t="shared" si="0"/>
        <v/>
      </c>
      <c r="D33" s="117"/>
      <c r="E33" s="30"/>
      <c r="F33" s="120"/>
      <c r="G33" s="19"/>
      <c r="H33" s="19"/>
      <c r="I33" s="270">
        <f t="shared" si="1"/>
        <v>0</v>
      </c>
    </row>
    <row r="34" spans="2:9" x14ac:dyDescent="0.2">
      <c r="B34" s="236">
        <v>20</v>
      </c>
      <c r="C34" s="259" t="str">
        <f t="shared" si="0"/>
        <v/>
      </c>
      <c r="D34" s="117"/>
      <c r="E34" s="30"/>
      <c r="F34" s="120"/>
      <c r="G34" s="19"/>
      <c r="H34" s="19"/>
      <c r="I34" s="270">
        <f t="shared" si="1"/>
        <v>0</v>
      </c>
    </row>
    <row r="35" spans="2:9" x14ac:dyDescent="0.2">
      <c r="B35" s="236">
        <v>21</v>
      </c>
      <c r="C35" s="259" t="str">
        <f t="shared" si="0"/>
        <v/>
      </c>
      <c r="D35" s="117"/>
      <c r="E35" s="30"/>
      <c r="F35" s="120"/>
      <c r="G35" s="19"/>
      <c r="H35" s="19"/>
      <c r="I35" s="270">
        <f t="shared" si="1"/>
        <v>0</v>
      </c>
    </row>
    <row r="36" spans="2:9" x14ac:dyDescent="0.2">
      <c r="B36" s="236">
        <v>22</v>
      </c>
      <c r="C36" s="259" t="str">
        <f t="shared" si="0"/>
        <v/>
      </c>
      <c r="D36" s="117"/>
      <c r="E36" s="30"/>
      <c r="F36" s="120"/>
      <c r="G36" s="19"/>
      <c r="H36" s="19"/>
      <c r="I36" s="270">
        <f t="shared" si="1"/>
        <v>0</v>
      </c>
    </row>
    <row r="37" spans="2:9" x14ac:dyDescent="0.2">
      <c r="B37" s="236">
        <v>23</v>
      </c>
      <c r="C37" s="259" t="str">
        <f t="shared" si="0"/>
        <v/>
      </c>
      <c r="D37" s="117"/>
      <c r="E37" s="30"/>
      <c r="F37" s="120"/>
      <c r="G37" s="19"/>
      <c r="H37" s="19"/>
      <c r="I37" s="270">
        <f t="shared" si="1"/>
        <v>0</v>
      </c>
    </row>
    <row r="38" spans="2:9" x14ac:dyDescent="0.2">
      <c r="B38" s="236">
        <v>24</v>
      </c>
      <c r="C38" s="259" t="str">
        <f t="shared" si="0"/>
        <v/>
      </c>
      <c r="D38" s="117"/>
      <c r="E38" s="30"/>
      <c r="F38" s="120"/>
      <c r="G38" s="19"/>
      <c r="H38" s="19"/>
      <c r="I38" s="270">
        <f t="shared" si="1"/>
        <v>0</v>
      </c>
    </row>
    <row r="39" spans="2:9" x14ac:dyDescent="0.2">
      <c r="B39" s="236">
        <v>25</v>
      </c>
      <c r="C39" s="259" t="str">
        <f t="shared" si="0"/>
        <v/>
      </c>
      <c r="D39" s="117"/>
      <c r="E39" s="30"/>
      <c r="F39" s="120"/>
      <c r="G39" s="19"/>
      <c r="H39" s="19"/>
      <c r="I39" s="270">
        <f t="shared" si="1"/>
        <v>0</v>
      </c>
    </row>
    <row r="40" spans="2:9" x14ac:dyDescent="0.2">
      <c r="B40" s="236">
        <v>26</v>
      </c>
      <c r="C40" s="259" t="str">
        <f t="shared" si="0"/>
        <v/>
      </c>
      <c r="D40" s="117"/>
      <c r="E40" s="30"/>
      <c r="F40" s="120"/>
      <c r="G40" s="19"/>
      <c r="H40" s="19"/>
      <c r="I40" s="270">
        <f t="shared" si="1"/>
        <v>0</v>
      </c>
    </row>
    <row r="41" spans="2:9" x14ac:dyDescent="0.2">
      <c r="B41" s="236">
        <v>27</v>
      </c>
      <c r="C41" s="259" t="str">
        <f t="shared" si="0"/>
        <v/>
      </c>
      <c r="D41" s="117"/>
      <c r="E41" s="30"/>
      <c r="F41" s="120"/>
      <c r="G41" s="19"/>
      <c r="H41" s="19"/>
      <c r="I41" s="270">
        <f t="shared" si="1"/>
        <v>0</v>
      </c>
    </row>
    <row r="42" spans="2:9" x14ac:dyDescent="0.2">
      <c r="B42" s="236">
        <v>28</v>
      </c>
      <c r="C42" s="259" t="str">
        <f t="shared" si="0"/>
        <v/>
      </c>
      <c r="D42" s="117"/>
      <c r="E42" s="30"/>
      <c r="F42" s="120"/>
      <c r="G42" s="19"/>
      <c r="H42" s="19"/>
      <c r="I42" s="270">
        <f t="shared" si="1"/>
        <v>0</v>
      </c>
    </row>
    <row r="43" spans="2:9" x14ac:dyDescent="0.2">
      <c r="B43" s="236">
        <v>29</v>
      </c>
      <c r="C43" s="259" t="str">
        <f t="shared" si="0"/>
        <v/>
      </c>
      <c r="D43" s="117"/>
      <c r="E43" s="30"/>
      <c r="F43" s="120"/>
      <c r="G43" s="19"/>
      <c r="H43" s="19"/>
      <c r="I43" s="270">
        <f t="shared" si="1"/>
        <v>0</v>
      </c>
    </row>
    <row r="44" spans="2:9" x14ac:dyDescent="0.2">
      <c r="B44" s="236">
        <v>30</v>
      </c>
      <c r="C44" s="259" t="str">
        <f t="shared" si="0"/>
        <v/>
      </c>
      <c r="D44" s="117"/>
      <c r="E44" s="30"/>
      <c r="F44" s="120"/>
      <c r="G44" s="19"/>
      <c r="H44" s="19"/>
      <c r="I44" s="270">
        <f t="shared" si="1"/>
        <v>0</v>
      </c>
    </row>
    <row r="45" spans="2:9" x14ac:dyDescent="0.2">
      <c r="B45" s="236">
        <v>31</v>
      </c>
      <c r="C45" s="259" t="str">
        <f t="shared" si="0"/>
        <v/>
      </c>
      <c r="D45" s="117"/>
      <c r="E45" s="30"/>
      <c r="F45" s="120"/>
      <c r="G45" s="19"/>
      <c r="H45" s="19"/>
      <c r="I45" s="270">
        <f t="shared" si="1"/>
        <v>0</v>
      </c>
    </row>
    <row r="46" spans="2:9" x14ac:dyDescent="0.2">
      <c r="B46" s="236">
        <v>32</v>
      </c>
      <c r="C46" s="259" t="str">
        <f t="shared" si="0"/>
        <v/>
      </c>
      <c r="D46" s="117"/>
      <c r="E46" s="30"/>
      <c r="F46" s="120"/>
      <c r="G46" s="19"/>
      <c r="H46" s="19"/>
      <c r="I46" s="270">
        <f t="shared" si="1"/>
        <v>0</v>
      </c>
    </row>
    <row r="47" spans="2:9" x14ac:dyDescent="0.2">
      <c r="B47" s="236">
        <v>33</v>
      </c>
      <c r="C47" s="259" t="str">
        <f t="shared" si="0"/>
        <v/>
      </c>
      <c r="D47" s="117"/>
      <c r="E47" s="30"/>
      <c r="F47" s="120"/>
      <c r="G47" s="19"/>
      <c r="H47" s="19"/>
      <c r="I47" s="270">
        <f t="shared" si="1"/>
        <v>0</v>
      </c>
    </row>
    <row r="48" spans="2:9" x14ac:dyDescent="0.2">
      <c r="B48" s="236">
        <v>34</v>
      </c>
      <c r="C48" s="259" t="str">
        <f t="shared" si="0"/>
        <v/>
      </c>
      <c r="D48" s="117"/>
      <c r="E48" s="30"/>
      <c r="F48" s="120"/>
      <c r="G48" s="19"/>
      <c r="H48" s="19"/>
      <c r="I48" s="270">
        <f t="shared" si="1"/>
        <v>0</v>
      </c>
    </row>
    <row r="49" spans="2:9" x14ac:dyDescent="0.2">
      <c r="B49" s="236">
        <v>35</v>
      </c>
      <c r="C49" s="259" t="str">
        <f t="shared" si="0"/>
        <v/>
      </c>
      <c r="D49" s="117"/>
      <c r="E49" s="30"/>
      <c r="F49" s="120"/>
      <c r="G49" s="19"/>
      <c r="H49" s="19"/>
      <c r="I49" s="270">
        <f t="shared" si="1"/>
        <v>0</v>
      </c>
    </row>
    <row r="50" spans="2:9" x14ac:dyDescent="0.2">
      <c r="B50" s="236">
        <v>36</v>
      </c>
      <c r="C50" s="259" t="str">
        <f t="shared" si="0"/>
        <v/>
      </c>
      <c r="D50" s="117"/>
      <c r="E50" s="30"/>
      <c r="F50" s="120"/>
      <c r="G50" s="19"/>
      <c r="H50" s="19"/>
      <c r="I50" s="270">
        <f t="shared" si="1"/>
        <v>0</v>
      </c>
    </row>
    <row r="51" spans="2:9" x14ac:dyDescent="0.2">
      <c r="B51" s="236">
        <v>37</v>
      </c>
      <c r="C51" s="259" t="str">
        <f t="shared" si="0"/>
        <v/>
      </c>
      <c r="D51" s="117"/>
      <c r="E51" s="30"/>
      <c r="F51" s="120"/>
      <c r="G51" s="19"/>
      <c r="H51" s="19"/>
      <c r="I51" s="270">
        <f t="shared" si="1"/>
        <v>0</v>
      </c>
    </row>
    <row r="52" spans="2:9" x14ac:dyDescent="0.2">
      <c r="B52" s="236">
        <v>38</v>
      </c>
      <c r="C52" s="259" t="str">
        <f t="shared" si="0"/>
        <v/>
      </c>
      <c r="D52" s="117"/>
      <c r="E52" s="30"/>
      <c r="F52" s="120"/>
      <c r="G52" s="19"/>
      <c r="H52" s="19"/>
      <c r="I52" s="270">
        <f t="shared" si="1"/>
        <v>0</v>
      </c>
    </row>
    <row r="53" spans="2:9" x14ac:dyDescent="0.2">
      <c r="B53" s="236">
        <v>39</v>
      </c>
      <c r="C53" s="259" t="str">
        <f t="shared" si="0"/>
        <v/>
      </c>
      <c r="D53" s="117"/>
      <c r="E53" s="30"/>
      <c r="F53" s="120"/>
      <c r="G53" s="19"/>
      <c r="H53" s="19"/>
      <c r="I53" s="270">
        <f t="shared" si="1"/>
        <v>0</v>
      </c>
    </row>
    <row r="54" spans="2:9" x14ac:dyDescent="0.2">
      <c r="B54" s="236">
        <v>40</v>
      </c>
      <c r="C54" s="259" t="str">
        <f t="shared" si="0"/>
        <v/>
      </c>
      <c r="D54" s="117"/>
      <c r="E54" s="30"/>
      <c r="F54" s="120"/>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3.5" customHeight="1" x14ac:dyDescent="0.25">
      <c r="A1" s="329" t="s">
        <v>773</v>
      </c>
    </row>
    <row r="2" spans="1:1" ht="15.75" x14ac:dyDescent="0.25">
      <c r="A2" s="331" t="s">
        <v>313</v>
      </c>
    </row>
    <row r="3" spans="1:1" ht="15.75" x14ac:dyDescent="0.25">
      <c r="A3" s="331" t="s">
        <v>312</v>
      </c>
    </row>
    <row r="4" spans="1:1" ht="45.75" x14ac:dyDescent="0.25">
      <c r="A4" s="331" t="s">
        <v>686</v>
      </c>
    </row>
    <row r="5" spans="1:1" ht="30.75" x14ac:dyDescent="0.25">
      <c r="A5" s="331" t="s">
        <v>687</v>
      </c>
    </row>
    <row r="6" spans="1:1" ht="90.75" x14ac:dyDescent="0.25">
      <c r="A6" s="331" t="s">
        <v>688</v>
      </c>
    </row>
    <row r="7" spans="1:1" ht="30.75" x14ac:dyDescent="0.25">
      <c r="A7" s="331" t="s">
        <v>689</v>
      </c>
    </row>
    <row r="8" spans="1:1" ht="30.75" x14ac:dyDescent="0.25">
      <c r="A8" s="331" t="s">
        <v>690</v>
      </c>
    </row>
    <row r="9" spans="1:1" ht="30.75" x14ac:dyDescent="0.25">
      <c r="A9" s="331" t="s">
        <v>691</v>
      </c>
    </row>
    <row r="10" spans="1:1" ht="15.75" x14ac:dyDescent="0.25">
      <c r="A10" s="331" t="s">
        <v>769</v>
      </c>
    </row>
    <row r="11" spans="1:1" ht="15.75" hidden="1" x14ac:dyDescent="0.25">
      <c r="A11" s="137"/>
    </row>
    <row r="12" spans="1:1" ht="15.75" hidden="1" x14ac:dyDescent="0.25">
      <c r="A12" s="137"/>
    </row>
    <row r="13" spans="1:1" ht="15.75" hidden="1" x14ac:dyDescent="0.25">
      <c r="A13" s="137"/>
    </row>
    <row r="14" spans="1:1" ht="15.75" hidden="1" x14ac:dyDescent="0.25">
      <c r="A14" s="137"/>
    </row>
    <row r="15" spans="1:1" ht="15.75" hidden="1" x14ac:dyDescent="0.2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2" sqref="D12"/>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770</v>
      </c>
      <c r="B1" s="324" t="s">
        <v>277</v>
      </c>
      <c r="E1" s="333" t="s">
        <v>275</v>
      </c>
    </row>
    <row r="2" spans="1:5" ht="15.75" thickBot="1" x14ac:dyDescent="0.25">
      <c r="B2" s="325" t="s">
        <v>276</v>
      </c>
      <c r="C2" s="41"/>
      <c r="D2" s="41"/>
      <c r="E2" s="167"/>
    </row>
    <row r="3" spans="1:5" x14ac:dyDescent="0.2">
      <c r="B3" s="102"/>
      <c r="E3" s="142"/>
    </row>
    <row r="4" spans="1:5" ht="15.75" x14ac:dyDescent="0.2">
      <c r="B4" s="327" t="s">
        <v>739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0"/>
    </row>
    <row r="9" spans="1:5" ht="34.5" customHeight="1" x14ac:dyDescent="0.2">
      <c r="B9" s="169">
        <v>1</v>
      </c>
      <c r="C9" s="171" t="s">
        <v>1</v>
      </c>
      <c r="D9" s="99">
        <v>44953</v>
      </c>
    </row>
    <row r="10" spans="1:5" ht="34.5" customHeight="1" x14ac:dyDescent="0.2">
      <c r="B10" s="169">
        <v>2</v>
      </c>
      <c r="C10" s="171" t="s">
        <v>303</v>
      </c>
      <c r="D10" s="114" t="s">
        <v>782</v>
      </c>
    </row>
    <row r="11" spans="1:5" ht="34.5" customHeight="1" x14ac:dyDescent="0.2">
      <c r="B11" s="169">
        <v>3</v>
      </c>
      <c r="C11" s="170" t="s">
        <v>0</v>
      </c>
      <c r="D11" s="114" t="s">
        <v>94</v>
      </c>
    </row>
    <row r="12" spans="1:5" ht="34.5" customHeight="1" x14ac:dyDescent="0.2">
      <c r="B12" s="169">
        <v>4</v>
      </c>
      <c r="C12" s="172" t="s">
        <v>113</v>
      </c>
      <c r="D12" s="150">
        <f>IF(ISBLANK(D11),"",VLOOKUP(D11,Info_County_Code,2))</f>
        <v>63</v>
      </c>
    </row>
    <row r="13" spans="1:5" ht="34.5" customHeight="1" x14ac:dyDescent="0.2">
      <c r="B13" s="169">
        <v>5</v>
      </c>
      <c r="C13" s="170" t="s">
        <v>114</v>
      </c>
      <c r="D13" s="351" t="s">
        <v>783</v>
      </c>
    </row>
    <row r="14" spans="1:5" ht="34.5" customHeight="1" x14ac:dyDescent="0.2">
      <c r="B14" s="169">
        <v>6</v>
      </c>
      <c r="C14" s="170" t="s">
        <v>115</v>
      </c>
      <c r="D14" s="114" t="s">
        <v>784</v>
      </c>
    </row>
    <row r="15" spans="1:5" ht="34.5" customHeight="1" x14ac:dyDescent="0.2">
      <c r="B15" s="169">
        <v>7</v>
      </c>
      <c r="C15" s="170" t="s">
        <v>116</v>
      </c>
      <c r="D15" s="143">
        <v>95991</v>
      </c>
    </row>
    <row r="16" spans="1:5" ht="34.5" customHeight="1" x14ac:dyDescent="0.2">
      <c r="B16" s="169">
        <v>8</v>
      </c>
      <c r="C16" s="173" t="s">
        <v>162</v>
      </c>
      <c r="D16" s="151" t="str">
        <f>IF(ISBLANK(D11),"",VLOOKUP(D11,County_Population,5,FALSE))</f>
        <v>No</v>
      </c>
    </row>
    <row r="17" spans="2:4" ht="34.5" customHeight="1" x14ac:dyDescent="0.2">
      <c r="B17" s="169">
        <v>9</v>
      </c>
      <c r="C17" s="170" t="s">
        <v>112</v>
      </c>
      <c r="D17" s="114" t="s">
        <v>785</v>
      </c>
    </row>
    <row r="18" spans="2:4" ht="34.5" customHeight="1" x14ac:dyDescent="0.2">
      <c r="B18" s="169">
        <v>10</v>
      </c>
      <c r="C18" s="174" t="s">
        <v>167</v>
      </c>
      <c r="D18" s="352" t="s">
        <v>786</v>
      </c>
    </row>
    <row r="19" spans="2:4" ht="34.5" customHeight="1" x14ac:dyDescent="0.2">
      <c r="B19" s="169">
        <v>11</v>
      </c>
      <c r="C19" s="174" t="s">
        <v>184</v>
      </c>
      <c r="D19" s="352" t="s">
        <v>787</v>
      </c>
    </row>
    <row r="20" spans="2:4" ht="34.5" customHeight="1" x14ac:dyDescent="0.2">
      <c r="B20" s="169">
        <v>12</v>
      </c>
      <c r="C20" s="171" t="s">
        <v>280</v>
      </c>
      <c r="D20" s="353"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1" sqref="E21"/>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781</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2" customFormat="1" x14ac:dyDescent="0.2">
      <c r="B4" s="327" t="s">
        <v>748</v>
      </c>
    </row>
    <row r="5" spans="1:30" ht="18" x14ac:dyDescent="0.2">
      <c r="B5" s="345" t="str">
        <f>'1. Information'!B5</f>
        <v>Annual Mental Health Services Act (MHSA) Revenue and Expenditure Report</v>
      </c>
      <c r="C5" s="13"/>
      <c r="D5" s="13"/>
      <c r="E5" s="13"/>
      <c r="F5" s="13"/>
      <c r="G5" s="13"/>
    </row>
    <row r="6" spans="1:30" ht="18" x14ac:dyDescent="0.2">
      <c r="B6" s="345" t="str">
        <f>'1. Information'!B6</f>
        <v>Fiscal Year: 2021-22</v>
      </c>
      <c r="C6" s="13"/>
      <c r="D6" s="13"/>
      <c r="E6" s="13"/>
      <c r="F6" s="13"/>
      <c r="G6" s="13"/>
    </row>
    <row r="7" spans="1:30" ht="18" x14ac:dyDescent="0.2">
      <c r="B7" s="345" t="s">
        <v>302</v>
      </c>
      <c r="C7" s="13"/>
      <c r="D7" s="13"/>
      <c r="E7" s="13"/>
      <c r="F7" s="13"/>
      <c r="G7" s="13"/>
    </row>
    <row r="8" spans="1:30" ht="18" x14ac:dyDescent="0.2">
      <c r="B8" s="93"/>
      <c r="C8" s="13"/>
      <c r="D8" s="13"/>
      <c r="E8" s="13"/>
      <c r="F8" s="13"/>
      <c r="G8" s="13"/>
      <c r="AC8" s="102"/>
    </row>
    <row r="9" spans="1:30" ht="15.75" x14ac:dyDescent="0.25">
      <c r="B9" s="135" t="s">
        <v>0</v>
      </c>
      <c r="C9" s="152" t="str">
        <f>IF(ISBLANK('1. Information'!D11),"",'1. Information'!D11)</f>
        <v>Sutter/Yuba</v>
      </c>
      <c r="F9" s="190" t="s">
        <v>1</v>
      </c>
      <c r="G9" s="298">
        <f>IF(ISBLANK('1. Information'!D9),"",'1. Information'!D9)</f>
        <v>44953</v>
      </c>
      <c r="I9" s="8"/>
    </row>
    <row r="10" spans="1:30" ht="18" x14ac:dyDescent="0.2">
      <c r="B10" s="93"/>
      <c r="C10" s="93"/>
      <c r="D10" s="13"/>
      <c r="E10" s="13"/>
      <c r="F10" s="13"/>
      <c r="G10" s="13"/>
      <c r="H10" s="13"/>
      <c r="AD10" s="102"/>
    </row>
    <row r="11" spans="1:30" ht="18" x14ac:dyDescent="0.2">
      <c r="B11" s="345"/>
      <c r="C11" s="176" t="s">
        <v>23</v>
      </c>
      <c r="D11" s="176" t="s">
        <v>25</v>
      </c>
      <c r="E11" s="176" t="s">
        <v>27</v>
      </c>
      <c r="F11" s="13"/>
      <c r="G11" s="13"/>
      <c r="H11" s="13"/>
      <c r="AD11" s="102"/>
    </row>
    <row r="12" spans="1:30" ht="15.75" x14ac:dyDescent="0.25">
      <c r="B12" s="183" t="s">
        <v>120</v>
      </c>
      <c r="C12" s="285" t="s">
        <v>673</v>
      </c>
      <c r="D12" s="285" t="s">
        <v>697</v>
      </c>
      <c r="E12" s="285" t="s">
        <v>221</v>
      </c>
    </row>
    <row r="13" spans="1:30" x14ac:dyDescent="0.2">
      <c r="B13" s="321">
        <v>1</v>
      </c>
      <c r="C13" s="141"/>
      <c r="D13" s="141"/>
      <c r="E13" s="101"/>
    </row>
    <row r="14" spans="1:30" x14ac:dyDescent="0.2">
      <c r="B14" s="322">
        <v>2</v>
      </c>
      <c r="C14" s="141"/>
      <c r="D14" s="141"/>
      <c r="E14" s="101"/>
    </row>
    <row r="15" spans="1:30" x14ac:dyDescent="0.2">
      <c r="B15" s="322">
        <v>3</v>
      </c>
      <c r="C15" s="141"/>
      <c r="D15" s="141"/>
      <c r="E15" s="101"/>
    </row>
    <row r="16" spans="1:30" x14ac:dyDescent="0.2">
      <c r="B16" s="321">
        <v>4</v>
      </c>
      <c r="C16" s="141"/>
      <c r="D16" s="141"/>
      <c r="E16" s="101"/>
    </row>
    <row r="17" spans="2:14" x14ac:dyDescent="0.2">
      <c r="B17" s="322">
        <v>5</v>
      </c>
      <c r="C17" s="141"/>
      <c r="D17" s="141"/>
      <c r="E17" s="101"/>
    </row>
    <row r="18" spans="2:14" x14ac:dyDescent="0.2">
      <c r="B18" s="322">
        <v>6</v>
      </c>
      <c r="C18" s="141"/>
      <c r="D18" s="141"/>
      <c r="E18" s="101"/>
      <c r="N18" s="102"/>
    </row>
    <row r="19" spans="2:14" x14ac:dyDescent="0.2">
      <c r="B19" s="321">
        <v>7</v>
      </c>
      <c r="C19" s="141"/>
      <c r="D19" s="141"/>
      <c r="E19" s="101"/>
    </row>
    <row r="20" spans="2:14" x14ac:dyDescent="0.2">
      <c r="B20" s="322">
        <v>8</v>
      </c>
      <c r="C20" s="141"/>
      <c r="D20" s="141"/>
      <c r="E20" s="101"/>
    </row>
    <row r="21" spans="2:14" x14ac:dyDescent="0.2">
      <c r="B21" s="322">
        <v>9</v>
      </c>
      <c r="C21" s="141"/>
      <c r="D21" s="141"/>
      <c r="E21" s="101"/>
    </row>
    <row r="22" spans="2:14" x14ac:dyDescent="0.2">
      <c r="B22" s="321">
        <v>10</v>
      </c>
      <c r="C22" s="141"/>
      <c r="D22" s="141"/>
      <c r="E22" s="101"/>
    </row>
    <row r="23" spans="2:14" x14ac:dyDescent="0.2">
      <c r="B23" s="322">
        <v>11</v>
      </c>
      <c r="C23" s="141"/>
      <c r="D23" s="141"/>
      <c r="E23" s="101"/>
    </row>
    <row r="24" spans="2:14" x14ac:dyDescent="0.2">
      <c r="B24" s="322">
        <v>12</v>
      </c>
      <c r="C24" s="141"/>
      <c r="D24" s="141"/>
      <c r="E24" s="101"/>
    </row>
    <row r="25" spans="2:14" x14ac:dyDescent="0.2">
      <c r="B25" s="321">
        <v>13</v>
      </c>
      <c r="C25" s="141"/>
      <c r="D25" s="141"/>
      <c r="E25" s="101"/>
    </row>
    <row r="26" spans="2:14" x14ac:dyDescent="0.2">
      <c r="B26" s="322">
        <v>14</v>
      </c>
      <c r="C26" s="141"/>
      <c r="D26" s="141"/>
      <c r="E26" s="101"/>
    </row>
    <row r="27" spans="2:14" x14ac:dyDescent="0.2">
      <c r="B27" s="322">
        <v>15</v>
      </c>
      <c r="C27" s="141"/>
      <c r="D27" s="141"/>
      <c r="E27" s="101"/>
    </row>
    <row r="28" spans="2:14" x14ac:dyDescent="0.2">
      <c r="B28" s="321">
        <v>16</v>
      </c>
      <c r="C28" s="141"/>
      <c r="D28" s="141"/>
      <c r="E28" s="101"/>
    </row>
    <row r="29" spans="2:14" x14ac:dyDescent="0.2">
      <c r="B29" s="322">
        <v>17</v>
      </c>
      <c r="C29" s="141"/>
      <c r="D29" s="141"/>
      <c r="E29" s="101"/>
    </row>
    <row r="30" spans="2:14" x14ac:dyDescent="0.2">
      <c r="B30" s="322">
        <v>18</v>
      </c>
      <c r="C30" s="141"/>
      <c r="D30" s="141"/>
      <c r="E30" s="101"/>
    </row>
    <row r="31" spans="2:14" x14ac:dyDescent="0.2">
      <c r="B31" s="321">
        <v>19</v>
      </c>
      <c r="C31" s="141"/>
      <c r="D31" s="141"/>
      <c r="E31" s="101"/>
    </row>
    <row r="32" spans="2:14" x14ac:dyDescent="0.2">
      <c r="B32" s="322">
        <v>20</v>
      </c>
      <c r="C32" s="141"/>
      <c r="D32" s="141"/>
      <c r="E32" s="101"/>
    </row>
    <row r="33" spans="2:5" x14ac:dyDescent="0.2">
      <c r="B33" s="322">
        <v>21</v>
      </c>
      <c r="C33" s="141"/>
      <c r="D33" s="141"/>
      <c r="E33" s="101"/>
    </row>
    <row r="34" spans="2:5" x14ac:dyDescent="0.2">
      <c r="B34" s="321">
        <v>22</v>
      </c>
      <c r="C34" s="141"/>
      <c r="D34" s="141"/>
      <c r="E34" s="101"/>
    </row>
    <row r="35" spans="2:5" x14ac:dyDescent="0.2">
      <c r="B35" s="322">
        <v>23</v>
      </c>
      <c r="C35" s="141"/>
      <c r="D35" s="141"/>
      <c r="E35" s="101"/>
    </row>
    <row r="36" spans="2:5" x14ac:dyDescent="0.2">
      <c r="B36" s="322">
        <v>24</v>
      </c>
      <c r="C36" s="141"/>
      <c r="D36" s="141"/>
      <c r="E36" s="101"/>
    </row>
    <row r="37" spans="2:5" x14ac:dyDescent="0.2">
      <c r="B37" s="321">
        <v>25</v>
      </c>
      <c r="C37" s="141"/>
      <c r="D37" s="141"/>
      <c r="E37" s="101"/>
    </row>
    <row r="38" spans="2:5" x14ac:dyDescent="0.2">
      <c r="B38" s="322">
        <v>26</v>
      </c>
      <c r="C38" s="141"/>
      <c r="D38" s="141"/>
      <c r="E38" s="101"/>
    </row>
    <row r="39" spans="2:5" x14ac:dyDescent="0.2">
      <c r="B39" s="322">
        <v>27</v>
      </c>
      <c r="C39" s="141"/>
      <c r="D39" s="141"/>
      <c r="E39" s="101"/>
    </row>
    <row r="40" spans="2:5" x14ac:dyDescent="0.2">
      <c r="B40" s="321">
        <v>28</v>
      </c>
      <c r="C40" s="141"/>
      <c r="D40" s="141"/>
      <c r="E40" s="101"/>
    </row>
    <row r="41" spans="2:5" x14ac:dyDescent="0.2">
      <c r="B41" s="322">
        <v>29</v>
      </c>
      <c r="C41" s="141"/>
      <c r="D41" s="141"/>
      <c r="E41" s="101"/>
    </row>
    <row r="42" spans="2:5" x14ac:dyDescent="0.2">
      <c r="B42" s="322">
        <v>30</v>
      </c>
      <c r="C42" s="141"/>
      <c r="D42" s="141"/>
      <c r="E42" s="101"/>
    </row>
    <row r="43" spans="2:5" x14ac:dyDescent="0.2">
      <c r="B43" s="321">
        <v>31</v>
      </c>
      <c r="C43" s="141"/>
      <c r="D43" s="141"/>
      <c r="E43" s="101"/>
    </row>
    <row r="44" spans="2:5" x14ac:dyDescent="0.2">
      <c r="B44" s="322">
        <v>32</v>
      </c>
      <c r="C44" s="141"/>
      <c r="D44" s="141"/>
      <c r="E44" s="101"/>
    </row>
    <row r="45" spans="2:5" x14ac:dyDescent="0.2">
      <c r="B45" s="322">
        <v>33</v>
      </c>
      <c r="C45" s="141"/>
      <c r="D45" s="141"/>
      <c r="E45" s="101"/>
    </row>
    <row r="46" spans="2:5" x14ac:dyDescent="0.2">
      <c r="B46" s="321">
        <v>34</v>
      </c>
      <c r="C46" s="141"/>
      <c r="D46" s="141"/>
      <c r="E46" s="101"/>
    </row>
    <row r="47" spans="2:5" x14ac:dyDescent="0.2">
      <c r="B47" s="322">
        <v>35</v>
      </c>
      <c r="C47" s="141"/>
      <c r="D47" s="141"/>
      <c r="E47" s="101"/>
    </row>
    <row r="48" spans="2:5" x14ac:dyDescent="0.2">
      <c r="B48" s="322">
        <v>36</v>
      </c>
      <c r="C48" s="141"/>
      <c r="D48" s="141"/>
      <c r="E48" s="101"/>
    </row>
    <row r="49" spans="2:19" x14ac:dyDescent="0.2">
      <c r="B49" s="321">
        <v>37</v>
      </c>
      <c r="C49" s="141"/>
      <c r="D49" s="141"/>
      <c r="E49" s="101"/>
    </row>
    <row r="50" spans="2:19" x14ac:dyDescent="0.2">
      <c r="B50" s="322">
        <v>38</v>
      </c>
      <c r="C50" s="141"/>
      <c r="D50" s="141"/>
      <c r="E50" s="101"/>
    </row>
    <row r="51" spans="2:19" x14ac:dyDescent="0.2">
      <c r="B51" s="321">
        <v>39</v>
      </c>
      <c r="C51" s="141"/>
      <c r="D51" s="141"/>
      <c r="E51" s="101"/>
    </row>
    <row r="52" spans="2:19" x14ac:dyDescent="0.2">
      <c r="B52" s="322">
        <v>40</v>
      </c>
      <c r="C52" s="349"/>
      <c r="D52" s="349"/>
      <c r="E52" s="350"/>
    </row>
    <row r="55" spans="2:19" hidden="1" x14ac:dyDescent="0.2">
      <c r="S55" s="90"/>
    </row>
    <row r="66" spans="12:16" hidden="1" x14ac:dyDescent="0.2">
      <c r="L66" s="100"/>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0" customWidth="1"/>
    <col min="2"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692</v>
      </c>
    </row>
    <row r="5" spans="1:1" ht="15.75" x14ac:dyDescent="0.25">
      <c r="A5" s="331" t="s">
        <v>693</v>
      </c>
    </row>
    <row r="6" spans="1:1" ht="15.75" x14ac:dyDescent="0.25">
      <c r="A6" s="331" t="s">
        <v>694</v>
      </c>
    </row>
    <row r="7" spans="1:1" ht="15.75" hidden="1" x14ac:dyDescent="0.25">
      <c r="A7" s="331"/>
    </row>
    <row r="8" spans="1:1" ht="15.75" hidden="1" x14ac:dyDescent="0.25">
      <c r="A8" s="331"/>
    </row>
    <row r="9" spans="1:1" ht="15.75" hidden="1" x14ac:dyDescent="0.25">
      <c r="A9" s="331"/>
    </row>
    <row r="10" spans="1:1" ht="15.75" hidden="1" x14ac:dyDescent="0.2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2" bestFit="1" customWidth="1"/>
    <col min="2" max="3" width="22.140625" style="102" bestFit="1" customWidth="1"/>
    <col min="4" max="4" width="20.140625" style="102" bestFit="1" customWidth="1"/>
    <col min="5" max="5" width="18.85546875" style="102" bestFit="1" customWidth="1"/>
    <col min="6" max="6" width="3.85546875" style="102" customWidth="1"/>
    <col min="7" max="7" width="34.7109375" style="102" customWidth="1"/>
    <col min="8" max="8" width="17.7109375" style="102" customWidth="1"/>
    <col min="9" max="9" width="12" style="102" customWidth="1"/>
    <col min="10" max="16384" width="9.140625" style="102"/>
  </cols>
  <sheetData>
    <row r="1" spans="1:9" ht="15.75" x14ac:dyDescent="0.25">
      <c r="A1" s="9" t="s">
        <v>257</v>
      </c>
    </row>
    <row r="2" spans="1:9" ht="15.75" x14ac:dyDescent="0.25">
      <c r="A2" s="9" t="s">
        <v>255</v>
      </c>
    </row>
    <row r="3" spans="1:9" ht="15.75" x14ac:dyDescent="0.25">
      <c r="A3" s="9"/>
      <c r="C3" s="128" t="s">
        <v>258</v>
      </c>
      <c r="D3" s="128" t="s">
        <v>259</v>
      </c>
      <c r="E3" s="128" t="s">
        <v>260</v>
      </c>
      <c r="F3" s="128"/>
      <c r="G3" s="130" t="s">
        <v>261</v>
      </c>
      <c r="H3" s="131" t="str">
        <f>'1. Information'!D11</f>
        <v>Sutter/Yuba</v>
      </c>
    </row>
    <row r="4" spans="1:9" ht="15.75" x14ac:dyDescent="0.25">
      <c r="A4" s="17" t="s">
        <v>9</v>
      </c>
      <c r="B4" s="17" t="s">
        <v>21</v>
      </c>
      <c r="C4" s="17" t="s">
        <v>28</v>
      </c>
      <c r="D4" s="17" t="s">
        <v>29</v>
      </c>
      <c r="E4" s="17" t="s">
        <v>30</v>
      </c>
      <c r="F4" s="17"/>
      <c r="H4" s="17"/>
    </row>
    <row r="5" spans="1:9" ht="15.75" x14ac:dyDescent="0.2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IF(SUM('A.2 Component Summary'!D27:H27)='A.2 Component Summary'!I27,"OK","ERROR")</f>
        <v>OK</v>
      </c>
      <c r="I6" s="102" t="s">
        <v>263</v>
      </c>
    </row>
    <row r="7" spans="1:9" x14ac:dyDescent="0.2">
      <c r="A7" s="102" t="s">
        <v>37</v>
      </c>
      <c r="B7" s="129">
        <v>2931915.6899999995</v>
      </c>
      <c r="C7" s="129">
        <f t="shared" si="0"/>
        <v>2228255.9243999994</v>
      </c>
      <c r="D7" s="129">
        <f t="shared" si="1"/>
        <v>557063.98109999986</v>
      </c>
      <c r="E7" s="129">
        <f t="shared" si="2"/>
        <v>146595.78449999998</v>
      </c>
      <c r="F7" s="129"/>
      <c r="G7" s="133" t="s">
        <v>268</v>
      </c>
      <c r="H7" s="132" t="e">
        <f>IF('A.2 Component Summary'!D40*0.05&gt;VLOOKUP(H3,SCO_Distribution,2,FALSE),"ERROR","OK")</f>
        <v>#N/A</v>
      </c>
      <c r="I7" s="103" t="s">
        <v>270</v>
      </c>
    </row>
    <row r="8" spans="1:9" x14ac:dyDescent="0.2">
      <c r="A8" s="102" t="s">
        <v>256</v>
      </c>
      <c r="B8" s="129">
        <v>5994545.0099999988</v>
      </c>
      <c r="C8" s="129">
        <f t="shared" si="0"/>
        <v>4555854.2075999994</v>
      </c>
      <c r="D8" s="129">
        <f t="shared" si="1"/>
        <v>1138963.5518999998</v>
      </c>
      <c r="E8" s="129">
        <f t="shared" si="2"/>
        <v>299727.25049999997</v>
      </c>
      <c r="F8" s="129"/>
      <c r="G8" s="133" t="s">
        <v>269</v>
      </c>
      <c r="H8" s="132" t="str">
        <f>IF(ISBLANK('A.2 Component Summary'!D46),"ERROR","OK")</f>
        <v>OK</v>
      </c>
      <c r="I8" s="103" t="s">
        <v>262</v>
      </c>
    </row>
    <row r="9" spans="1:9" x14ac:dyDescent="0.2">
      <c r="A9" s="102" t="s">
        <v>39</v>
      </c>
      <c r="B9" s="129">
        <v>11405471.799999999</v>
      </c>
      <c r="C9" s="129">
        <f t="shared" si="0"/>
        <v>8668158.568</v>
      </c>
      <c r="D9" s="129">
        <f t="shared" si="1"/>
        <v>2167039.642</v>
      </c>
      <c r="E9" s="129">
        <f t="shared" si="2"/>
        <v>570273.59</v>
      </c>
      <c r="F9" s="129"/>
      <c r="G9" s="133" t="s">
        <v>271</v>
      </c>
      <c r="H9" s="132" t="str">
        <f>IF(ISBLANK('A.2 Component Summary'!I14),"ERROR","OK")</f>
        <v>OK</v>
      </c>
      <c r="I9" s="102" t="s">
        <v>272</v>
      </c>
    </row>
    <row r="10" spans="1:9" x14ac:dyDescent="0.2">
      <c r="A10" s="102" t="s">
        <v>40</v>
      </c>
      <c r="B10" s="129">
        <v>3208867.31</v>
      </c>
      <c r="C10" s="129">
        <f t="shared" si="0"/>
        <v>2438739.1556000002</v>
      </c>
      <c r="D10" s="129">
        <f t="shared" si="1"/>
        <v>609684.78890000004</v>
      </c>
      <c r="E10" s="129">
        <f t="shared" si="2"/>
        <v>160443.36550000001</v>
      </c>
      <c r="F10" s="129"/>
      <c r="G10" s="133" t="s">
        <v>273</v>
      </c>
      <c r="H10" s="132" t="str">
        <f>IF(ISBLANK('A.2 Component Summary'!F19),"ERROR","OK")</f>
        <v>OK</v>
      </c>
      <c r="I10" s="102" t="s">
        <v>274</v>
      </c>
    </row>
    <row r="11" spans="1:9" x14ac:dyDescent="0.2">
      <c r="A11" s="102" t="s">
        <v>41</v>
      </c>
      <c r="B11" s="129">
        <v>2568596.2199999997</v>
      </c>
      <c r="C11" s="129">
        <f t="shared" si="0"/>
        <v>1952133.1271999998</v>
      </c>
      <c r="D11" s="129">
        <f t="shared" si="1"/>
        <v>488033.28179999994</v>
      </c>
      <c r="E11" s="129">
        <f t="shared" si="2"/>
        <v>128429.81099999999</v>
      </c>
      <c r="F11" s="129"/>
    </row>
    <row r="12" spans="1:9" x14ac:dyDescent="0.2">
      <c r="A12" s="102" t="s">
        <v>42</v>
      </c>
      <c r="B12" s="129">
        <v>45360350.140000008</v>
      </c>
      <c r="C12" s="129">
        <f t="shared" si="0"/>
        <v>34473866.106400006</v>
      </c>
      <c r="D12" s="129">
        <f t="shared" si="1"/>
        <v>8618466.5266000014</v>
      </c>
      <c r="E12" s="129">
        <f t="shared" si="2"/>
        <v>2268017.5070000007</v>
      </c>
      <c r="F12" s="129"/>
    </row>
    <row r="13" spans="1:9" x14ac:dyDescent="0.2">
      <c r="A13" s="102" t="s">
        <v>43</v>
      </c>
      <c r="B13" s="129">
        <v>2728833.71</v>
      </c>
      <c r="C13" s="129">
        <f t="shared" si="0"/>
        <v>2073913.6196000001</v>
      </c>
      <c r="D13" s="129">
        <f t="shared" si="1"/>
        <v>518478.40490000002</v>
      </c>
      <c r="E13" s="129">
        <f t="shared" si="2"/>
        <v>136441.68549999999</v>
      </c>
      <c r="F13" s="129"/>
    </row>
    <row r="14" spans="1:9" x14ac:dyDescent="0.2">
      <c r="A14" s="102" t="s">
        <v>44</v>
      </c>
      <c r="B14" s="129">
        <v>7928641.3099999987</v>
      </c>
      <c r="C14" s="129">
        <f t="shared" si="0"/>
        <v>6025767.3955999995</v>
      </c>
      <c r="D14" s="129">
        <f t="shared" si="1"/>
        <v>1506441.8488999999</v>
      </c>
      <c r="E14" s="129">
        <f t="shared" si="2"/>
        <v>396432.06549999997</v>
      </c>
      <c r="F14" s="129"/>
    </row>
    <row r="15" spans="1:9" x14ac:dyDescent="0.2">
      <c r="A15" s="102" t="s">
        <v>45</v>
      </c>
      <c r="B15" s="129">
        <v>49459289.239999995</v>
      </c>
      <c r="C15" s="129">
        <f t="shared" si="0"/>
        <v>37589059.822399996</v>
      </c>
      <c r="D15" s="129">
        <f t="shared" si="1"/>
        <v>9397264.9555999991</v>
      </c>
      <c r="E15" s="129">
        <f t="shared" si="2"/>
        <v>2472964.4619999998</v>
      </c>
      <c r="F15" s="129"/>
    </row>
    <row r="16" spans="1:9" x14ac:dyDescent="0.2">
      <c r="A16" s="102" t="s">
        <v>46</v>
      </c>
      <c r="B16" s="129">
        <v>2777161.3</v>
      </c>
      <c r="C16" s="129">
        <f t="shared" si="0"/>
        <v>2110642.588</v>
      </c>
      <c r="D16" s="129">
        <f t="shared" si="1"/>
        <v>527660.647</v>
      </c>
      <c r="E16" s="129">
        <f t="shared" si="2"/>
        <v>138858.065</v>
      </c>
      <c r="F16" s="129"/>
    </row>
    <row r="17" spans="1:6" x14ac:dyDescent="0.2">
      <c r="A17" s="102" t="s">
        <v>47</v>
      </c>
      <c r="B17" s="129">
        <v>7058805.6600000011</v>
      </c>
      <c r="C17" s="129">
        <f t="shared" si="0"/>
        <v>5364692.3016000008</v>
      </c>
      <c r="D17" s="129">
        <f t="shared" si="1"/>
        <v>1341173.0754000002</v>
      </c>
      <c r="E17" s="129">
        <f t="shared" si="2"/>
        <v>352940.28300000005</v>
      </c>
      <c r="F17" s="129"/>
    </row>
    <row r="18" spans="1:6" x14ac:dyDescent="0.2">
      <c r="A18" s="102" t="s">
        <v>48</v>
      </c>
      <c r="B18" s="129">
        <v>9759832.0800000001</v>
      </c>
      <c r="C18" s="129">
        <f t="shared" si="0"/>
        <v>7417472.3808000004</v>
      </c>
      <c r="D18" s="129">
        <f t="shared" si="1"/>
        <v>1854368.0952000001</v>
      </c>
      <c r="E18" s="129">
        <f t="shared" si="2"/>
        <v>487991.60400000005</v>
      </c>
      <c r="F18" s="129"/>
    </row>
    <row r="19" spans="1:6" x14ac:dyDescent="0.2">
      <c r="A19" s="102" t="s">
        <v>49</v>
      </c>
      <c r="B19" s="129">
        <v>1843374.33</v>
      </c>
      <c r="C19" s="129">
        <f t="shared" si="0"/>
        <v>1400964.4908</v>
      </c>
      <c r="D19" s="129">
        <f t="shared" si="1"/>
        <v>350241.12270000001</v>
      </c>
      <c r="E19" s="129">
        <f t="shared" si="2"/>
        <v>92168.71650000001</v>
      </c>
      <c r="F19" s="129"/>
    </row>
    <row r="20" spans="1:6" x14ac:dyDescent="0.2">
      <c r="A20" s="102" t="s">
        <v>50</v>
      </c>
      <c r="B20" s="129">
        <v>42775932.490000002</v>
      </c>
      <c r="C20" s="129">
        <f t="shared" si="0"/>
        <v>32509708.692400001</v>
      </c>
      <c r="D20" s="129">
        <f t="shared" si="1"/>
        <v>8127427.1731000002</v>
      </c>
      <c r="E20" s="129">
        <f t="shared" si="2"/>
        <v>2138796.6245000004</v>
      </c>
      <c r="F20" s="129"/>
    </row>
    <row r="21" spans="1:6" x14ac:dyDescent="0.2">
      <c r="A21" s="102" t="s">
        <v>51</v>
      </c>
      <c r="B21" s="129">
        <v>8142509.4199999999</v>
      </c>
      <c r="C21" s="129">
        <f t="shared" si="0"/>
        <v>6188307.1591999996</v>
      </c>
      <c r="D21" s="129">
        <f t="shared" si="1"/>
        <v>1547076.7897999999</v>
      </c>
      <c r="E21" s="129">
        <f t="shared" si="2"/>
        <v>407125.47100000002</v>
      </c>
      <c r="F21" s="129"/>
    </row>
    <row r="22" spans="1:6" x14ac:dyDescent="0.2">
      <c r="A22" s="102" t="s">
        <v>52</v>
      </c>
      <c r="B22" s="129">
        <v>3954947.83</v>
      </c>
      <c r="C22" s="129">
        <f t="shared" si="0"/>
        <v>3005760.3508000001</v>
      </c>
      <c r="D22" s="129">
        <f t="shared" si="1"/>
        <v>751440.08770000003</v>
      </c>
      <c r="E22" s="129">
        <f t="shared" si="2"/>
        <v>197747.39150000003</v>
      </c>
      <c r="F22" s="129"/>
    </row>
    <row r="23" spans="1:6" x14ac:dyDescent="0.2">
      <c r="A23" s="102" t="s">
        <v>53</v>
      </c>
      <c r="B23" s="129">
        <v>2718985.63</v>
      </c>
      <c r="C23" s="129">
        <f t="shared" si="0"/>
        <v>2066429.0788</v>
      </c>
      <c r="D23" s="129">
        <f t="shared" si="1"/>
        <v>516607.2697</v>
      </c>
      <c r="E23" s="129">
        <f t="shared" si="2"/>
        <v>135949.28150000001</v>
      </c>
      <c r="F23" s="129"/>
    </row>
    <row r="24" spans="1:6" x14ac:dyDescent="0.2">
      <c r="A24" s="102" t="s">
        <v>54</v>
      </c>
      <c r="B24" s="129">
        <v>562799427.95000005</v>
      </c>
      <c r="C24" s="129">
        <f t="shared" si="0"/>
        <v>427727565.24200004</v>
      </c>
      <c r="D24" s="129">
        <f t="shared" si="1"/>
        <v>106931891.31050001</v>
      </c>
      <c r="E24" s="129">
        <f t="shared" si="2"/>
        <v>28139971.397500005</v>
      </c>
      <c r="F24" s="129"/>
    </row>
    <row r="25" spans="1:6" x14ac:dyDescent="0.2">
      <c r="A25" s="102" t="s">
        <v>55</v>
      </c>
      <c r="B25" s="129">
        <v>8618217.0300000012</v>
      </c>
      <c r="C25" s="129">
        <f t="shared" si="0"/>
        <v>6549844.9428000012</v>
      </c>
      <c r="D25" s="129">
        <f t="shared" si="1"/>
        <v>1637461.2357000003</v>
      </c>
      <c r="E25" s="129">
        <f t="shared" si="2"/>
        <v>430910.85150000011</v>
      </c>
      <c r="F25" s="129"/>
    </row>
    <row r="26" spans="1:6" x14ac:dyDescent="0.2">
      <c r="A26" s="102" t="s">
        <v>56</v>
      </c>
      <c r="B26" s="129">
        <v>11207287.699999999</v>
      </c>
      <c r="C26" s="129">
        <f t="shared" si="0"/>
        <v>8517538.6519999988</v>
      </c>
      <c r="D26" s="129">
        <f t="shared" si="1"/>
        <v>2129384.6629999997</v>
      </c>
      <c r="E26" s="129">
        <f t="shared" si="2"/>
        <v>560364.38500000001</v>
      </c>
      <c r="F26" s="129"/>
    </row>
    <row r="27" spans="1:6" x14ac:dyDescent="0.2">
      <c r="A27" s="102" t="s">
        <v>57</v>
      </c>
      <c r="B27" s="129">
        <v>1848530.92</v>
      </c>
      <c r="C27" s="129">
        <f t="shared" si="0"/>
        <v>1404883.4992</v>
      </c>
      <c r="D27" s="129">
        <f t="shared" si="1"/>
        <v>351220.87479999999</v>
      </c>
      <c r="E27" s="129">
        <f t="shared" si="2"/>
        <v>92426.546000000002</v>
      </c>
      <c r="F27" s="129"/>
    </row>
    <row r="28" spans="1:6" x14ac:dyDescent="0.2">
      <c r="A28" s="102" t="s">
        <v>58</v>
      </c>
      <c r="B28" s="129">
        <v>4823051.5200000005</v>
      </c>
      <c r="C28" s="129">
        <f t="shared" si="0"/>
        <v>3665519.1552000004</v>
      </c>
      <c r="D28" s="129">
        <f t="shared" si="1"/>
        <v>916379.7888000001</v>
      </c>
      <c r="E28" s="129">
        <f t="shared" si="2"/>
        <v>241152.57600000003</v>
      </c>
      <c r="F28" s="129"/>
    </row>
    <row r="29" spans="1:6" x14ac:dyDescent="0.2">
      <c r="A29" s="102" t="s">
        <v>59</v>
      </c>
      <c r="B29" s="129">
        <v>14640569.48</v>
      </c>
      <c r="C29" s="129">
        <f t="shared" si="0"/>
        <v>11126832.8048</v>
      </c>
      <c r="D29" s="129">
        <f t="shared" si="1"/>
        <v>2781708.2012</v>
      </c>
      <c r="E29" s="129">
        <f t="shared" si="2"/>
        <v>732028.47400000005</v>
      </c>
      <c r="F29" s="129"/>
    </row>
    <row r="30" spans="1:6" x14ac:dyDescent="0.2">
      <c r="A30" s="102" t="s">
        <v>60</v>
      </c>
      <c r="B30" s="129">
        <v>1685960.2599999998</v>
      </c>
      <c r="C30" s="129">
        <f t="shared" si="0"/>
        <v>1281329.7975999999</v>
      </c>
      <c r="D30" s="129">
        <f t="shared" si="1"/>
        <v>320332.44939999998</v>
      </c>
      <c r="E30" s="129">
        <f t="shared" si="2"/>
        <v>84298.012999999992</v>
      </c>
      <c r="F30" s="129"/>
    </row>
    <row r="31" spans="1:6" x14ac:dyDescent="0.2">
      <c r="A31" s="102" t="s">
        <v>61</v>
      </c>
      <c r="B31" s="129">
        <v>1795078.7</v>
      </c>
      <c r="C31" s="129">
        <f t="shared" si="0"/>
        <v>1364259.8119999999</v>
      </c>
      <c r="D31" s="129">
        <f t="shared" si="1"/>
        <v>341064.95299999998</v>
      </c>
      <c r="E31" s="129">
        <f t="shared" si="2"/>
        <v>89753.934999999998</v>
      </c>
      <c r="F31" s="129"/>
    </row>
    <row r="32" spans="1:6" x14ac:dyDescent="0.2">
      <c r="A32" s="102" t="s">
        <v>62</v>
      </c>
      <c r="B32" s="129">
        <v>23244033.949999992</v>
      </c>
      <c r="C32" s="129">
        <f t="shared" si="0"/>
        <v>17665465.801999994</v>
      </c>
      <c r="D32" s="129">
        <f t="shared" si="1"/>
        <v>4416366.4504999984</v>
      </c>
      <c r="E32" s="129">
        <f t="shared" si="2"/>
        <v>1162201.6974999995</v>
      </c>
      <c r="F32" s="129"/>
    </row>
    <row r="33" spans="1:6" x14ac:dyDescent="0.2">
      <c r="A33" s="102" t="s">
        <v>63</v>
      </c>
      <c r="B33" s="129">
        <v>6536717.3899999997</v>
      </c>
      <c r="C33" s="129">
        <f t="shared" si="0"/>
        <v>4967905.2164000003</v>
      </c>
      <c r="D33" s="129">
        <f t="shared" si="1"/>
        <v>1241976.3041000001</v>
      </c>
      <c r="E33" s="129">
        <f t="shared" si="2"/>
        <v>326835.86950000003</v>
      </c>
      <c r="F33" s="129"/>
    </row>
    <row r="34" spans="1:6" x14ac:dyDescent="0.2">
      <c r="A34" s="102" t="s">
        <v>64</v>
      </c>
      <c r="B34" s="129">
        <v>5205259.92</v>
      </c>
      <c r="C34" s="129">
        <f t="shared" si="0"/>
        <v>3955997.5392</v>
      </c>
      <c r="D34" s="129">
        <f t="shared" si="1"/>
        <v>988999.3848</v>
      </c>
      <c r="E34" s="129">
        <f t="shared" si="2"/>
        <v>260262.99600000001</v>
      </c>
      <c r="F34" s="129"/>
    </row>
    <row r="35" spans="1:6" x14ac:dyDescent="0.2">
      <c r="A35" s="102" t="s">
        <v>65</v>
      </c>
      <c r="B35" s="129">
        <v>161768522.68000001</v>
      </c>
      <c r="C35" s="129">
        <f t="shared" si="0"/>
        <v>122944077.2368</v>
      </c>
      <c r="D35" s="129">
        <f t="shared" si="1"/>
        <v>30736019.3092</v>
      </c>
      <c r="E35" s="129">
        <f t="shared" si="2"/>
        <v>8088426.1340000005</v>
      </c>
      <c r="F35" s="129"/>
    </row>
    <row r="36" spans="1:6" x14ac:dyDescent="0.2">
      <c r="A36" s="102" t="s">
        <v>66</v>
      </c>
      <c r="B36" s="129">
        <v>13984445.129999997</v>
      </c>
      <c r="C36" s="129">
        <f t="shared" si="0"/>
        <v>10628178.298799997</v>
      </c>
      <c r="D36" s="129">
        <f t="shared" si="1"/>
        <v>2657044.5746999993</v>
      </c>
      <c r="E36" s="129">
        <f t="shared" si="2"/>
        <v>699222.2564999999</v>
      </c>
      <c r="F36" s="129"/>
    </row>
    <row r="37" spans="1:6" x14ac:dyDescent="0.2">
      <c r="A37" s="102" t="s">
        <v>67</v>
      </c>
      <c r="B37" s="129">
        <v>2467653.1999999997</v>
      </c>
      <c r="C37" s="129">
        <f t="shared" si="0"/>
        <v>1875416.4319999998</v>
      </c>
      <c r="D37" s="129">
        <f t="shared" si="1"/>
        <v>468854.10799999995</v>
      </c>
      <c r="E37" s="129">
        <f t="shared" si="2"/>
        <v>123382.65999999999</v>
      </c>
      <c r="F37" s="129"/>
    </row>
    <row r="38" spans="1:6" x14ac:dyDescent="0.2">
      <c r="A38" s="102" t="s">
        <v>68</v>
      </c>
      <c r="B38" s="129">
        <v>107758676.78999998</v>
      </c>
      <c r="C38" s="129">
        <f t="shared" si="0"/>
        <v>81896594.360399976</v>
      </c>
      <c r="D38" s="129">
        <f t="shared" si="1"/>
        <v>20474148.590099994</v>
      </c>
      <c r="E38" s="129">
        <f t="shared" si="2"/>
        <v>5387933.8394999988</v>
      </c>
      <c r="F38" s="129"/>
    </row>
    <row r="39" spans="1:6" x14ac:dyDescent="0.2">
      <c r="A39" s="102" t="s">
        <v>69</v>
      </c>
      <c r="B39" s="129">
        <v>64816236.610000007</v>
      </c>
      <c r="C39" s="129">
        <f t="shared" si="0"/>
        <v>49260339.823600009</v>
      </c>
      <c r="D39" s="129">
        <f t="shared" si="1"/>
        <v>12315084.955900002</v>
      </c>
      <c r="E39" s="129">
        <f t="shared" si="2"/>
        <v>3240811.8305000006</v>
      </c>
      <c r="F39" s="129"/>
    </row>
    <row r="40" spans="1:6" x14ac:dyDescent="0.2">
      <c r="A40" s="102" t="s">
        <v>70</v>
      </c>
      <c r="B40" s="129">
        <v>3734424.29</v>
      </c>
      <c r="C40" s="129">
        <f t="shared" si="0"/>
        <v>2838162.4604000002</v>
      </c>
      <c r="D40" s="129">
        <f t="shared" si="1"/>
        <v>709540.61510000005</v>
      </c>
      <c r="E40" s="129">
        <f t="shared" si="2"/>
        <v>186721.2145</v>
      </c>
      <c r="F40" s="129"/>
    </row>
    <row r="41" spans="1:6" x14ac:dyDescent="0.2">
      <c r="A41" s="102" t="s">
        <v>71</v>
      </c>
      <c r="B41" s="129">
        <v>105985451.15000001</v>
      </c>
      <c r="C41" s="129">
        <f t="shared" si="0"/>
        <v>80548942.874000013</v>
      </c>
      <c r="D41" s="129">
        <f t="shared" si="1"/>
        <v>20137235.718500003</v>
      </c>
      <c r="E41" s="129">
        <f t="shared" si="2"/>
        <v>5299272.557500001</v>
      </c>
      <c r="F41" s="129"/>
    </row>
    <row r="42" spans="1:6" x14ac:dyDescent="0.2">
      <c r="A42" s="102" t="s">
        <v>72</v>
      </c>
      <c r="B42" s="129">
        <v>162263869.34999999</v>
      </c>
      <c r="C42" s="129">
        <f t="shared" si="0"/>
        <v>123320540.706</v>
      </c>
      <c r="D42" s="129">
        <f t="shared" si="1"/>
        <v>30830135.1765</v>
      </c>
      <c r="E42" s="129">
        <f t="shared" si="2"/>
        <v>8113193.4675000003</v>
      </c>
      <c r="F42" s="129"/>
    </row>
    <row r="43" spans="1:6" x14ac:dyDescent="0.2">
      <c r="A43" s="102" t="s">
        <v>73</v>
      </c>
      <c r="B43" s="129">
        <v>36784240.540000007</v>
      </c>
      <c r="C43" s="129">
        <f t="shared" si="0"/>
        <v>27956022.810400005</v>
      </c>
      <c r="D43" s="129">
        <f t="shared" si="1"/>
        <v>6989005.7026000014</v>
      </c>
      <c r="E43" s="129">
        <f t="shared" si="2"/>
        <v>1839212.0270000005</v>
      </c>
      <c r="F43" s="129"/>
    </row>
    <row r="44" spans="1:6" x14ac:dyDescent="0.2">
      <c r="A44" s="102" t="s">
        <v>74</v>
      </c>
      <c r="B44" s="129">
        <v>34063364.469999999</v>
      </c>
      <c r="C44" s="129">
        <f t="shared" si="0"/>
        <v>25888156.997200001</v>
      </c>
      <c r="D44" s="129">
        <f t="shared" si="1"/>
        <v>6472039.2493000003</v>
      </c>
      <c r="E44" s="129">
        <f t="shared" si="2"/>
        <v>1703168.2235000001</v>
      </c>
      <c r="F44" s="129"/>
    </row>
    <row r="45" spans="1:6" x14ac:dyDescent="0.2">
      <c r="A45" s="102" t="s">
        <v>75</v>
      </c>
      <c r="B45" s="129">
        <v>13341171.349999998</v>
      </c>
      <c r="C45" s="129">
        <f t="shared" si="0"/>
        <v>10139290.225999998</v>
      </c>
      <c r="D45" s="129">
        <f t="shared" si="1"/>
        <v>2534822.5564999995</v>
      </c>
      <c r="E45" s="129">
        <f t="shared" si="2"/>
        <v>667058.56749999989</v>
      </c>
      <c r="F45" s="129"/>
    </row>
    <row r="46" spans="1:6" x14ac:dyDescent="0.2">
      <c r="A46" s="102" t="s">
        <v>76</v>
      </c>
      <c r="B46" s="129">
        <v>32446715.590000004</v>
      </c>
      <c r="C46" s="129">
        <f t="shared" si="0"/>
        <v>24659503.848400004</v>
      </c>
      <c r="D46" s="129">
        <f t="shared" si="1"/>
        <v>6164875.9621000011</v>
      </c>
      <c r="E46" s="129">
        <f t="shared" si="2"/>
        <v>1622335.7795000002</v>
      </c>
      <c r="F46" s="129"/>
    </row>
    <row r="47" spans="1:6" x14ac:dyDescent="0.2">
      <c r="A47" s="102" t="s">
        <v>77</v>
      </c>
      <c r="B47" s="129">
        <v>22984920.520000003</v>
      </c>
      <c r="C47" s="129">
        <f t="shared" si="0"/>
        <v>17468539.595200002</v>
      </c>
      <c r="D47" s="129">
        <f t="shared" si="1"/>
        <v>4367134.8988000005</v>
      </c>
      <c r="E47" s="129">
        <f t="shared" si="2"/>
        <v>1149246.0260000003</v>
      </c>
      <c r="F47" s="129"/>
    </row>
    <row r="48" spans="1:6" x14ac:dyDescent="0.2">
      <c r="A48" s="102" t="s">
        <v>78</v>
      </c>
      <c r="B48" s="129">
        <v>89754925.079999998</v>
      </c>
      <c r="C48" s="129">
        <f t="shared" si="0"/>
        <v>68213743.060800001</v>
      </c>
      <c r="D48" s="129">
        <f t="shared" si="1"/>
        <v>17053435.7652</v>
      </c>
      <c r="E48" s="129">
        <f t="shared" si="2"/>
        <v>4487746.2539999997</v>
      </c>
      <c r="F48" s="129"/>
    </row>
    <row r="49" spans="1:6" x14ac:dyDescent="0.2">
      <c r="A49" s="102" t="s">
        <v>79</v>
      </c>
      <c r="B49" s="129">
        <v>14340650.48</v>
      </c>
      <c r="C49" s="129">
        <f t="shared" si="0"/>
        <v>10898894.364800001</v>
      </c>
      <c r="D49" s="129">
        <f t="shared" si="1"/>
        <v>2724723.5912000001</v>
      </c>
      <c r="E49" s="129">
        <f t="shared" si="2"/>
        <v>717032.52400000009</v>
      </c>
      <c r="F49" s="129"/>
    </row>
    <row r="50" spans="1:6" x14ac:dyDescent="0.2">
      <c r="A50" s="102" t="s">
        <v>80</v>
      </c>
      <c r="B50" s="129">
        <v>9451466.3299999982</v>
      </c>
      <c r="C50" s="129">
        <f t="shared" si="0"/>
        <v>7183114.4107999988</v>
      </c>
      <c r="D50" s="129">
        <f t="shared" si="1"/>
        <v>1795778.6026999997</v>
      </c>
      <c r="E50" s="129">
        <f t="shared" si="2"/>
        <v>472573.31649999996</v>
      </c>
      <c r="F50" s="129"/>
    </row>
    <row r="51" spans="1:6" x14ac:dyDescent="0.2">
      <c r="A51" s="102" t="s">
        <v>81</v>
      </c>
      <c r="B51" s="129">
        <v>1543875.5100000002</v>
      </c>
      <c r="C51" s="129">
        <f t="shared" si="0"/>
        <v>1173345.3876000002</v>
      </c>
      <c r="D51" s="129">
        <f t="shared" si="1"/>
        <v>293336.34690000006</v>
      </c>
      <c r="E51" s="129">
        <f t="shared" si="2"/>
        <v>77193.775500000018</v>
      </c>
      <c r="F51" s="129"/>
    </row>
    <row r="52" spans="1:6" x14ac:dyDescent="0.2">
      <c r="A52" s="102" t="s">
        <v>82</v>
      </c>
      <c r="B52" s="129">
        <v>3180379.8300000005</v>
      </c>
      <c r="C52" s="129">
        <f t="shared" si="0"/>
        <v>2417088.6708000004</v>
      </c>
      <c r="D52" s="129">
        <f t="shared" si="1"/>
        <v>604272.16770000011</v>
      </c>
      <c r="E52" s="129">
        <f t="shared" si="2"/>
        <v>159018.99150000003</v>
      </c>
      <c r="F52" s="129"/>
    </row>
    <row r="53" spans="1:6" x14ac:dyDescent="0.2">
      <c r="A53" s="102" t="s">
        <v>83</v>
      </c>
      <c r="B53" s="129">
        <v>19695352.549999997</v>
      </c>
      <c r="C53" s="129">
        <f t="shared" si="0"/>
        <v>14968467.937999997</v>
      </c>
      <c r="D53" s="129">
        <f t="shared" si="1"/>
        <v>3742116.9844999993</v>
      </c>
      <c r="E53" s="129">
        <f t="shared" si="2"/>
        <v>984767.62749999994</v>
      </c>
      <c r="F53" s="129"/>
    </row>
    <row r="54" spans="1:6" x14ac:dyDescent="0.2">
      <c r="A54" s="102" t="s">
        <v>84</v>
      </c>
      <c r="B54" s="129">
        <v>22448346.500000004</v>
      </c>
      <c r="C54" s="129">
        <f t="shared" si="0"/>
        <v>17060743.340000004</v>
      </c>
      <c r="D54" s="129">
        <f t="shared" si="1"/>
        <v>4265185.8350000009</v>
      </c>
      <c r="E54" s="129">
        <f t="shared" si="2"/>
        <v>1122417.3250000002</v>
      </c>
      <c r="F54" s="129"/>
    </row>
    <row r="55" spans="1:6" x14ac:dyDescent="0.2">
      <c r="A55" s="102" t="s">
        <v>85</v>
      </c>
      <c r="B55" s="129">
        <v>25846252.59</v>
      </c>
      <c r="C55" s="129">
        <f t="shared" si="0"/>
        <v>19643151.968400002</v>
      </c>
      <c r="D55" s="129">
        <f t="shared" si="1"/>
        <v>4910787.9921000004</v>
      </c>
      <c r="E55" s="129">
        <f t="shared" si="2"/>
        <v>1292312.6295</v>
      </c>
      <c r="F55" s="129"/>
    </row>
    <row r="56" spans="1:6" x14ac:dyDescent="0.2">
      <c r="A56" s="102" t="s">
        <v>177</v>
      </c>
      <c r="B56" s="129">
        <v>8720457.4700000007</v>
      </c>
      <c r="C56" s="129">
        <f t="shared" si="0"/>
        <v>6627547.6772000007</v>
      </c>
      <c r="D56" s="129">
        <f t="shared" si="1"/>
        <v>1656886.9193000002</v>
      </c>
      <c r="E56" s="129">
        <f t="shared" si="2"/>
        <v>436022.87350000005</v>
      </c>
      <c r="F56" s="129"/>
    </row>
    <row r="57" spans="1:6" x14ac:dyDescent="0.2">
      <c r="A57" s="102" t="s">
        <v>86</v>
      </c>
      <c r="B57" s="129">
        <v>3817793.55</v>
      </c>
      <c r="C57" s="129">
        <f t="shared" si="0"/>
        <v>2901523.0979999998</v>
      </c>
      <c r="D57" s="129">
        <f t="shared" si="1"/>
        <v>725380.77449999994</v>
      </c>
      <c r="E57" s="129">
        <f t="shared" si="2"/>
        <v>190889.67749999999</v>
      </c>
      <c r="F57" s="129"/>
    </row>
    <row r="58" spans="1:6" x14ac:dyDescent="0.2">
      <c r="A58" s="102" t="s">
        <v>87</v>
      </c>
      <c r="B58" s="129">
        <v>11170390.67</v>
      </c>
      <c r="C58" s="129">
        <f t="shared" si="0"/>
        <v>8489496.9091999996</v>
      </c>
      <c r="D58" s="129">
        <f t="shared" si="1"/>
        <v>2122374.2272999999</v>
      </c>
      <c r="E58" s="129">
        <f t="shared" si="2"/>
        <v>558519.53350000002</v>
      </c>
      <c r="F58" s="129"/>
    </row>
    <row r="59" spans="1:6" x14ac:dyDescent="0.2">
      <c r="A59" s="102" t="s">
        <v>88</v>
      </c>
      <c r="B59" s="129">
        <v>1780320.58</v>
      </c>
      <c r="C59" s="129">
        <f t="shared" si="0"/>
        <v>1353043.6408000002</v>
      </c>
      <c r="D59" s="129">
        <f t="shared" si="1"/>
        <v>338260.91020000004</v>
      </c>
      <c r="E59" s="129">
        <f t="shared" si="2"/>
        <v>89016.02900000001</v>
      </c>
      <c r="F59" s="129"/>
    </row>
    <row r="60" spans="1:6" x14ac:dyDescent="0.2">
      <c r="A60" s="102" t="s">
        <v>89</v>
      </c>
      <c r="B60" s="129">
        <v>24328481.469999995</v>
      </c>
      <c r="C60" s="129">
        <f t="shared" si="0"/>
        <v>18489645.917199995</v>
      </c>
      <c r="D60" s="129">
        <f t="shared" si="1"/>
        <v>4622411.4792999988</v>
      </c>
      <c r="E60" s="129">
        <f t="shared" si="2"/>
        <v>1216424.0734999997</v>
      </c>
      <c r="F60" s="129"/>
    </row>
    <row r="61" spans="1:6" x14ac:dyDescent="0.2">
      <c r="A61" s="102" t="s">
        <v>90</v>
      </c>
      <c r="B61" s="129">
        <v>3531297.5500000003</v>
      </c>
      <c r="C61" s="129">
        <f t="shared" si="0"/>
        <v>2683786.1380000003</v>
      </c>
      <c r="D61" s="129">
        <f t="shared" si="1"/>
        <v>670946.53450000007</v>
      </c>
      <c r="E61" s="129">
        <f t="shared" si="2"/>
        <v>176564.87750000003</v>
      </c>
      <c r="F61" s="129"/>
    </row>
    <row r="62" spans="1:6" x14ac:dyDescent="0.2">
      <c r="A62" s="102" t="s">
        <v>91</v>
      </c>
      <c r="B62" s="129">
        <v>40893418.259999998</v>
      </c>
      <c r="C62" s="129">
        <f t="shared" si="0"/>
        <v>31078997.877599999</v>
      </c>
      <c r="D62" s="129">
        <f t="shared" si="1"/>
        <v>7769749.4693999998</v>
      </c>
      <c r="E62" s="129">
        <f t="shared" si="2"/>
        <v>2044670.9129999999</v>
      </c>
      <c r="F62" s="129"/>
    </row>
    <row r="63" spans="1:6" x14ac:dyDescent="0.2">
      <c r="A63" s="102" t="s">
        <v>92</v>
      </c>
      <c r="B63" s="129">
        <v>10880652.609999999</v>
      </c>
      <c r="C63" s="129">
        <f t="shared" si="0"/>
        <v>8269295.9835999999</v>
      </c>
      <c r="D63" s="129">
        <f t="shared" si="1"/>
        <v>2067323.9959</v>
      </c>
      <c r="E63" s="129">
        <f t="shared" si="2"/>
        <v>544032.63049999997</v>
      </c>
      <c r="F63" s="129"/>
    </row>
    <row r="64" spans="1:6" x14ac:dyDescent="0.2">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5" t="s">
        <v>148</v>
      </c>
      <c r="B1" s="356"/>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
      <c r="A4" s="37" t="s">
        <v>37</v>
      </c>
      <c r="B4" s="31">
        <v>3</v>
      </c>
      <c r="C4" s="31"/>
      <c r="F4" s="20" t="s">
        <v>127</v>
      </c>
      <c r="G4" s="20" t="s">
        <v>141</v>
      </c>
      <c r="H4" s="20" t="s">
        <v>100</v>
      </c>
      <c r="J4" s="20" t="s">
        <v>30</v>
      </c>
      <c r="L4" s="102" t="s">
        <v>229</v>
      </c>
      <c r="M4" s="20" t="s">
        <v>108</v>
      </c>
      <c r="N4" s="20" t="s">
        <v>160</v>
      </c>
      <c r="O4" s="38"/>
    </row>
    <row r="5" spans="1:15" x14ac:dyDescent="0.2">
      <c r="A5" s="37" t="s">
        <v>38</v>
      </c>
      <c r="B5" s="31">
        <v>65</v>
      </c>
      <c r="C5" s="31"/>
      <c r="F5" s="20" t="s">
        <v>128</v>
      </c>
      <c r="H5" s="20" t="s">
        <v>101</v>
      </c>
      <c r="J5" s="20" t="s">
        <v>31</v>
      </c>
      <c r="L5" s="102" t="s">
        <v>228</v>
      </c>
      <c r="M5" s="20" t="s">
        <v>109</v>
      </c>
      <c r="O5" s="38"/>
    </row>
    <row r="6" spans="1:15" x14ac:dyDescent="0.2">
      <c r="A6" s="37" t="s">
        <v>39</v>
      </c>
      <c r="B6" s="31">
        <v>4</v>
      </c>
      <c r="C6" s="31"/>
      <c r="F6" s="20" t="s">
        <v>129</v>
      </c>
      <c r="H6" s="20" t="s">
        <v>102</v>
      </c>
      <c r="J6" s="20" t="s">
        <v>32</v>
      </c>
      <c r="L6" s="102" t="s">
        <v>227</v>
      </c>
      <c r="M6" s="20" t="s">
        <v>110</v>
      </c>
      <c r="O6" s="38"/>
    </row>
    <row r="7" spans="1:15" x14ac:dyDescent="0.2">
      <c r="A7" s="37" t="s">
        <v>40</v>
      </c>
      <c r="B7" s="31">
        <v>5</v>
      </c>
      <c r="C7" s="31"/>
      <c r="F7" s="20" t="s">
        <v>118</v>
      </c>
      <c r="J7" s="20" t="s">
        <v>33</v>
      </c>
      <c r="L7" s="102" t="s">
        <v>226</v>
      </c>
      <c r="M7" s="20" t="s">
        <v>12</v>
      </c>
      <c r="O7" s="38"/>
    </row>
    <row r="8" spans="1:15" x14ac:dyDescent="0.2">
      <c r="A8" s="37" t="s">
        <v>41</v>
      </c>
      <c r="B8" s="31">
        <v>6</v>
      </c>
      <c r="C8" s="31"/>
      <c r="F8" s="20" t="s">
        <v>130</v>
      </c>
      <c r="J8" s="20" t="s">
        <v>111</v>
      </c>
      <c r="L8" s="102" t="s">
        <v>225</v>
      </c>
      <c r="O8" s="38"/>
    </row>
    <row r="9" spans="1:15" x14ac:dyDescent="0.2">
      <c r="A9" s="37" t="s">
        <v>42</v>
      </c>
      <c r="B9" s="31">
        <v>7</v>
      </c>
      <c r="C9" s="31"/>
      <c r="F9" s="20" t="s">
        <v>194</v>
      </c>
      <c r="J9" s="20" t="s">
        <v>34</v>
      </c>
      <c r="L9" s="102" t="s">
        <v>224</v>
      </c>
      <c r="O9" s="38"/>
    </row>
    <row r="10" spans="1:15" x14ac:dyDescent="0.2">
      <c r="A10" s="37" t="s">
        <v>43</v>
      </c>
      <c r="B10" s="31">
        <v>8</v>
      </c>
      <c r="C10" s="31"/>
      <c r="J10" s="102"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6"/>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8" t="s">
        <v>171</v>
      </c>
      <c r="B2" s="358"/>
      <c r="C2" s="358"/>
      <c r="D2" s="358"/>
      <c r="E2" s="358"/>
    </row>
    <row r="3" spans="1:7" ht="14.25" customHeight="1" x14ac:dyDescent="0.25">
      <c r="A3" s="358" t="s">
        <v>235</v>
      </c>
      <c r="B3" s="358"/>
      <c r="C3" s="358"/>
      <c r="D3" s="358"/>
      <c r="E3" s="358"/>
    </row>
    <row r="4" spans="1:7" ht="14.25" customHeight="1" thickBot="1" x14ac:dyDescent="0.3">
      <c r="A4" s="45"/>
      <c r="B4" s="46"/>
      <c r="C4" s="47"/>
      <c r="D4" s="48"/>
    </row>
    <row r="5" spans="1:7" ht="14.25" customHeight="1" x14ac:dyDescent="0.25">
      <c r="A5" s="49" t="s">
        <v>172</v>
      </c>
      <c r="B5" s="357" t="s">
        <v>173</v>
      </c>
      <c r="C5" s="357"/>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8"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19" t="s">
        <v>240</v>
      </c>
      <c r="B73" s="85">
        <v>36293</v>
      </c>
      <c r="C73" s="85">
        <v>36446</v>
      </c>
      <c r="D73" s="43">
        <v>0.4</v>
      </c>
      <c r="E73" s="84"/>
    </row>
    <row r="74" spans="1:5" x14ac:dyDescent="0.2">
      <c r="A74" s="119" t="s">
        <v>241</v>
      </c>
      <c r="B74" s="85">
        <v>33169</v>
      </c>
      <c r="C74" s="85">
        <v>33260</v>
      </c>
      <c r="D74" s="43">
        <v>0.3</v>
      </c>
      <c r="E74" s="84"/>
    </row>
    <row r="75" spans="1:5" x14ac:dyDescent="0.2">
      <c r="A75" s="119"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0" customWidth="1"/>
    <col min="2" max="4" width="9.140625" style="330" hidden="1" customWidth="1"/>
    <col min="5" max="16384" width="9.140625" style="330" hidden="1"/>
  </cols>
  <sheetData>
    <row r="1" spans="1:1" ht="13.5" customHeight="1" x14ac:dyDescent="0.25">
      <c r="A1" s="329" t="s">
        <v>771</v>
      </c>
    </row>
    <row r="2" spans="1:1" ht="18" customHeight="1" x14ac:dyDescent="0.25">
      <c r="A2" s="331" t="s">
        <v>698</v>
      </c>
    </row>
    <row r="3" spans="1:1" ht="15.75" x14ac:dyDescent="0.25">
      <c r="A3" s="331" t="s">
        <v>699</v>
      </c>
    </row>
    <row r="4" spans="1:1" ht="30.75" x14ac:dyDescent="0.25">
      <c r="A4" s="331" t="s">
        <v>700</v>
      </c>
    </row>
    <row r="5" spans="1:1" ht="30.75" x14ac:dyDescent="0.25">
      <c r="A5" s="332" t="s">
        <v>701</v>
      </c>
    </row>
    <row r="6" spans="1:1" ht="30.75" x14ac:dyDescent="0.25">
      <c r="A6" s="332" t="s">
        <v>702</v>
      </c>
    </row>
    <row r="7" spans="1:1" ht="30.75" customHeight="1" x14ac:dyDescent="0.25">
      <c r="A7" s="332" t="s">
        <v>703</v>
      </c>
    </row>
    <row r="8" spans="1:1" ht="30.75" x14ac:dyDescent="0.25">
      <c r="A8" s="332" t="s">
        <v>704</v>
      </c>
    </row>
    <row r="9" spans="1:1" ht="45.75" x14ac:dyDescent="0.25">
      <c r="A9" s="332" t="s">
        <v>705</v>
      </c>
    </row>
    <row r="10" spans="1:1" ht="15.75" x14ac:dyDescent="0.25">
      <c r="A10" s="332" t="s">
        <v>706</v>
      </c>
    </row>
    <row r="11" spans="1:1" ht="15.75" x14ac:dyDescent="0.25">
      <c r="A11" s="332" t="s">
        <v>707</v>
      </c>
    </row>
    <row r="12" spans="1:1" ht="30.75" x14ac:dyDescent="0.25">
      <c r="A12" s="332" t="s">
        <v>708</v>
      </c>
    </row>
    <row r="13" spans="1:1" ht="30.75" x14ac:dyDescent="0.25">
      <c r="A13" s="332" t="s">
        <v>709</v>
      </c>
    </row>
    <row r="14" spans="1:1" ht="15.75" hidden="1" x14ac:dyDescent="0.25">
      <c r="A14" s="331"/>
    </row>
    <row r="15" spans="1:1" ht="15.75" hidden="1" x14ac:dyDescent="0.2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tabSelected="1" topLeftCell="A9" zoomScale="80" zoomScaleNormal="80" zoomScaleSheetLayoutView="40" zoomScalePageLayoutView="85" workbookViewId="0">
      <selection activeCell="E37" sqref="E37"/>
    </sheetView>
  </sheetViews>
  <sheetFormatPr defaultColWidth="0" defaultRowHeight="15" zeroHeight="1" x14ac:dyDescent="0.2"/>
  <cols>
    <col min="1" max="1" width="5.28515625" style="102" customWidth="1"/>
    <col min="2" max="2" width="12.5703125" style="103" customWidth="1"/>
    <col min="3" max="3" width="65.42578125" style="103" customWidth="1"/>
    <col min="4" max="8" width="22.7109375" style="103" customWidth="1"/>
    <col min="9" max="9" width="24" style="103" bestFit="1" customWidth="1"/>
    <col min="10" max="10" width="18.28515625" style="102" hidden="1" customWidth="1"/>
    <col min="11" max="12" width="9.140625" style="102" hidden="1" customWidth="1"/>
    <col min="13" max="16384" width="9.140625" style="102" hidden="1"/>
  </cols>
  <sheetData>
    <row r="1" spans="1:9" s="20" customFormat="1" x14ac:dyDescent="0.2">
      <c r="A1" s="323" t="s">
        <v>772</v>
      </c>
      <c r="B1" s="324" t="s">
        <v>277</v>
      </c>
      <c r="E1" s="142"/>
      <c r="I1" s="333" t="s">
        <v>275</v>
      </c>
    </row>
    <row r="2" spans="1:9" s="20" customFormat="1" ht="15.75" thickBot="1" x14ac:dyDescent="0.25">
      <c r="B2" s="325" t="s">
        <v>276</v>
      </c>
      <c r="C2" s="41"/>
      <c r="D2" s="41"/>
      <c r="E2" s="167"/>
      <c r="F2" s="41"/>
      <c r="G2" s="41"/>
      <c r="H2" s="41"/>
      <c r="I2" s="167"/>
    </row>
    <row r="3" spans="1:9" s="20" customFormat="1" x14ac:dyDescent="0.2">
      <c r="B3" s="102"/>
      <c r="E3" s="142"/>
    </row>
    <row r="4" spans="1:9" x14ac:dyDescent="0.2">
      <c r="B4" s="327" t="s">
        <v>740</v>
      </c>
      <c r="C4" s="102"/>
      <c r="D4" s="102"/>
      <c r="E4" s="102"/>
      <c r="F4" s="102"/>
      <c r="G4" s="102"/>
      <c r="H4" s="102"/>
      <c r="I4" s="102"/>
    </row>
    <row r="5" spans="1:9" ht="15.75" x14ac:dyDescent="0.2">
      <c r="B5" s="334" t="str">
        <f>'1. Information'!B5</f>
        <v>Annual Mental Health Services Act (MHSA) Revenue and Expenditure Report</v>
      </c>
    </row>
    <row r="6" spans="1:9" ht="15.75" x14ac:dyDescent="0.25">
      <c r="B6" s="335" t="str">
        <f>'1. Information'!B6</f>
        <v>Fiscal Year: 2021-22</v>
      </c>
      <c r="D6" s="1"/>
      <c r="E6" s="1"/>
      <c r="F6" s="1"/>
      <c r="G6" s="1"/>
      <c r="H6" s="1"/>
    </row>
    <row r="7" spans="1:9" ht="15.75" x14ac:dyDescent="0.25">
      <c r="B7" s="335"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Sutter/Yuba</v>
      </c>
      <c r="F9" s="175" t="s">
        <v>1</v>
      </c>
      <c r="G9" s="153">
        <f>IF(ISBLANK('1. Information'!D9),"",'1. Information'!D9)</f>
        <v>44953</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4">
        <f>-'[3]B.2 Summary for Reporting'!$AC$17</f>
        <v>65661.8527142846</v>
      </c>
      <c r="E14" s="124">
        <f>-'[3]B.2 Summary for Reporting'!$AL$17</f>
        <v>15235.835543579533</v>
      </c>
      <c r="F14" s="124">
        <f>-'[3]B.2 Summary for Reporting'!$AO$17</f>
        <v>4189.5046483351562</v>
      </c>
      <c r="G14" s="124">
        <f>-'[3]B.2 Summary for Reporting'!$AG$17</f>
        <v>480.79709380071068</v>
      </c>
      <c r="H14" s="124">
        <f>-'[4]B.2 Summary for Reporting'!$AE$17</f>
        <v>0</v>
      </c>
      <c r="I14" s="154">
        <f>SUM(D14:H14)</f>
        <v>85567.99</v>
      </c>
    </row>
    <row r="15" spans="1:9" x14ac:dyDescent="0.2">
      <c r="B15" s="183">
        <v>2</v>
      </c>
      <c r="C15" s="184" t="s">
        <v>278</v>
      </c>
      <c r="D15" s="136"/>
      <c r="E15" s="136"/>
      <c r="F15" s="136"/>
      <c r="G15" s="136"/>
      <c r="H15" s="136"/>
      <c r="I15" s="154">
        <f>SUM(D15:H15)</f>
        <v>0</v>
      </c>
    </row>
    <row r="16" spans="1:9" x14ac:dyDescent="0.2">
      <c r="B16" s="102"/>
      <c r="C16" s="102"/>
      <c r="D16" s="102"/>
      <c r="E16" s="102"/>
      <c r="F16" s="102"/>
      <c r="G16" s="102"/>
      <c r="H16" s="102"/>
      <c r="I16" s="102"/>
    </row>
    <row r="17" spans="2:10" x14ac:dyDescent="0.2">
      <c r="B17" s="324"/>
      <c r="C17" s="102"/>
      <c r="D17" s="176" t="s">
        <v>23</v>
      </c>
      <c r="E17" s="176" t="s">
        <v>25</v>
      </c>
      <c r="F17" s="176" t="s">
        <v>27</v>
      </c>
      <c r="G17" s="102"/>
      <c r="H17" s="102"/>
      <c r="I17" s="102"/>
    </row>
    <row r="18" spans="2:10" ht="15.75" x14ac:dyDescent="0.25">
      <c r="B18" s="177" t="s">
        <v>251</v>
      </c>
      <c r="C18" s="178"/>
      <c r="D18" s="179" t="s">
        <v>28</v>
      </c>
      <c r="E18" s="179" t="s">
        <v>29</v>
      </c>
      <c r="F18" s="180" t="s">
        <v>21</v>
      </c>
      <c r="G18" s="102"/>
      <c r="H18" s="102"/>
      <c r="I18" s="102"/>
    </row>
    <row r="19" spans="2:10" x14ac:dyDescent="0.2">
      <c r="B19" s="176">
        <v>3</v>
      </c>
      <c r="C19" s="182" t="s">
        <v>234</v>
      </c>
      <c r="D19" s="157"/>
      <c r="E19" s="158"/>
      <c r="F19" s="124">
        <v>521836</v>
      </c>
      <c r="G19" s="102"/>
      <c r="H19" s="102"/>
      <c r="I19" s="102"/>
    </row>
    <row r="20" spans="2:10" x14ac:dyDescent="0.2">
      <c r="B20" s="181">
        <v>4</v>
      </c>
      <c r="C20" s="185" t="s">
        <v>22</v>
      </c>
      <c r="D20" s="124">
        <v>0</v>
      </c>
      <c r="E20" s="124">
        <v>0</v>
      </c>
      <c r="F20" s="155">
        <f>-D20-E20</f>
        <v>0</v>
      </c>
      <c r="G20" s="102"/>
      <c r="H20" s="102"/>
      <c r="I20" s="102"/>
    </row>
    <row r="21" spans="2:10" x14ac:dyDescent="0.2">
      <c r="B21" s="181">
        <v>5</v>
      </c>
      <c r="C21" s="185" t="s">
        <v>253</v>
      </c>
      <c r="D21" s="161">
        <f>'A.3 CSS'!F24</f>
        <v>0</v>
      </c>
      <c r="E21" s="159"/>
      <c r="F21" s="154">
        <f>SUM(D21:E21)</f>
        <v>0</v>
      </c>
      <c r="G21" s="102"/>
      <c r="H21" s="102"/>
      <c r="I21" s="102"/>
    </row>
    <row r="22" spans="2:10" x14ac:dyDescent="0.2">
      <c r="B22" s="181">
        <v>6</v>
      </c>
      <c r="C22" s="185" t="s">
        <v>252</v>
      </c>
      <c r="D22" s="160"/>
      <c r="E22" s="160"/>
      <c r="F22" s="154">
        <f>SUM('8. Adjustment (MHSA)'!F51:F80)</f>
        <v>0</v>
      </c>
      <c r="G22" s="102"/>
      <c r="H22" s="102"/>
      <c r="I22" s="102"/>
    </row>
    <row r="23" spans="2:10" x14ac:dyDescent="0.2">
      <c r="B23" s="176">
        <v>7</v>
      </c>
      <c r="C23" s="182" t="s">
        <v>236</v>
      </c>
      <c r="D23" s="160"/>
      <c r="E23" s="160"/>
      <c r="F23" s="156">
        <f>F19+F20+F21+F22</f>
        <v>521836</v>
      </c>
      <c r="G23" s="102"/>
      <c r="H23" s="102"/>
      <c r="I23" s="102"/>
    </row>
    <row r="24" spans="2:10" x14ac:dyDescent="0.2">
      <c r="B24" s="102"/>
      <c r="C24" s="102"/>
      <c r="D24" s="102"/>
      <c r="E24" s="102"/>
      <c r="F24" s="102"/>
      <c r="G24" s="102"/>
      <c r="H24" s="102"/>
      <c r="I24" s="102"/>
    </row>
    <row r="25" spans="2:10" x14ac:dyDescent="0.2">
      <c r="B25" s="324"/>
      <c r="C25" s="102"/>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0</v>
      </c>
      <c r="E27" s="154">
        <f>'A.3 CSS'!F21</f>
        <v>0</v>
      </c>
      <c r="F27" s="154">
        <f>'A.3 CSS'!F22</f>
        <v>0</v>
      </c>
      <c r="G27" s="161">
        <f>'A.3 CSS'!F23</f>
        <v>0</v>
      </c>
      <c r="H27" s="161">
        <f>'A.3 CSS'!F24</f>
        <v>0</v>
      </c>
      <c r="I27" s="154">
        <f>SUM(D27:H27)</f>
        <v>0</v>
      </c>
      <c r="J27" s="102" t="str">
        <f>IF(SUM(D27:H27)=I27,"","ERROR")</f>
        <v/>
      </c>
    </row>
    <row r="28" spans="2:10" x14ac:dyDescent="0.2">
      <c r="B28" s="102"/>
      <c r="C28" s="102"/>
      <c r="D28" s="102"/>
      <c r="E28" s="102"/>
      <c r="F28" s="102"/>
      <c r="G28" s="102"/>
      <c r="H28" s="102"/>
      <c r="I28" s="102"/>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'A.3 CSS'!F27</f>
        <v>9048048.4538632948</v>
      </c>
      <c r="E31" s="161">
        <f>'A.4 PEI'!F22</f>
        <v>2093804.0560575346</v>
      </c>
      <c r="F31" s="161">
        <f>'5. INN'!F23</f>
        <v>550434.20831529389</v>
      </c>
      <c r="G31" s="161">
        <f>'6. WET'!F21</f>
        <v>66141.038700308112</v>
      </c>
      <c r="H31" s="161">
        <f>'7. CFTN'!F21</f>
        <v>0</v>
      </c>
      <c r="I31" s="161">
        <f t="shared" ref="I31:I35" si="0">SUM(D31:H31)</f>
        <v>11758427.756936433</v>
      </c>
    </row>
    <row r="32" spans="2:10" x14ac:dyDescent="0.2">
      <c r="B32" s="176">
        <v>10</v>
      </c>
      <c r="C32" s="188" t="s">
        <v>4</v>
      </c>
      <c r="D32" s="156">
        <f>'A.3 CSS'!G27</f>
        <v>1779319.59</v>
      </c>
      <c r="E32" s="156">
        <f>'A.4 PEI'!G22</f>
        <v>0</v>
      </c>
      <c r="F32" s="156">
        <f>'5. INN'!G23</f>
        <v>0</v>
      </c>
      <c r="G32" s="156">
        <f>'6. WET'!G21</f>
        <v>0</v>
      </c>
      <c r="H32" s="156">
        <f>'7. CFTN'!G21</f>
        <v>0</v>
      </c>
      <c r="I32" s="161">
        <f t="shared" si="0"/>
        <v>1779319.59</v>
      </c>
    </row>
    <row r="33" spans="2:9" x14ac:dyDescent="0.2">
      <c r="B33" s="176">
        <v>11</v>
      </c>
      <c r="C33" s="188" t="s">
        <v>5</v>
      </c>
      <c r="D33" s="156">
        <f>'A.3 CSS'!H27</f>
        <v>0</v>
      </c>
      <c r="E33" s="156">
        <f>'A.4 PEI'!H22</f>
        <v>0</v>
      </c>
      <c r="F33" s="156">
        <f>'5. INN'!H23</f>
        <v>0</v>
      </c>
      <c r="G33" s="156">
        <f>'6. WET'!H21</f>
        <v>0</v>
      </c>
      <c r="H33" s="156">
        <f>'7. CFTN'!H21</f>
        <v>0</v>
      </c>
      <c r="I33" s="161">
        <f t="shared" si="0"/>
        <v>0</v>
      </c>
    </row>
    <row r="34" spans="2:9" x14ac:dyDescent="0.2">
      <c r="B34" s="176">
        <v>12</v>
      </c>
      <c r="C34" s="188" t="s">
        <v>26</v>
      </c>
      <c r="D34" s="156">
        <f>'A.3 CSS'!I27</f>
        <v>0</v>
      </c>
      <c r="E34" s="156">
        <f>'A.4 PEI'!I22</f>
        <v>0</v>
      </c>
      <c r="F34" s="156">
        <f>'5. INN'!I23</f>
        <v>0</v>
      </c>
      <c r="G34" s="156">
        <f>'6. WET'!I21</f>
        <v>0</v>
      </c>
      <c r="H34" s="156">
        <f>'7. CFTN'!I21</f>
        <v>0</v>
      </c>
      <c r="I34" s="161">
        <f t="shared" si="0"/>
        <v>0</v>
      </c>
    </row>
    <row r="35" spans="2:9" x14ac:dyDescent="0.2">
      <c r="B35" s="176">
        <v>13</v>
      </c>
      <c r="C35" s="188" t="s">
        <v>12</v>
      </c>
      <c r="D35" s="156">
        <f>'A.3 CSS'!J27</f>
        <v>384470.39999999997</v>
      </c>
      <c r="E35" s="156">
        <f>'A.4 PEI'!J22</f>
        <v>24598.09</v>
      </c>
      <c r="F35" s="156">
        <f>'5. INN'!J23</f>
        <v>0</v>
      </c>
      <c r="G35" s="156">
        <f>'6. WET'!J21</f>
        <v>2259.61</v>
      </c>
      <c r="H35" s="156">
        <f>'7. CFTN'!J21</f>
        <v>0</v>
      </c>
      <c r="I35" s="161">
        <f t="shared" si="0"/>
        <v>411328.1</v>
      </c>
    </row>
    <row r="36" spans="2:9" ht="15.75" x14ac:dyDescent="0.25">
      <c r="B36" s="176">
        <v>14</v>
      </c>
      <c r="C36" s="135" t="s">
        <v>21</v>
      </c>
      <c r="D36" s="162">
        <f>SUM(D31:D35)</f>
        <v>11211838.443863295</v>
      </c>
      <c r="E36" s="162">
        <f t="shared" ref="E36:H36" si="1">SUM(E31:E35)</f>
        <v>2118402.1460575345</v>
      </c>
      <c r="F36" s="162">
        <f t="shared" si="1"/>
        <v>550434.20831529389</v>
      </c>
      <c r="G36" s="162">
        <f t="shared" si="1"/>
        <v>68400.648700308113</v>
      </c>
      <c r="H36" s="162">
        <f t="shared" si="1"/>
        <v>0</v>
      </c>
      <c r="I36" s="163">
        <f>SUM(D36:H36)</f>
        <v>13949075.446936432</v>
      </c>
    </row>
    <row r="37" spans="2:9" x14ac:dyDescent="0.2"/>
    <row r="38" spans="2:9" ht="15.75" x14ac:dyDescent="0.25">
      <c r="B38" s="327"/>
      <c r="C38" s="2"/>
      <c r="D38" s="176" t="s">
        <v>23</v>
      </c>
      <c r="F38" s="126"/>
      <c r="G38" s="18"/>
    </row>
    <row r="39" spans="2:9" ht="15.75" x14ac:dyDescent="0.25">
      <c r="B39" s="177" t="s">
        <v>248</v>
      </c>
      <c r="C39" s="178"/>
      <c r="D39" s="180" t="s">
        <v>21</v>
      </c>
      <c r="E39" s="127"/>
      <c r="F39" s="18"/>
      <c r="I39" s="102"/>
    </row>
    <row r="40" spans="2:9" ht="15.75" x14ac:dyDescent="0.25">
      <c r="B40" s="176">
        <v>15</v>
      </c>
      <c r="C40" s="134" t="s">
        <v>18</v>
      </c>
      <c r="D40" s="164">
        <f>'A.3 CSS'!K15+'A.4 PEI'!K15+'5. INN'!K15+'6. WET'!K15+'7. CFTN'!K15</f>
        <v>0</v>
      </c>
      <c r="E40" s="127"/>
      <c r="I40" s="102"/>
    </row>
    <row r="41" spans="2:9" ht="15.75" x14ac:dyDescent="0.25">
      <c r="B41" s="176">
        <v>16</v>
      </c>
      <c r="C41" s="134" t="s">
        <v>19</v>
      </c>
      <c r="D41" s="164">
        <f>'A.3 CSS'!F16+'A.4 PEI'!F16+'5. INN'!F20+'6. WET'!F16+'7. CFTN'!F16</f>
        <v>0</v>
      </c>
      <c r="E41" s="104"/>
      <c r="I41" s="102"/>
    </row>
    <row r="42" spans="2:9" ht="15.75" x14ac:dyDescent="0.25">
      <c r="B42" s="176">
        <v>17</v>
      </c>
      <c r="C42" s="134" t="s">
        <v>20</v>
      </c>
      <c r="D42" s="165">
        <f>'A.3 CSS'!F17+'A.4 PEI'!F17+'5. INN'!F16+'5. INN'!F19+'6. WET'!F17+'7. CFTN'!F17</f>
        <v>666079.71135166497</v>
      </c>
      <c r="E42" s="104"/>
      <c r="I42" s="102"/>
    </row>
    <row r="43" spans="2:9" ht="15.75" x14ac:dyDescent="0.25">
      <c r="B43" s="176">
        <v>18</v>
      </c>
      <c r="C43" s="189" t="s">
        <v>243</v>
      </c>
      <c r="D43" s="124">
        <v>0</v>
      </c>
    </row>
    <row r="44" spans="2:9" ht="15.75" x14ac:dyDescent="0.25">
      <c r="B44" s="176">
        <v>19</v>
      </c>
      <c r="C44" s="134" t="s">
        <v>244</v>
      </c>
      <c r="D44" s="166">
        <f>'A.4 PEI'!F18</f>
        <v>0</v>
      </c>
    </row>
    <row r="45" spans="2:9" ht="15.75" x14ac:dyDescent="0.25">
      <c r="B45" s="176">
        <v>20</v>
      </c>
      <c r="C45" s="189" t="s">
        <v>245</v>
      </c>
      <c r="D45" s="124">
        <v>0</v>
      </c>
    </row>
    <row r="46" spans="2:9" ht="15.75" x14ac:dyDescent="0.25">
      <c r="B46" s="176">
        <v>21</v>
      </c>
      <c r="C46" s="134" t="s">
        <v>249</v>
      </c>
      <c r="D46" s="124">
        <f>+'[5]D.1 PIVOT SVC Code Breakout'!$E$43</f>
        <v>49617.792000000016</v>
      </c>
      <c r="E46" s="127"/>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62" fitToHeight="0" orientation="landscape" horizontalDpi="1200" verticalDpi="1200"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6" zoomScaleNormal="100" workbookViewId="0">
      <selection activeCell="A4" sqref="A4"/>
    </sheetView>
  </sheetViews>
  <sheetFormatPr defaultColWidth="0" defaultRowHeight="15" zeroHeight="1" x14ac:dyDescent="0.25"/>
  <cols>
    <col min="1" max="1" width="128.140625" style="330" customWidth="1"/>
    <col min="2" max="6" width="9.140625" style="330" hidden="1" customWidth="1"/>
    <col min="7"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314</v>
      </c>
    </row>
    <row r="5" spans="1:1" ht="15.75" x14ac:dyDescent="0.25">
      <c r="A5" s="332" t="s">
        <v>315</v>
      </c>
    </row>
    <row r="6" spans="1:1" ht="15.75" x14ac:dyDescent="0.25">
      <c r="A6" s="332" t="s">
        <v>316</v>
      </c>
    </row>
    <row r="7" spans="1:1" ht="15.75" x14ac:dyDescent="0.25">
      <c r="A7" s="332" t="s">
        <v>317</v>
      </c>
    </row>
    <row r="8" spans="1:1" ht="15.75" x14ac:dyDescent="0.25">
      <c r="A8" s="332" t="s">
        <v>318</v>
      </c>
    </row>
    <row r="9" spans="1:1" ht="15.75" x14ac:dyDescent="0.25">
      <c r="A9" s="332" t="s">
        <v>695</v>
      </c>
    </row>
    <row r="10" spans="1:1" ht="60" x14ac:dyDescent="0.25">
      <c r="A10" s="336" t="s">
        <v>319</v>
      </c>
    </row>
    <row r="11" spans="1:1" ht="30.75" x14ac:dyDescent="0.25">
      <c r="A11" s="332" t="s">
        <v>320</v>
      </c>
    </row>
    <row r="12" spans="1:1" ht="30.75" x14ac:dyDescent="0.25">
      <c r="A12" s="332" t="s">
        <v>321</v>
      </c>
    </row>
    <row r="13" spans="1:1" ht="30.75" x14ac:dyDescent="0.25">
      <c r="A13" s="332" t="s">
        <v>322</v>
      </c>
    </row>
    <row r="14" spans="1:1" ht="30.75" x14ac:dyDescent="0.25">
      <c r="A14" s="332" t="s">
        <v>323</v>
      </c>
    </row>
    <row r="15" spans="1:1" ht="30.75" x14ac:dyDescent="0.25">
      <c r="A15" s="332" t="s">
        <v>324</v>
      </c>
    </row>
    <row r="16" spans="1:1" ht="15.75" x14ac:dyDescent="0.25">
      <c r="A16" s="332" t="s">
        <v>424</v>
      </c>
    </row>
    <row r="17" spans="1:1" ht="15.75" x14ac:dyDescent="0.25">
      <c r="A17" s="331" t="s">
        <v>325</v>
      </c>
    </row>
    <row r="18" spans="1:1" ht="15.75" x14ac:dyDescent="0.25">
      <c r="A18" s="331" t="s">
        <v>326</v>
      </c>
    </row>
    <row r="19" spans="1:1" ht="30.75" x14ac:dyDescent="0.25">
      <c r="A19" s="331" t="s">
        <v>327</v>
      </c>
    </row>
    <row r="20" spans="1:1" ht="15.75" x14ac:dyDescent="0.25">
      <c r="A20" s="331" t="s">
        <v>328</v>
      </c>
    </row>
    <row r="21" spans="1:1" ht="15.75" x14ac:dyDescent="0.25">
      <c r="A21" s="331" t="s">
        <v>329</v>
      </c>
    </row>
    <row r="22" spans="1:1" ht="15.75" x14ac:dyDescent="0.25">
      <c r="A22" s="331" t="s">
        <v>728</v>
      </c>
    </row>
    <row r="23" spans="1:1" ht="15.75" x14ac:dyDescent="0.25">
      <c r="A23" s="331" t="s">
        <v>330</v>
      </c>
    </row>
    <row r="24" spans="1:1" ht="15.75" x14ac:dyDescent="0.25">
      <c r="A24" s="331" t="s">
        <v>331</v>
      </c>
    </row>
    <row r="25" spans="1:1" ht="15.75" x14ac:dyDescent="0.25">
      <c r="A25" s="331" t="s">
        <v>332</v>
      </c>
    </row>
    <row r="26" spans="1:1" ht="15.75" x14ac:dyDescent="0.25">
      <c r="A26" s="331" t="s">
        <v>333</v>
      </c>
    </row>
    <row r="27" spans="1:1" ht="15.75" x14ac:dyDescent="0.25">
      <c r="A27" s="331" t="s">
        <v>334</v>
      </c>
    </row>
    <row r="28" spans="1:1" ht="15" customHeight="1" x14ac:dyDescent="0.25">
      <c r="A28" s="331" t="s">
        <v>749</v>
      </c>
    </row>
    <row r="29" spans="1:1" ht="15" customHeight="1" x14ac:dyDescent="0.25">
      <c r="A29" s="331" t="s">
        <v>335</v>
      </c>
    </row>
    <row r="30" spans="1:1" ht="15" customHeight="1" x14ac:dyDescent="0.25">
      <c r="A30" s="331" t="s">
        <v>336</v>
      </c>
    </row>
    <row r="31" spans="1:1" ht="30.75" x14ac:dyDescent="0.25">
      <c r="A31" s="331" t="s">
        <v>750</v>
      </c>
    </row>
    <row r="32" spans="1:1" ht="30.75" x14ac:dyDescent="0.25">
      <c r="A32" s="331" t="s">
        <v>337</v>
      </c>
    </row>
    <row r="33" spans="1:1" ht="15.75" x14ac:dyDescent="0.25">
      <c r="A33" s="331" t="s">
        <v>338</v>
      </c>
    </row>
    <row r="34" spans="1:1" ht="15.75" x14ac:dyDescent="0.25">
      <c r="A34" s="331" t="s">
        <v>339</v>
      </c>
    </row>
    <row r="35" spans="1:1" ht="15.75" x14ac:dyDescent="0.25">
      <c r="A35" s="331" t="s">
        <v>340</v>
      </c>
    </row>
    <row r="36" spans="1:1" ht="15.75" x14ac:dyDescent="0.25">
      <c r="A36" s="331" t="s">
        <v>341</v>
      </c>
    </row>
    <row r="37" spans="1:1" ht="15.75" x14ac:dyDescent="0.25">
      <c r="A37" s="331" t="s">
        <v>342</v>
      </c>
    </row>
    <row r="38" spans="1:1" ht="15.75" x14ac:dyDescent="0.25">
      <c r="A38" s="331" t="s">
        <v>343</v>
      </c>
    </row>
    <row r="39" spans="1:1" ht="15.75" x14ac:dyDescent="0.25">
      <c r="A39" s="331" t="s">
        <v>344</v>
      </c>
    </row>
    <row r="40" spans="1:1" ht="15.75" x14ac:dyDescent="0.25">
      <c r="A40" s="331" t="s">
        <v>345</v>
      </c>
    </row>
    <row r="41" spans="1:1" ht="15.75" x14ac:dyDescent="0.25">
      <c r="A41" s="331" t="s">
        <v>346</v>
      </c>
    </row>
    <row r="42" spans="1:1" ht="15.75" x14ac:dyDescent="0.25">
      <c r="A42" s="331" t="s">
        <v>347</v>
      </c>
    </row>
    <row r="43" spans="1:1" ht="15.75" x14ac:dyDescent="0.25">
      <c r="A43" s="331" t="s">
        <v>348</v>
      </c>
    </row>
    <row r="44" spans="1:1" ht="15.75" x14ac:dyDescent="0.25">
      <c r="A44" s="331" t="s">
        <v>349</v>
      </c>
    </row>
    <row r="45" spans="1:1" ht="15.75" x14ac:dyDescent="0.25">
      <c r="A45" s="331" t="s">
        <v>350</v>
      </c>
    </row>
    <row r="46" spans="1:1" ht="15.75" x14ac:dyDescent="0.25">
      <c r="A46" s="331" t="s">
        <v>351</v>
      </c>
    </row>
    <row r="47" spans="1:1" ht="15.75" x14ac:dyDescent="0.25">
      <c r="A47" s="331" t="s">
        <v>352</v>
      </c>
    </row>
    <row r="48" spans="1:1" ht="15.75" x14ac:dyDescent="0.25">
      <c r="A48" s="331" t="s">
        <v>353</v>
      </c>
    </row>
    <row r="49" spans="1:1" ht="15.75" x14ac:dyDescent="0.25">
      <c r="A49" s="331" t="s">
        <v>354</v>
      </c>
    </row>
    <row r="50" spans="1:1" ht="15.75" x14ac:dyDescent="0.25">
      <c r="A50" s="331" t="s">
        <v>355</v>
      </c>
    </row>
    <row r="51" spans="1:1" ht="15.75" x14ac:dyDescent="0.25">
      <c r="A51" s="331" t="s">
        <v>356</v>
      </c>
    </row>
    <row r="52" spans="1:1" ht="15.75" x14ac:dyDescent="0.25">
      <c r="A52" s="331" t="s">
        <v>357</v>
      </c>
    </row>
    <row r="53" spans="1:1" ht="15.75" x14ac:dyDescent="0.25">
      <c r="A53" s="331" t="s">
        <v>358</v>
      </c>
    </row>
    <row r="54" spans="1:1" ht="15.75" x14ac:dyDescent="0.25">
      <c r="A54" s="331" t="s">
        <v>359</v>
      </c>
    </row>
    <row r="55" spans="1:1" ht="15.75" x14ac:dyDescent="0.25">
      <c r="A55" s="331" t="s">
        <v>360</v>
      </c>
    </row>
    <row r="56" spans="1:1" ht="15.75" x14ac:dyDescent="0.25">
      <c r="A56" s="331" t="s">
        <v>361</v>
      </c>
    </row>
    <row r="57" spans="1:1" ht="15.75" x14ac:dyDescent="0.25">
      <c r="A57" s="331" t="s">
        <v>362</v>
      </c>
    </row>
    <row r="58" spans="1:1" ht="15.75" x14ac:dyDescent="0.25">
      <c r="A58" s="331" t="s">
        <v>363</v>
      </c>
    </row>
    <row r="59" spans="1:1" ht="15.75" x14ac:dyDescent="0.25">
      <c r="A59" s="331" t="s">
        <v>364</v>
      </c>
    </row>
    <row r="60" spans="1:1" ht="15.75" x14ac:dyDescent="0.25">
      <c r="A60" s="331" t="s">
        <v>365</v>
      </c>
    </row>
    <row r="61" spans="1:1" ht="15.75" x14ac:dyDescent="0.25">
      <c r="A61" s="331" t="s">
        <v>366</v>
      </c>
    </row>
    <row r="62" spans="1:1" ht="15.75" x14ac:dyDescent="0.25">
      <c r="A62" s="331" t="s">
        <v>367</v>
      </c>
    </row>
    <row r="63" spans="1:1" ht="15.75" x14ac:dyDescent="0.25">
      <c r="A63" s="331" t="s">
        <v>368</v>
      </c>
    </row>
    <row r="64" spans="1:1" ht="15.75" x14ac:dyDescent="0.25">
      <c r="A64" s="331" t="s">
        <v>369</v>
      </c>
    </row>
    <row r="65" spans="1:1" ht="15.75" x14ac:dyDescent="0.25">
      <c r="A65" s="331" t="s">
        <v>370</v>
      </c>
    </row>
    <row r="66" spans="1:1" ht="15.75" x14ac:dyDescent="0.25">
      <c r="A66" s="331" t="s">
        <v>371</v>
      </c>
    </row>
    <row r="67" spans="1:1" ht="15.75" x14ac:dyDescent="0.25">
      <c r="A67" s="331" t="s">
        <v>372</v>
      </c>
    </row>
    <row r="68" spans="1:1" ht="15.75" x14ac:dyDescent="0.25">
      <c r="A68" s="331" t="s">
        <v>373</v>
      </c>
    </row>
    <row r="69" spans="1:1" ht="15.75" x14ac:dyDescent="0.25">
      <c r="A69" s="331" t="s">
        <v>374</v>
      </c>
    </row>
    <row r="70" spans="1:1" ht="15.75" x14ac:dyDescent="0.25">
      <c r="A70" s="331" t="s">
        <v>375</v>
      </c>
    </row>
    <row r="71" spans="1:1" ht="15.75" x14ac:dyDescent="0.25">
      <c r="A71" s="331" t="s">
        <v>376</v>
      </c>
    </row>
    <row r="72" spans="1:1" ht="15.75" x14ac:dyDescent="0.25">
      <c r="A72" s="331" t="s">
        <v>377</v>
      </c>
    </row>
    <row r="73" spans="1:1" ht="15.75" x14ac:dyDescent="0.25">
      <c r="A73" s="331" t="s">
        <v>729</v>
      </c>
    </row>
    <row r="74" spans="1:1" ht="45.75" customHeight="1" x14ac:dyDescent="0.25">
      <c r="A74" s="331" t="s">
        <v>378</v>
      </c>
    </row>
    <row r="75" spans="1:1" ht="47.25" customHeight="1" x14ac:dyDescent="0.25">
      <c r="A75" s="331" t="s">
        <v>379</v>
      </c>
    </row>
    <row r="76" spans="1:1" ht="49.5" customHeight="1" x14ac:dyDescent="0.25">
      <c r="A76" s="331" t="s">
        <v>380</v>
      </c>
    </row>
    <row r="77" spans="1:1" ht="30.75" x14ac:dyDescent="0.25">
      <c r="A77" s="331" t="s">
        <v>381</v>
      </c>
    </row>
    <row r="78" spans="1:1" ht="15.75" x14ac:dyDescent="0.25">
      <c r="A78" s="331" t="s">
        <v>730</v>
      </c>
    </row>
    <row r="79" spans="1:1" ht="30.75" x14ac:dyDescent="0.25">
      <c r="A79" s="331" t="s">
        <v>382</v>
      </c>
    </row>
    <row r="80" spans="1:1" ht="60.75" x14ac:dyDescent="0.25">
      <c r="A80" s="331" t="s">
        <v>383</v>
      </c>
    </row>
    <row r="81" spans="1:1" hidden="1" x14ac:dyDescent="0.2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3"/>
  <sheetViews>
    <sheetView showGridLines="0" topLeftCell="A17" zoomScale="90" zoomScaleNormal="90" zoomScaleSheetLayoutView="40" zoomScalePageLayoutView="70" workbookViewId="0">
      <selection activeCell="H39" sqref="H39"/>
    </sheetView>
  </sheetViews>
  <sheetFormatPr defaultColWidth="0" defaultRowHeight="15.75" zeroHeight="1" x14ac:dyDescent="0.25"/>
  <cols>
    <col min="1" max="1" width="2.7109375" style="102" customWidth="1"/>
    <col min="2" max="2" width="6.7109375" style="102" customWidth="1"/>
    <col min="3" max="3" width="13.5703125" style="102" customWidth="1"/>
    <col min="4" max="5" width="50.7109375" style="102" customWidth="1"/>
    <col min="6" max="6" width="20.7109375" style="102" customWidth="1"/>
    <col min="7" max="7" width="27.5703125" style="102" bestFit="1" customWidth="1"/>
    <col min="8" max="8" width="21.5703125" style="102" customWidth="1"/>
    <col min="9" max="9" width="24.42578125" style="102" customWidth="1"/>
    <col min="10" max="10" width="17.7109375" style="102" customWidth="1"/>
    <col min="11" max="11" width="23" style="102" customWidth="1"/>
    <col min="12" max="12" width="20.140625" style="102" customWidth="1"/>
    <col min="13" max="13" width="40.28515625" hidden="1" customWidth="1"/>
    <col min="14" max="15" width="9.140625" hidden="1" customWidth="1"/>
    <col min="16" max="16384" width="9.140625" hidden="1"/>
  </cols>
  <sheetData>
    <row r="1" spans="1:12" s="20" customFormat="1" ht="15" x14ac:dyDescent="0.2">
      <c r="A1" s="323" t="s">
        <v>774</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2" customFormat="1" ht="15" x14ac:dyDescent="0.2">
      <c r="B4" s="327" t="s">
        <v>741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5" t="s">
        <v>0</v>
      </c>
      <c r="C9" s="135"/>
      <c r="D9" s="152" t="str">
        <f>IF(ISBLANK('1. Information'!D11),"",'1. Information'!D11)</f>
        <v>Sutter/Yuba</v>
      </c>
      <c r="F9" s="190" t="s">
        <v>1</v>
      </c>
      <c r="G9" s="191">
        <f>IF(ISBLANK('1. Information'!D9),"",'1. Information'!D9)</f>
        <v>44953</v>
      </c>
    </row>
    <row r="10" spans="1:12" x14ac:dyDescent="0.25">
      <c r="C10" s="3"/>
      <c r="D10" s="3"/>
      <c r="E10" s="3"/>
      <c r="G10" s="2"/>
      <c r="H10" s="105"/>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5"/>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4" t="s">
        <v>6</v>
      </c>
      <c r="D15" s="189"/>
      <c r="E15" s="203"/>
      <c r="F15" s="109">
        <v>0</v>
      </c>
      <c r="G15" s="109"/>
      <c r="H15" s="109"/>
      <c r="I15" s="109"/>
      <c r="J15" s="109"/>
      <c r="K15" s="204">
        <f>SUM(F15:J15)</f>
        <v>0</v>
      </c>
      <c r="L15"/>
    </row>
    <row r="16" spans="1:12" ht="15" customHeight="1" x14ac:dyDescent="0.25">
      <c r="B16" s="183">
        <v>2</v>
      </c>
      <c r="C16" s="135" t="s">
        <v>7</v>
      </c>
      <c r="D16" s="205"/>
      <c r="E16" s="206"/>
      <c r="F16" s="109"/>
      <c r="G16" s="109"/>
      <c r="H16" s="109"/>
      <c r="I16" s="109"/>
      <c r="J16" s="109"/>
      <c r="K16" s="204">
        <f t="shared" ref="K16:K17" si="0">SUM(F16:J16)</f>
        <v>0</v>
      </c>
      <c r="L16"/>
    </row>
    <row r="17" spans="2:12" ht="15.75" customHeight="1" x14ac:dyDescent="0.25">
      <c r="B17" s="183">
        <v>3</v>
      </c>
      <c r="C17" s="135" t="s">
        <v>117</v>
      </c>
      <c r="D17" s="205"/>
      <c r="E17" s="206"/>
      <c r="F17" s="109">
        <f>+'[3]B.2 Summary for Reporting'!$AC$45</f>
        <v>486578.8441370916</v>
      </c>
      <c r="G17" s="109"/>
      <c r="H17" s="109"/>
      <c r="I17" s="109"/>
      <c r="J17" s="109"/>
      <c r="K17" s="204">
        <f t="shared" si="0"/>
        <v>486578.8441370916</v>
      </c>
      <c r="L17"/>
    </row>
    <row r="18" spans="2:12" x14ac:dyDescent="0.25">
      <c r="B18" s="183">
        <v>4</v>
      </c>
      <c r="C18" s="135" t="s">
        <v>187</v>
      </c>
      <c r="D18" s="205"/>
      <c r="E18" s="206"/>
      <c r="F18" s="109"/>
      <c r="G18" s="207"/>
      <c r="H18" s="207"/>
      <c r="I18" s="207"/>
      <c r="J18" s="207"/>
      <c r="K18" s="204">
        <f>F18</f>
        <v>0</v>
      </c>
      <c r="L18"/>
    </row>
    <row r="19" spans="2:12" x14ac:dyDescent="0.25">
      <c r="B19" s="183">
        <v>5</v>
      </c>
      <c r="C19" s="135" t="s">
        <v>284</v>
      </c>
      <c r="D19" s="205"/>
      <c r="E19" s="206"/>
      <c r="F19" s="109"/>
      <c r="G19" s="207"/>
      <c r="H19" s="207"/>
      <c r="I19" s="207"/>
      <c r="J19" s="207"/>
      <c r="K19" s="204">
        <f t="shared" ref="K19:K24" si="1">F19</f>
        <v>0</v>
      </c>
      <c r="L19"/>
    </row>
    <row r="20" spans="2:12" ht="15.75" customHeight="1" x14ac:dyDescent="0.25">
      <c r="B20" s="183">
        <v>6</v>
      </c>
      <c r="C20" s="135" t="s">
        <v>186</v>
      </c>
      <c r="D20" s="205"/>
      <c r="E20" s="206"/>
      <c r="F20" s="109"/>
      <c r="G20" s="207"/>
      <c r="H20" s="207"/>
      <c r="I20" s="207"/>
      <c r="J20" s="207"/>
      <c r="K20" s="204">
        <f t="shared" si="1"/>
        <v>0</v>
      </c>
      <c r="L20"/>
    </row>
    <row r="21" spans="2:12" x14ac:dyDescent="0.25">
      <c r="B21" s="183">
        <v>7</v>
      </c>
      <c r="C21" s="205" t="s">
        <v>247</v>
      </c>
      <c r="D21" s="208"/>
      <c r="E21" s="206"/>
      <c r="F21" s="109"/>
      <c r="G21" s="209"/>
      <c r="H21" s="209"/>
      <c r="I21" s="209"/>
      <c r="J21" s="209"/>
      <c r="K21" s="204">
        <f t="shared" si="1"/>
        <v>0</v>
      </c>
      <c r="L21"/>
    </row>
    <row r="22" spans="2:12" x14ac:dyDescent="0.25">
      <c r="B22" s="183">
        <v>8</v>
      </c>
      <c r="C22" s="205" t="s">
        <v>192</v>
      </c>
      <c r="D22" s="208"/>
      <c r="E22" s="206"/>
      <c r="F22" s="109"/>
      <c r="G22" s="209"/>
      <c r="H22" s="209"/>
      <c r="I22" s="209"/>
      <c r="J22" s="209"/>
      <c r="K22" s="204">
        <f t="shared" si="1"/>
        <v>0</v>
      </c>
      <c r="L22"/>
    </row>
    <row r="23" spans="2:12" x14ac:dyDescent="0.25">
      <c r="B23" s="183">
        <v>9</v>
      </c>
      <c r="C23" s="205" t="s">
        <v>193</v>
      </c>
      <c r="D23" s="208"/>
      <c r="E23" s="206"/>
      <c r="F23" s="109"/>
      <c r="G23" s="209"/>
      <c r="H23" s="209"/>
      <c r="I23" s="209"/>
      <c r="J23" s="209"/>
      <c r="K23" s="204">
        <f t="shared" si="1"/>
        <v>0</v>
      </c>
      <c r="L23"/>
    </row>
    <row r="24" spans="2:12" x14ac:dyDescent="0.25">
      <c r="B24" s="183">
        <v>10</v>
      </c>
      <c r="C24" s="205" t="s">
        <v>191</v>
      </c>
      <c r="D24" s="208"/>
      <c r="E24" s="206"/>
      <c r="F24" s="109"/>
      <c r="G24" s="209"/>
      <c r="H24" s="209"/>
      <c r="I24" s="209"/>
      <c r="J24" s="209"/>
      <c r="K24" s="204">
        <f t="shared" si="1"/>
        <v>0</v>
      </c>
      <c r="L24"/>
    </row>
    <row r="25" spans="2:12" ht="15.75" customHeight="1" x14ac:dyDescent="0.25">
      <c r="B25" s="183">
        <v>11</v>
      </c>
      <c r="C25" s="135" t="s">
        <v>123</v>
      </c>
      <c r="D25" s="205"/>
      <c r="E25" s="206"/>
      <c r="F25" s="207">
        <f>SUM(G34:G133)</f>
        <v>8561469.6097262036</v>
      </c>
      <c r="G25" s="209">
        <f>SUM(H34:H133)</f>
        <v>1779319.59</v>
      </c>
      <c r="H25" s="209">
        <f>SUM(I34:I133)</f>
        <v>0</v>
      </c>
      <c r="I25" s="209">
        <f>SUM(J34:J133)</f>
        <v>0</v>
      </c>
      <c r="J25" s="209">
        <f>SUM(K34:K133)</f>
        <v>384470.39999999997</v>
      </c>
      <c r="K25" s="209">
        <f>SUM(F25:J25)</f>
        <v>10725259.599726204</v>
      </c>
      <c r="L25"/>
    </row>
    <row r="26" spans="2:12" ht="30.95" customHeight="1" x14ac:dyDescent="0.25">
      <c r="B26" s="183">
        <v>12</v>
      </c>
      <c r="C26" s="210" t="s">
        <v>190</v>
      </c>
      <c r="D26" s="211"/>
      <c r="E26" s="212"/>
      <c r="F26" s="213">
        <f t="shared" ref="F26" si="2">SUM(F15:F17,F19:F25)</f>
        <v>9048048.4538632948</v>
      </c>
      <c r="G26" s="213">
        <f>SUM(G15:G17,G25)</f>
        <v>1779319.59</v>
      </c>
      <c r="H26" s="214">
        <f>SUM(H15:H17,H25)</f>
        <v>0</v>
      </c>
      <c r="I26" s="213">
        <f>SUM(I15:I17,I25)</f>
        <v>0</v>
      </c>
      <c r="J26" s="213">
        <f>SUM(J15:J17,J25)</f>
        <v>384470.39999999997</v>
      </c>
      <c r="K26" s="213">
        <f>SUM(F26:J26)</f>
        <v>11211838.443863295</v>
      </c>
      <c r="L26"/>
    </row>
    <row r="27" spans="2:12" ht="30.95" customHeight="1" x14ac:dyDescent="0.25">
      <c r="B27" s="183">
        <v>13</v>
      </c>
      <c r="C27" s="215" t="s">
        <v>675</v>
      </c>
      <c r="D27" s="215"/>
      <c r="E27" s="215"/>
      <c r="F27" s="213">
        <f>SUM(F15:F17,F19,F20,F25)</f>
        <v>9048048.4538632948</v>
      </c>
      <c r="G27" s="213">
        <f>SUM(G15:G17,G25)</f>
        <v>1779319.59</v>
      </c>
      <c r="H27" s="213">
        <f t="shared" ref="H27:J27" si="3">SUM(H15:H17,H25)</f>
        <v>0</v>
      </c>
      <c r="I27" s="213">
        <f t="shared" si="3"/>
        <v>0</v>
      </c>
      <c r="J27" s="213">
        <f t="shared" si="3"/>
        <v>384470.39999999997</v>
      </c>
      <c r="K27" s="213">
        <f>SUM(F27:J27)</f>
        <v>11211838.443863295</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ht="45.75" x14ac:dyDescent="0.25">
      <c r="B34" s="224">
        <v>14</v>
      </c>
      <c r="C34" s="225">
        <f t="shared" ref="C34:C65" si="4">IF(L34&lt;&gt;0,VLOOKUP($D$9,Info_County_Code,2,FALSE),"")</f>
        <v>63</v>
      </c>
      <c r="D34" s="113" t="s">
        <v>804</v>
      </c>
      <c r="E34" s="113" t="s">
        <v>789</v>
      </c>
      <c r="F34" s="107" t="s">
        <v>95</v>
      </c>
      <c r="G34" s="106">
        <f>+'[3]B.2 Summary for Reporting'!$K$38</f>
        <v>2000630.4047717149</v>
      </c>
      <c r="H34" s="106">
        <f>-'[3]B.2 Summary for Reporting'!$K$34</f>
        <v>1246609.54</v>
      </c>
      <c r="I34" s="106"/>
      <c r="J34" s="109"/>
      <c r="K34" s="106">
        <f>-'[3]B.2 Summary for Reporting'!$K$37</f>
        <v>167925.06</v>
      </c>
      <c r="L34" s="209">
        <f>SUM(G34:K34)</f>
        <v>3415165.004771715</v>
      </c>
    </row>
    <row r="35" spans="2:12" x14ac:dyDescent="0.25">
      <c r="B35" s="224">
        <v>15</v>
      </c>
      <c r="C35" s="225">
        <f t="shared" si="4"/>
        <v>63</v>
      </c>
      <c r="D35" s="113" t="s">
        <v>802</v>
      </c>
      <c r="E35" s="113" t="s">
        <v>790</v>
      </c>
      <c r="F35" s="107" t="s">
        <v>96</v>
      </c>
      <c r="G35" s="106">
        <f>+'[3]B.2 Summary for Reporting'!$N$38</f>
        <v>960686.13882501994</v>
      </c>
      <c r="H35" s="106">
        <f>+'[3]B.2 Summary for Reporting'!$N$34</f>
        <v>0</v>
      </c>
      <c r="I35" s="106"/>
      <c r="J35" s="109"/>
      <c r="K35" s="106">
        <f>-'[3]B.2 Summary for Reporting'!$N$37</f>
        <v>5226.88</v>
      </c>
      <c r="L35" s="209">
        <f t="shared" ref="L35:L98" si="5">SUM(G35:K35)</f>
        <v>965913.01882501994</v>
      </c>
    </row>
    <row r="36" spans="2:12" ht="45.75" x14ac:dyDescent="0.25">
      <c r="B36" s="224">
        <v>16</v>
      </c>
      <c r="C36" s="225">
        <f t="shared" si="4"/>
        <v>63</v>
      </c>
      <c r="D36" s="113" t="s">
        <v>791</v>
      </c>
      <c r="E36" s="113" t="s">
        <v>792</v>
      </c>
      <c r="F36" s="107" t="s">
        <v>95</v>
      </c>
      <c r="G36" s="106">
        <f>+'[3]B.2 Summary for Reporting'!$Q$38</f>
        <v>1672949.9391557314</v>
      </c>
      <c r="H36" s="106">
        <f>-'[3]B.2 Summary for Reporting'!$Q$34</f>
        <v>119885.52</v>
      </c>
      <c r="I36" s="106"/>
      <c r="J36" s="109"/>
      <c r="K36" s="106">
        <f>-'[3]B.2 Summary for Reporting'!$Q$37</f>
        <v>74106.31</v>
      </c>
      <c r="L36" s="209">
        <f t="shared" si="5"/>
        <v>1866941.7691557314</v>
      </c>
    </row>
    <row r="37" spans="2:12" ht="30.75" x14ac:dyDescent="0.25">
      <c r="B37" s="224">
        <v>17</v>
      </c>
      <c r="C37" s="225">
        <f t="shared" si="4"/>
        <v>63</v>
      </c>
      <c r="D37" s="113" t="s">
        <v>805</v>
      </c>
      <c r="E37" s="113" t="s">
        <v>793</v>
      </c>
      <c r="F37" s="107" t="s">
        <v>96</v>
      </c>
      <c r="G37" s="106">
        <f>+'[3]B.2 Summary for Reporting'!$T$38</f>
        <v>2712508.0693791946</v>
      </c>
      <c r="H37" s="106">
        <f>-'[3]B.2 Summary for Reporting'!$T$34</f>
        <v>277642.78999999998</v>
      </c>
      <c r="I37" s="106"/>
      <c r="J37" s="109"/>
      <c r="K37" s="106">
        <f>-'[3]B.2 Summary for Reporting'!$T$37</f>
        <v>103887.73</v>
      </c>
      <c r="L37" s="209">
        <f t="shared" si="5"/>
        <v>3094038.5893791947</v>
      </c>
    </row>
    <row r="38" spans="2:12" ht="30.75" x14ac:dyDescent="0.25">
      <c r="B38" s="224">
        <v>18</v>
      </c>
      <c r="C38" s="225">
        <f t="shared" si="4"/>
        <v>63</v>
      </c>
      <c r="D38" s="113" t="s">
        <v>803</v>
      </c>
      <c r="E38" s="113" t="s">
        <v>794</v>
      </c>
      <c r="F38" s="107" t="s">
        <v>96</v>
      </c>
      <c r="G38" s="106">
        <f>+'[3]B.2 Summary for Reporting'!$W$38</f>
        <v>1214695.0575945424</v>
      </c>
      <c r="H38" s="106">
        <f>-'[3]B.2 Summary for Reporting'!$W$34</f>
        <v>135181.74</v>
      </c>
      <c r="I38" s="106"/>
      <c r="J38" s="109"/>
      <c r="K38" s="106">
        <f>-'[3]B.2 Summary for Reporting'!$W$37</f>
        <v>33324.42</v>
      </c>
      <c r="L38" s="209">
        <f t="shared" si="5"/>
        <v>1383201.2175945423</v>
      </c>
    </row>
    <row r="39" spans="2:12" x14ac:dyDescent="0.25">
      <c r="B39" s="224">
        <v>19</v>
      </c>
      <c r="C39" s="225" t="str">
        <f t="shared" si="4"/>
        <v/>
      </c>
      <c r="D39" s="113"/>
      <c r="E39" s="113"/>
      <c r="F39" s="107"/>
      <c r="G39" s="106"/>
      <c r="H39" s="106"/>
      <c r="I39" s="106"/>
      <c r="J39" s="109"/>
      <c r="K39" s="106"/>
      <c r="L39" s="209">
        <f t="shared" si="5"/>
        <v>0</v>
      </c>
    </row>
    <row r="40" spans="2:12" x14ac:dyDescent="0.25">
      <c r="B40" s="224">
        <v>20</v>
      </c>
      <c r="C40" s="225" t="str">
        <f t="shared" si="4"/>
        <v/>
      </c>
      <c r="D40" s="113"/>
      <c r="E40" s="113"/>
      <c r="F40" s="107"/>
      <c r="G40" s="106"/>
      <c r="H40" s="106"/>
      <c r="I40" s="106"/>
      <c r="J40" s="109"/>
      <c r="K40" s="106"/>
      <c r="L40" s="209">
        <f t="shared" si="5"/>
        <v>0</v>
      </c>
    </row>
    <row r="41" spans="2:12" x14ac:dyDescent="0.25">
      <c r="B41" s="224">
        <v>21</v>
      </c>
      <c r="C41" s="225" t="str">
        <f t="shared" si="4"/>
        <v/>
      </c>
      <c r="D41" s="113"/>
      <c r="E41" s="113"/>
      <c r="F41" s="107"/>
      <c r="G41" s="106"/>
      <c r="H41" s="106"/>
      <c r="I41" s="106"/>
      <c r="J41" s="109"/>
      <c r="K41" s="106"/>
      <c r="L41" s="209">
        <f t="shared" si="5"/>
        <v>0</v>
      </c>
    </row>
    <row r="42" spans="2:12" x14ac:dyDescent="0.25">
      <c r="B42" s="224">
        <v>22</v>
      </c>
      <c r="C42" s="225" t="str">
        <f t="shared" si="4"/>
        <v/>
      </c>
      <c r="D42" s="113"/>
      <c r="E42" s="113"/>
      <c r="F42" s="107"/>
      <c r="G42" s="106"/>
      <c r="H42" s="106"/>
      <c r="I42" s="106"/>
      <c r="J42" s="109"/>
      <c r="K42" s="106"/>
      <c r="L42" s="209">
        <f t="shared" si="5"/>
        <v>0</v>
      </c>
    </row>
    <row r="43" spans="2:12" x14ac:dyDescent="0.25">
      <c r="B43" s="224">
        <v>23</v>
      </c>
      <c r="C43" s="225" t="str">
        <f t="shared" si="4"/>
        <v/>
      </c>
      <c r="D43" s="113"/>
      <c r="E43" s="113"/>
      <c r="F43" s="107"/>
      <c r="G43" s="106"/>
      <c r="H43" s="106"/>
      <c r="I43" s="106"/>
      <c r="J43" s="109"/>
      <c r="K43" s="106"/>
      <c r="L43" s="209">
        <f t="shared" si="5"/>
        <v>0</v>
      </c>
    </row>
    <row r="44" spans="2:12" x14ac:dyDescent="0.25">
      <c r="B44" s="224">
        <v>24</v>
      </c>
      <c r="C44" s="225" t="str">
        <f t="shared" si="4"/>
        <v/>
      </c>
      <c r="D44" s="113"/>
      <c r="E44" s="113"/>
      <c r="F44" s="107"/>
      <c r="G44" s="106"/>
      <c r="H44" s="106"/>
      <c r="I44" s="106"/>
      <c r="J44" s="109"/>
      <c r="K44" s="106"/>
      <c r="L44" s="209">
        <f t="shared" si="5"/>
        <v>0</v>
      </c>
    </row>
    <row r="45" spans="2:12" x14ac:dyDescent="0.25">
      <c r="B45" s="224">
        <v>25</v>
      </c>
      <c r="C45" s="225" t="str">
        <f t="shared" si="4"/>
        <v/>
      </c>
      <c r="D45" s="113"/>
      <c r="E45" s="113"/>
      <c r="F45" s="107"/>
      <c r="G45" s="106"/>
      <c r="H45" s="106"/>
      <c r="I45" s="106"/>
      <c r="J45" s="109"/>
      <c r="K45" s="106"/>
      <c r="L45" s="209">
        <f t="shared" si="5"/>
        <v>0</v>
      </c>
    </row>
    <row r="46" spans="2:12" x14ac:dyDescent="0.25">
      <c r="B46" s="224">
        <v>26</v>
      </c>
      <c r="C46" s="225" t="str">
        <f t="shared" si="4"/>
        <v/>
      </c>
      <c r="D46" s="113"/>
      <c r="E46" s="113"/>
      <c r="F46" s="107"/>
      <c r="G46" s="106"/>
      <c r="H46" s="106"/>
      <c r="I46" s="106"/>
      <c r="J46" s="109"/>
      <c r="K46" s="106"/>
      <c r="L46" s="209">
        <f t="shared" si="5"/>
        <v>0</v>
      </c>
    </row>
    <row r="47" spans="2:12" x14ac:dyDescent="0.25">
      <c r="B47" s="224">
        <v>27</v>
      </c>
      <c r="C47" s="225" t="str">
        <f t="shared" si="4"/>
        <v/>
      </c>
      <c r="D47" s="113"/>
      <c r="E47" s="113"/>
      <c r="F47" s="107"/>
      <c r="G47" s="106"/>
      <c r="H47" s="106"/>
      <c r="I47" s="106"/>
      <c r="J47" s="109"/>
      <c r="K47" s="106"/>
      <c r="L47" s="209">
        <f t="shared" si="5"/>
        <v>0</v>
      </c>
    </row>
    <row r="48" spans="2:12" x14ac:dyDescent="0.25">
      <c r="B48" s="224">
        <v>28</v>
      </c>
      <c r="C48" s="225" t="str">
        <f t="shared" si="4"/>
        <v/>
      </c>
      <c r="D48" s="113"/>
      <c r="E48" s="113"/>
      <c r="F48" s="107"/>
      <c r="G48" s="106"/>
      <c r="H48" s="106"/>
      <c r="I48" s="106"/>
      <c r="J48" s="109"/>
      <c r="K48" s="106"/>
      <c r="L48" s="209">
        <f t="shared" si="5"/>
        <v>0</v>
      </c>
    </row>
    <row r="49" spans="2:12" x14ac:dyDescent="0.25">
      <c r="B49" s="224">
        <v>29</v>
      </c>
      <c r="C49" s="225" t="str">
        <f t="shared" si="4"/>
        <v/>
      </c>
      <c r="D49" s="113"/>
      <c r="E49" s="113"/>
      <c r="F49" s="107"/>
      <c r="G49" s="106"/>
      <c r="H49" s="106"/>
      <c r="I49" s="106"/>
      <c r="J49" s="109"/>
      <c r="K49" s="106"/>
      <c r="L49" s="209">
        <f t="shared" si="5"/>
        <v>0</v>
      </c>
    </row>
    <row r="50" spans="2:12" x14ac:dyDescent="0.25">
      <c r="B50" s="224">
        <v>30</v>
      </c>
      <c r="C50" s="225" t="str">
        <f t="shared" si="4"/>
        <v/>
      </c>
      <c r="D50" s="113"/>
      <c r="E50" s="113"/>
      <c r="F50" s="107"/>
      <c r="G50" s="106"/>
      <c r="H50" s="106"/>
      <c r="I50" s="106"/>
      <c r="J50" s="109"/>
      <c r="K50" s="106"/>
      <c r="L50" s="209">
        <f t="shared" si="5"/>
        <v>0</v>
      </c>
    </row>
    <row r="51" spans="2:12" x14ac:dyDescent="0.25">
      <c r="B51" s="224">
        <v>31</v>
      </c>
      <c r="C51" s="225" t="str">
        <f t="shared" si="4"/>
        <v/>
      </c>
      <c r="D51" s="113"/>
      <c r="E51" s="113"/>
      <c r="F51" s="107"/>
      <c r="G51" s="106"/>
      <c r="H51" s="106"/>
      <c r="I51" s="106"/>
      <c r="J51" s="109"/>
      <c r="K51" s="106"/>
      <c r="L51" s="209">
        <f t="shared" si="5"/>
        <v>0</v>
      </c>
    </row>
    <row r="52" spans="2:12" x14ac:dyDescent="0.25">
      <c r="B52" s="224">
        <v>32</v>
      </c>
      <c r="C52" s="225" t="str">
        <f t="shared" si="4"/>
        <v/>
      </c>
      <c r="D52" s="113"/>
      <c r="E52" s="113"/>
      <c r="F52" s="107"/>
      <c r="G52" s="106"/>
      <c r="H52" s="106"/>
      <c r="I52" s="106"/>
      <c r="J52" s="109"/>
      <c r="K52" s="106"/>
      <c r="L52" s="209">
        <f t="shared" si="5"/>
        <v>0</v>
      </c>
    </row>
    <row r="53" spans="2:12" x14ac:dyDescent="0.25">
      <c r="B53" s="224">
        <v>33</v>
      </c>
      <c r="C53" s="225" t="str">
        <f t="shared" si="4"/>
        <v/>
      </c>
      <c r="D53" s="113"/>
      <c r="E53" s="113"/>
      <c r="F53" s="107"/>
      <c r="G53" s="106"/>
      <c r="H53" s="106"/>
      <c r="I53" s="106"/>
      <c r="J53" s="109"/>
      <c r="K53" s="106"/>
      <c r="L53" s="209">
        <f t="shared" si="5"/>
        <v>0</v>
      </c>
    </row>
    <row r="54" spans="2:12" x14ac:dyDescent="0.25">
      <c r="B54" s="224">
        <v>34</v>
      </c>
      <c r="C54" s="225" t="str">
        <f t="shared" si="4"/>
        <v/>
      </c>
      <c r="D54" s="113"/>
      <c r="E54" s="113"/>
      <c r="F54" s="107"/>
      <c r="G54" s="106"/>
      <c r="H54" s="106"/>
      <c r="I54" s="106"/>
      <c r="J54" s="109"/>
      <c r="K54" s="106"/>
      <c r="L54" s="209">
        <f t="shared" si="5"/>
        <v>0</v>
      </c>
    </row>
    <row r="55" spans="2:12" x14ac:dyDescent="0.25">
      <c r="B55" s="224">
        <v>35</v>
      </c>
      <c r="C55" s="225" t="str">
        <f t="shared" si="4"/>
        <v/>
      </c>
      <c r="D55" s="113"/>
      <c r="E55" s="113"/>
      <c r="F55" s="107"/>
      <c r="G55" s="106"/>
      <c r="H55" s="106"/>
      <c r="I55" s="106"/>
      <c r="J55" s="109"/>
      <c r="K55" s="106"/>
      <c r="L55" s="209">
        <f t="shared" si="5"/>
        <v>0</v>
      </c>
    </row>
    <row r="56" spans="2:12" x14ac:dyDescent="0.25">
      <c r="B56" s="224">
        <v>36</v>
      </c>
      <c r="C56" s="225" t="str">
        <f t="shared" si="4"/>
        <v/>
      </c>
      <c r="D56" s="113"/>
      <c r="E56" s="113"/>
      <c r="F56" s="107"/>
      <c r="G56" s="106"/>
      <c r="H56" s="106"/>
      <c r="I56" s="106"/>
      <c r="J56" s="109"/>
      <c r="K56" s="106"/>
      <c r="L56" s="209">
        <f t="shared" si="5"/>
        <v>0</v>
      </c>
    </row>
    <row r="57" spans="2:12" x14ac:dyDescent="0.25">
      <c r="B57" s="224">
        <v>37</v>
      </c>
      <c r="C57" s="225" t="str">
        <f t="shared" si="4"/>
        <v/>
      </c>
      <c r="D57" s="113"/>
      <c r="E57" s="113"/>
      <c r="F57" s="107"/>
      <c r="G57" s="106"/>
      <c r="H57" s="106"/>
      <c r="I57" s="106"/>
      <c r="J57" s="109"/>
      <c r="K57" s="106"/>
      <c r="L57" s="209">
        <f t="shared" si="5"/>
        <v>0</v>
      </c>
    </row>
    <row r="58" spans="2:12" x14ac:dyDescent="0.25">
      <c r="B58" s="224">
        <v>38</v>
      </c>
      <c r="C58" s="225" t="str">
        <f t="shared" si="4"/>
        <v/>
      </c>
      <c r="D58" s="113"/>
      <c r="E58" s="113"/>
      <c r="F58" s="107"/>
      <c r="G58" s="106"/>
      <c r="H58" s="106"/>
      <c r="I58" s="106"/>
      <c r="J58" s="109"/>
      <c r="K58" s="106"/>
      <c r="L58" s="209">
        <f t="shared" si="5"/>
        <v>0</v>
      </c>
    </row>
    <row r="59" spans="2:12" x14ac:dyDescent="0.25">
      <c r="B59" s="224">
        <v>39</v>
      </c>
      <c r="C59" s="225" t="str">
        <f t="shared" si="4"/>
        <v/>
      </c>
      <c r="D59" s="113"/>
      <c r="E59" s="113"/>
      <c r="F59" s="107"/>
      <c r="G59" s="106"/>
      <c r="H59" s="106"/>
      <c r="I59" s="106"/>
      <c r="J59" s="109"/>
      <c r="K59" s="106"/>
      <c r="L59" s="209">
        <f t="shared" si="5"/>
        <v>0</v>
      </c>
    </row>
    <row r="60" spans="2:12" x14ac:dyDescent="0.25">
      <c r="B60" s="224">
        <v>40</v>
      </c>
      <c r="C60" s="225" t="str">
        <f t="shared" si="4"/>
        <v/>
      </c>
      <c r="D60" s="113"/>
      <c r="E60" s="113"/>
      <c r="F60" s="107"/>
      <c r="G60" s="106"/>
      <c r="H60" s="106"/>
      <c r="I60" s="106"/>
      <c r="J60" s="109"/>
      <c r="K60" s="106"/>
      <c r="L60" s="209">
        <f t="shared" si="5"/>
        <v>0</v>
      </c>
    </row>
    <row r="61" spans="2:12" x14ac:dyDescent="0.25">
      <c r="B61" s="224">
        <v>41</v>
      </c>
      <c r="C61" s="225" t="str">
        <f t="shared" si="4"/>
        <v/>
      </c>
      <c r="D61" s="113"/>
      <c r="E61" s="113"/>
      <c r="F61" s="107"/>
      <c r="G61" s="106"/>
      <c r="H61" s="106"/>
      <c r="I61" s="106"/>
      <c r="J61" s="109"/>
      <c r="K61" s="106"/>
      <c r="L61" s="209">
        <f t="shared" si="5"/>
        <v>0</v>
      </c>
    </row>
    <row r="62" spans="2:12" x14ac:dyDescent="0.25">
      <c r="B62" s="224">
        <v>42</v>
      </c>
      <c r="C62" s="225" t="str">
        <f t="shared" si="4"/>
        <v/>
      </c>
      <c r="D62" s="113"/>
      <c r="E62" s="113"/>
      <c r="F62" s="107"/>
      <c r="G62" s="106"/>
      <c r="H62" s="106"/>
      <c r="I62" s="106"/>
      <c r="J62" s="109"/>
      <c r="K62" s="106"/>
      <c r="L62" s="209">
        <f t="shared" si="5"/>
        <v>0</v>
      </c>
    </row>
    <row r="63" spans="2:12" x14ac:dyDescent="0.25">
      <c r="B63" s="224">
        <v>43</v>
      </c>
      <c r="C63" s="225" t="str">
        <f t="shared" si="4"/>
        <v/>
      </c>
      <c r="D63" s="113"/>
      <c r="E63" s="113"/>
      <c r="F63" s="107"/>
      <c r="G63" s="106"/>
      <c r="H63" s="106"/>
      <c r="I63" s="106"/>
      <c r="J63" s="109"/>
      <c r="K63" s="106"/>
      <c r="L63" s="209">
        <f t="shared" si="5"/>
        <v>0</v>
      </c>
    </row>
    <row r="64" spans="2:12" x14ac:dyDescent="0.25">
      <c r="B64" s="224">
        <v>44</v>
      </c>
      <c r="C64" s="225" t="str">
        <f t="shared" si="4"/>
        <v/>
      </c>
      <c r="D64" s="113"/>
      <c r="E64" s="113"/>
      <c r="F64" s="107"/>
      <c r="G64" s="106"/>
      <c r="H64" s="106"/>
      <c r="I64" s="106"/>
      <c r="J64" s="109"/>
      <c r="K64" s="106"/>
      <c r="L64" s="209">
        <f t="shared" si="5"/>
        <v>0</v>
      </c>
    </row>
    <row r="65" spans="2:12" x14ac:dyDescent="0.25">
      <c r="B65" s="224">
        <v>45</v>
      </c>
      <c r="C65" s="225" t="str">
        <f t="shared" si="4"/>
        <v/>
      </c>
      <c r="D65" s="113"/>
      <c r="E65" s="113"/>
      <c r="F65" s="107"/>
      <c r="G65" s="106"/>
      <c r="H65" s="106"/>
      <c r="I65" s="106"/>
      <c r="J65" s="109"/>
      <c r="K65" s="106"/>
      <c r="L65" s="209">
        <f t="shared" si="5"/>
        <v>0</v>
      </c>
    </row>
    <row r="66" spans="2:12" x14ac:dyDescent="0.25">
      <c r="B66" s="224">
        <v>46</v>
      </c>
      <c r="C66" s="225" t="str">
        <f t="shared" ref="C66:C97" si="6">IF(L66&lt;&gt;0,VLOOKUP($D$9,Info_County_Code,2,FALSE),"")</f>
        <v/>
      </c>
      <c r="D66" s="113"/>
      <c r="E66" s="113"/>
      <c r="F66" s="107"/>
      <c r="G66" s="106"/>
      <c r="H66" s="106"/>
      <c r="I66" s="106"/>
      <c r="J66" s="109"/>
      <c r="K66" s="106"/>
      <c r="L66" s="209">
        <f t="shared" si="5"/>
        <v>0</v>
      </c>
    </row>
    <row r="67" spans="2:12" x14ac:dyDescent="0.25">
      <c r="B67" s="224">
        <v>47</v>
      </c>
      <c r="C67" s="225" t="str">
        <f t="shared" si="6"/>
        <v/>
      </c>
      <c r="D67" s="113"/>
      <c r="E67" s="113"/>
      <c r="F67" s="107"/>
      <c r="G67" s="106"/>
      <c r="H67" s="106"/>
      <c r="I67" s="106"/>
      <c r="J67" s="109"/>
      <c r="K67" s="106"/>
      <c r="L67" s="209">
        <f t="shared" si="5"/>
        <v>0</v>
      </c>
    </row>
    <row r="68" spans="2:12" x14ac:dyDescent="0.25">
      <c r="B68" s="224">
        <v>48</v>
      </c>
      <c r="C68" s="225" t="str">
        <f t="shared" si="6"/>
        <v/>
      </c>
      <c r="D68" s="113"/>
      <c r="E68" s="113"/>
      <c r="F68" s="107"/>
      <c r="G68" s="106"/>
      <c r="H68" s="106"/>
      <c r="I68" s="106"/>
      <c r="J68" s="109"/>
      <c r="K68" s="106"/>
      <c r="L68" s="209">
        <f t="shared" si="5"/>
        <v>0</v>
      </c>
    </row>
    <row r="69" spans="2:12" x14ac:dyDescent="0.25">
      <c r="B69" s="224">
        <v>49</v>
      </c>
      <c r="C69" s="225" t="str">
        <f t="shared" si="6"/>
        <v/>
      </c>
      <c r="D69" s="113"/>
      <c r="E69" s="113"/>
      <c r="F69" s="107"/>
      <c r="G69" s="106"/>
      <c r="H69" s="106"/>
      <c r="I69" s="106"/>
      <c r="J69" s="109"/>
      <c r="K69" s="106"/>
      <c r="L69" s="209">
        <f t="shared" si="5"/>
        <v>0</v>
      </c>
    </row>
    <row r="70" spans="2:12" x14ac:dyDescent="0.25">
      <c r="B70" s="224">
        <v>50</v>
      </c>
      <c r="C70" s="225" t="str">
        <f t="shared" si="6"/>
        <v/>
      </c>
      <c r="D70" s="113"/>
      <c r="E70" s="113"/>
      <c r="F70" s="107"/>
      <c r="G70" s="106"/>
      <c r="H70" s="106"/>
      <c r="I70" s="106"/>
      <c r="J70" s="109"/>
      <c r="K70" s="106"/>
      <c r="L70" s="209">
        <f t="shared" si="5"/>
        <v>0</v>
      </c>
    </row>
    <row r="71" spans="2:12" x14ac:dyDescent="0.25">
      <c r="B71" s="224">
        <v>51</v>
      </c>
      <c r="C71" s="225" t="str">
        <f t="shared" si="6"/>
        <v/>
      </c>
      <c r="D71" s="113"/>
      <c r="E71" s="113"/>
      <c r="F71" s="107"/>
      <c r="G71" s="106"/>
      <c r="H71" s="106"/>
      <c r="I71" s="106"/>
      <c r="J71" s="109"/>
      <c r="K71" s="106"/>
      <c r="L71" s="209">
        <f t="shared" si="5"/>
        <v>0</v>
      </c>
    </row>
    <row r="72" spans="2:12" x14ac:dyDescent="0.25">
      <c r="B72" s="224">
        <v>52</v>
      </c>
      <c r="C72" s="225" t="str">
        <f t="shared" si="6"/>
        <v/>
      </c>
      <c r="D72" s="113"/>
      <c r="E72" s="113"/>
      <c r="F72" s="107"/>
      <c r="G72" s="106"/>
      <c r="H72" s="106"/>
      <c r="I72" s="106"/>
      <c r="J72" s="109"/>
      <c r="K72" s="106"/>
      <c r="L72" s="209">
        <f t="shared" si="5"/>
        <v>0</v>
      </c>
    </row>
    <row r="73" spans="2:12" x14ac:dyDescent="0.25">
      <c r="B73" s="224">
        <v>53</v>
      </c>
      <c r="C73" s="225" t="str">
        <f t="shared" si="6"/>
        <v/>
      </c>
      <c r="D73" s="113"/>
      <c r="E73" s="113"/>
      <c r="F73" s="107"/>
      <c r="G73" s="106"/>
      <c r="H73" s="106"/>
      <c r="I73" s="106"/>
      <c r="J73" s="109"/>
      <c r="K73" s="106"/>
      <c r="L73" s="209">
        <f t="shared" si="5"/>
        <v>0</v>
      </c>
    </row>
    <row r="74" spans="2:12" x14ac:dyDescent="0.25">
      <c r="B74" s="224">
        <v>54</v>
      </c>
      <c r="C74" s="225" t="str">
        <f t="shared" si="6"/>
        <v/>
      </c>
      <c r="D74" s="113"/>
      <c r="E74" s="113"/>
      <c r="F74" s="107"/>
      <c r="G74" s="106"/>
      <c r="H74" s="106"/>
      <c r="I74" s="106"/>
      <c r="J74" s="109"/>
      <c r="K74" s="106"/>
      <c r="L74" s="209">
        <f t="shared" si="5"/>
        <v>0</v>
      </c>
    </row>
    <row r="75" spans="2:12" x14ac:dyDescent="0.25">
      <c r="B75" s="224">
        <v>55</v>
      </c>
      <c r="C75" s="225" t="str">
        <f t="shared" si="6"/>
        <v/>
      </c>
      <c r="D75" s="113"/>
      <c r="E75" s="113"/>
      <c r="F75" s="107"/>
      <c r="G75" s="106"/>
      <c r="H75" s="106"/>
      <c r="I75" s="106"/>
      <c r="J75" s="109"/>
      <c r="K75" s="106"/>
      <c r="L75" s="209">
        <f t="shared" si="5"/>
        <v>0</v>
      </c>
    </row>
    <row r="76" spans="2:12" x14ac:dyDescent="0.25">
      <c r="B76" s="224">
        <v>56</v>
      </c>
      <c r="C76" s="225" t="str">
        <f t="shared" si="6"/>
        <v/>
      </c>
      <c r="D76" s="113"/>
      <c r="E76" s="113"/>
      <c r="F76" s="107"/>
      <c r="G76" s="106"/>
      <c r="H76" s="106"/>
      <c r="I76" s="106"/>
      <c r="J76" s="109"/>
      <c r="K76" s="106"/>
      <c r="L76" s="209">
        <f t="shared" si="5"/>
        <v>0</v>
      </c>
    </row>
    <row r="77" spans="2:12" x14ac:dyDescent="0.25">
      <c r="B77" s="224">
        <v>57</v>
      </c>
      <c r="C77" s="225" t="str">
        <f t="shared" si="6"/>
        <v/>
      </c>
      <c r="D77" s="113"/>
      <c r="E77" s="113"/>
      <c r="F77" s="107"/>
      <c r="G77" s="106"/>
      <c r="H77" s="106"/>
      <c r="I77" s="106"/>
      <c r="J77" s="109"/>
      <c r="K77" s="106"/>
      <c r="L77" s="209">
        <f t="shared" si="5"/>
        <v>0</v>
      </c>
    </row>
    <row r="78" spans="2:12" x14ac:dyDescent="0.25">
      <c r="B78" s="224">
        <v>58</v>
      </c>
      <c r="C78" s="225" t="str">
        <f t="shared" si="6"/>
        <v/>
      </c>
      <c r="D78" s="113"/>
      <c r="E78" s="113"/>
      <c r="F78" s="107"/>
      <c r="G78" s="106"/>
      <c r="H78" s="106"/>
      <c r="I78" s="106"/>
      <c r="J78" s="109"/>
      <c r="K78" s="106"/>
      <c r="L78" s="209">
        <f>SUM(G78:K78)</f>
        <v>0</v>
      </c>
    </row>
    <row r="79" spans="2:12" x14ac:dyDescent="0.25">
      <c r="B79" s="224">
        <v>59</v>
      </c>
      <c r="C79" s="225" t="str">
        <f t="shared" si="6"/>
        <v/>
      </c>
      <c r="D79" s="113"/>
      <c r="E79" s="113"/>
      <c r="F79" s="107"/>
      <c r="G79" s="106"/>
      <c r="H79" s="106"/>
      <c r="I79" s="106"/>
      <c r="J79" s="109"/>
      <c r="K79" s="106"/>
      <c r="L79" s="209">
        <f t="shared" si="5"/>
        <v>0</v>
      </c>
    </row>
    <row r="80" spans="2:12" x14ac:dyDescent="0.25">
      <c r="B80" s="224">
        <v>60</v>
      </c>
      <c r="C80" s="225" t="str">
        <f t="shared" si="6"/>
        <v/>
      </c>
      <c r="D80" s="113"/>
      <c r="E80" s="113"/>
      <c r="F80" s="107"/>
      <c r="G80" s="106"/>
      <c r="H80" s="106"/>
      <c r="I80" s="106"/>
      <c r="J80" s="109"/>
      <c r="K80" s="106"/>
      <c r="L80" s="209">
        <f t="shared" si="5"/>
        <v>0</v>
      </c>
    </row>
    <row r="81" spans="2:12" x14ac:dyDescent="0.25">
      <c r="B81" s="224">
        <v>61</v>
      </c>
      <c r="C81" s="225" t="str">
        <f t="shared" si="6"/>
        <v/>
      </c>
      <c r="D81" s="113"/>
      <c r="E81" s="113"/>
      <c r="F81" s="107"/>
      <c r="G81" s="106"/>
      <c r="H81" s="106"/>
      <c r="I81" s="106"/>
      <c r="J81" s="109"/>
      <c r="K81" s="106"/>
      <c r="L81" s="209">
        <f t="shared" si="5"/>
        <v>0</v>
      </c>
    </row>
    <row r="82" spans="2:12" x14ac:dyDescent="0.25">
      <c r="B82" s="224">
        <v>62</v>
      </c>
      <c r="C82" s="225" t="str">
        <f t="shared" si="6"/>
        <v/>
      </c>
      <c r="D82" s="113"/>
      <c r="E82" s="113"/>
      <c r="F82" s="107"/>
      <c r="G82" s="106"/>
      <c r="H82" s="106"/>
      <c r="I82" s="106"/>
      <c r="J82" s="109"/>
      <c r="K82" s="106"/>
      <c r="L82" s="209">
        <f t="shared" si="5"/>
        <v>0</v>
      </c>
    </row>
    <row r="83" spans="2:12" x14ac:dyDescent="0.25">
      <c r="B83" s="224">
        <v>63</v>
      </c>
      <c r="C83" s="225" t="str">
        <f t="shared" si="6"/>
        <v/>
      </c>
      <c r="D83" s="113"/>
      <c r="E83" s="113"/>
      <c r="F83" s="107"/>
      <c r="G83" s="106"/>
      <c r="H83" s="106"/>
      <c r="I83" s="106"/>
      <c r="J83" s="109"/>
      <c r="K83" s="106"/>
      <c r="L83" s="209">
        <f t="shared" si="5"/>
        <v>0</v>
      </c>
    </row>
    <row r="84" spans="2:12" x14ac:dyDescent="0.25">
      <c r="B84" s="224">
        <v>64</v>
      </c>
      <c r="C84" s="225" t="str">
        <f t="shared" si="6"/>
        <v/>
      </c>
      <c r="D84" s="113"/>
      <c r="E84" s="113"/>
      <c r="F84" s="107"/>
      <c r="G84" s="106"/>
      <c r="H84" s="106"/>
      <c r="I84" s="106"/>
      <c r="J84" s="109"/>
      <c r="K84" s="106"/>
      <c r="L84" s="209">
        <f t="shared" si="5"/>
        <v>0</v>
      </c>
    </row>
    <row r="85" spans="2:12" x14ac:dyDescent="0.25">
      <c r="B85" s="224">
        <v>65</v>
      </c>
      <c r="C85" s="225" t="str">
        <f t="shared" si="6"/>
        <v/>
      </c>
      <c r="D85" s="113"/>
      <c r="E85" s="113"/>
      <c r="F85" s="107"/>
      <c r="G85" s="106"/>
      <c r="H85" s="106"/>
      <c r="I85" s="106"/>
      <c r="J85" s="109"/>
      <c r="K85" s="106"/>
      <c r="L85" s="209">
        <f t="shared" si="5"/>
        <v>0</v>
      </c>
    </row>
    <row r="86" spans="2:12" x14ac:dyDescent="0.25">
      <c r="B86" s="224">
        <v>66</v>
      </c>
      <c r="C86" s="225" t="str">
        <f t="shared" si="6"/>
        <v/>
      </c>
      <c r="D86" s="113"/>
      <c r="E86" s="113"/>
      <c r="F86" s="107"/>
      <c r="G86" s="106"/>
      <c r="H86" s="106"/>
      <c r="I86" s="106"/>
      <c r="J86" s="109"/>
      <c r="K86" s="106"/>
      <c r="L86" s="209">
        <f t="shared" si="5"/>
        <v>0</v>
      </c>
    </row>
    <row r="87" spans="2:12" x14ac:dyDescent="0.25">
      <c r="B87" s="224">
        <v>67</v>
      </c>
      <c r="C87" s="225" t="str">
        <f t="shared" si="6"/>
        <v/>
      </c>
      <c r="D87" s="113"/>
      <c r="E87" s="113"/>
      <c r="F87" s="107"/>
      <c r="G87" s="106"/>
      <c r="H87" s="106"/>
      <c r="I87" s="106"/>
      <c r="J87" s="109"/>
      <c r="K87" s="106"/>
      <c r="L87" s="209">
        <f t="shared" si="5"/>
        <v>0</v>
      </c>
    </row>
    <row r="88" spans="2:12" x14ac:dyDescent="0.25">
      <c r="B88" s="224">
        <v>68</v>
      </c>
      <c r="C88" s="225" t="str">
        <f t="shared" si="6"/>
        <v/>
      </c>
      <c r="D88" s="113"/>
      <c r="E88" s="113"/>
      <c r="F88" s="107"/>
      <c r="G88" s="106"/>
      <c r="H88" s="106"/>
      <c r="I88" s="106"/>
      <c r="J88" s="109"/>
      <c r="K88" s="106"/>
      <c r="L88" s="209">
        <f t="shared" si="5"/>
        <v>0</v>
      </c>
    </row>
    <row r="89" spans="2:12" x14ac:dyDescent="0.25">
      <c r="B89" s="224">
        <v>69</v>
      </c>
      <c r="C89" s="225" t="str">
        <f t="shared" si="6"/>
        <v/>
      </c>
      <c r="D89" s="113"/>
      <c r="E89" s="113"/>
      <c r="F89" s="107"/>
      <c r="G89" s="106"/>
      <c r="H89" s="106"/>
      <c r="I89" s="106"/>
      <c r="J89" s="109"/>
      <c r="K89" s="106"/>
      <c r="L89" s="209">
        <f t="shared" si="5"/>
        <v>0</v>
      </c>
    </row>
    <row r="90" spans="2:12" x14ac:dyDescent="0.25">
      <c r="B90" s="224">
        <v>70</v>
      </c>
      <c r="C90" s="225" t="str">
        <f t="shared" si="6"/>
        <v/>
      </c>
      <c r="D90" s="113"/>
      <c r="E90" s="113"/>
      <c r="F90" s="107"/>
      <c r="G90" s="106"/>
      <c r="H90" s="106"/>
      <c r="I90" s="106"/>
      <c r="J90" s="109"/>
      <c r="K90" s="106"/>
      <c r="L90" s="209">
        <f t="shared" si="5"/>
        <v>0</v>
      </c>
    </row>
    <row r="91" spans="2:12" x14ac:dyDescent="0.25">
      <c r="B91" s="224">
        <v>71</v>
      </c>
      <c r="C91" s="225" t="str">
        <f t="shared" si="6"/>
        <v/>
      </c>
      <c r="D91" s="113"/>
      <c r="E91" s="113"/>
      <c r="F91" s="107"/>
      <c r="G91" s="106"/>
      <c r="H91" s="106"/>
      <c r="I91" s="106"/>
      <c r="J91" s="109"/>
      <c r="K91" s="106"/>
      <c r="L91" s="209">
        <f t="shared" si="5"/>
        <v>0</v>
      </c>
    </row>
    <row r="92" spans="2:12" x14ac:dyDescent="0.25">
      <c r="B92" s="224">
        <v>72</v>
      </c>
      <c r="C92" s="225" t="str">
        <f t="shared" si="6"/>
        <v/>
      </c>
      <c r="D92" s="113"/>
      <c r="E92" s="113"/>
      <c r="F92" s="107"/>
      <c r="G92" s="106"/>
      <c r="H92" s="106"/>
      <c r="I92" s="106"/>
      <c r="J92" s="109"/>
      <c r="K92" s="106"/>
      <c r="L92" s="209">
        <f t="shared" si="5"/>
        <v>0</v>
      </c>
    </row>
    <row r="93" spans="2:12" x14ac:dyDescent="0.25">
      <c r="B93" s="224">
        <v>73</v>
      </c>
      <c r="C93" s="225" t="str">
        <f t="shared" si="6"/>
        <v/>
      </c>
      <c r="D93" s="113"/>
      <c r="E93" s="113"/>
      <c r="F93" s="107"/>
      <c r="G93" s="106"/>
      <c r="H93" s="106"/>
      <c r="I93" s="106"/>
      <c r="J93" s="109"/>
      <c r="K93" s="106"/>
      <c r="L93" s="209">
        <f t="shared" si="5"/>
        <v>0</v>
      </c>
    </row>
    <row r="94" spans="2:12" x14ac:dyDescent="0.25">
      <c r="B94" s="224">
        <v>74</v>
      </c>
      <c r="C94" s="225" t="str">
        <f t="shared" si="6"/>
        <v/>
      </c>
      <c r="D94" s="113"/>
      <c r="E94" s="113"/>
      <c r="F94" s="107"/>
      <c r="G94" s="106"/>
      <c r="H94" s="106"/>
      <c r="I94" s="106"/>
      <c r="J94" s="109"/>
      <c r="K94" s="106"/>
      <c r="L94" s="209">
        <f t="shared" si="5"/>
        <v>0</v>
      </c>
    </row>
    <row r="95" spans="2:12" x14ac:dyDescent="0.25">
      <c r="B95" s="224">
        <v>75</v>
      </c>
      <c r="C95" s="225" t="str">
        <f t="shared" si="6"/>
        <v/>
      </c>
      <c r="D95" s="113"/>
      <c r="E95" s="113"/>
      <c r="F95" s="107"/>
      <c r="G95" s="106"/>
      <c r="H95" s="106"/>
      <c r="I95" s="106"/>
      <c r="J95" s="109"/>
      <c r="K95" s="106"/>
      <c r="L95" s="209">
        <f t="shared" si="5"/>
        <v>0</v>
      </c>
    </row>
    <row r="96" spans="2:12" x14ac:dyDescent="0.25">
      <c r="B96" s="224">
        <v>76</v>
      </c>
      <c r="C96" s="225" t="str">
        <f t="shared" si="6"/>
        <v/>
      </c>
      <c r="D96" s="113"/>
      <c r="E96" s="113"/>
      <c r="F96" s="107"/>
      <c r="G96" s="106"/>
      <c r="H96" s="106"/>
      <c r="I96" s="106"/>
      <c r="J96" s="109"/>
      <c r="K96" s="106"/>
      <c r="L96" s="209">
        <f t="shared" si="5"/>
        <v>0</v>
      </c>
    </row>
    <row r="97" spans="2:12" x14ac:dyDescent="0.25">
      <c r="B97" s="224">
        <v>77</v>
      </c>
      <c r="C97" s="225" t="str">
        <f t="shared" si="6"/>
        <v/>
      </c>
      <c r="D97" s="113"/>
      <c r="E97" s="113"/>
      <c r="F97" s="107"/>
      <c r="G97" s="106"/>
      <c r="H97" s="106"/>
      <c r="I97" s="106"/>
      <c r="J97" s="109"/>
      <c r="K97" s="106"/>
      <c r="L97" s="209">
        <f t="shared" si="5"/>
        <v>0</v>
      </c>
    </row>
    <row r="98" spans="2:12" x14ac:dyDescent="0.25">
      <c r="B98" s="224">
        <v>78</v>
      </c>
      <c r="C98" s="225" t="str">
        <f t="shared" ref="C98:C133" si="7">IF(L98&lt;&gt;0,VLOOKUP($D$9,Info_County_Code,2,FALSE),"")</f>
        <v/>
      </c>
      <c r="D98" s="113"/>
      <c r="E98" s="113"/>
      <c r="F98" s="107"/>
      <c r="G98" s="106"/>
      <c r="H98" s="106"/>
      <c r="I98" s="106"/>
      <c r="J98" s="109"/>
      <c r="K98" s="106"/>
      <c r="L98" s="209">
        <f t="shared" si="5"/>
        <v>0</v>
      </c>
    </row>
    <row r="99" spans="2:12" x14ac:dyDescent="0.25">
      <c r="B99" s="224">
        <v>79</v>
      </c>
      <c r="C99" s="225" t="str">
        <f t="shared" si="7"/>
        <v/>
      </c>
      <c r="D99" s="113"/>
      <c r="E99" s="113"/>
      <c r="F99" s="107"/>
      <c r="G99" s="106"/>
      <c r="H99" s="106"/>
      <c r="I99" s="106"/>
      <c r="J99" s="109"/>
      <c r="K99" s="106"/>
      <c r="L99" s="209">
        <f t="shared" ref="L99:L110" si="8">SUM(G99:K99)</f>
        <v>0</v>
      </c>
    </row>
    <row r="100" spans="2:12" x14ac:dyDescent="0.25">
      <c r="B100" s="224">
        <v>80</v>
      </c>
      <c r="C100" s="225" t="str">
        <f t="shared" si="7"/>
        <v/>
      </c>
      <c r="D100" s="113"/>
      <c r="E100" s="113"/>
      <c r="F100" s="107"/>
      <c r="G100" s="106"/>
      <c r="H100" s="106"/>
      <c r="I100" s="106"/>
      <c r="J100" s="109"/>
      <c r="K100" s="106"/>
      <c r="L100" s="209">
        <f t="shared" si="8"/>
        <v>0</v>
      </c>
    </row>
    <row r="101" spans="2:12" x14ac:dyDescent="0.25">
      <c r="B101" s="224">
        <v>81</v>
      </c>
      <c r="C101" s="225" t="str">
        <f t="shared" si="7"/>
        <v/>
      </c>
      <c r="D101" s="113"/>
      <c r="E101" s="113"/>
      <c r="F101" s="107"/>
      <c r="G101" s="106"/>
      <c r="H101" s="106"/>
      <c r="I101" s="106"/>
      <c r="J101" s="109"/>
      <c r="K101" s="106"/>
      <c r="L101" s="209">
        <f t="shared" si="8"/>
        <v>0</v>
      </c>
    </row>
    <row r="102" spans="2:12" x14ac:dyDescent="0.25">
      <c r="B102" s="224">
        <v>82</v>
      </c>
      <c r="C102" s="225" t="str">
        <f t="shared" si="7"/>
        <v/>
      </c>
      <c r="D102" s="113"/>
      <c r="E102" s="113"/>
      <c r="F102" s="107"/>
      <c r="G102" s="106"/>
      <c r="H102" s="106"/>
      <c r="I102" s="106"/>
      <c r="J102" s="109"/>
      <c r="K102" s="106"/>
      <c r="L102" s="209">
        <f t="shared" si="8"/>
        <v>0</v>
      </c>
    </row>
    <row r="103" spans="2:12" x14ac:dyDescent="0.25">
      <c r="B103" s="224">
        <v>83</v>
      </c>
      <c r="C103" s="225" t="str">
        <f t="shared" si="7"/>
        <v/>
      </c>
      <c r="D103" s="113"/>
      <c r="E103" s="113"/>
      <c r="F103" s="107"/>
      <c r="G103" s="106"/>
      <c r="H103" s="106"/>
      <c r="I103" s="106"/>
      <c r="J103" s="109"/>
      <c r="K103" s="106"/>
      <c r="L103" s="209">
        <f t="shared" si="8"/>
        <v>0</v>
      </c>
    </row>
    <row r="104" spans="2:12" x14ac:dyDescent="0.25">
      <c r="B104" s="224">
        <v>84</v>
      </c>
      <c r="C104" s="225" t="str">
        <f t="shared" si="7"/>
        <v/>
      </c>
      <c r="D104" s="113"/>
      <c r="E104" s="113"/>
      <c r="F104" s="107"/>
      <c r="G104" s="106"/>
      <c r="H104" s="106"/>
      <c r="I104" s="106"/>
      <c r="J104" s="109"/>
      <c r="K104" s="106"/>
      <c r="L104" s="209">
        <f t="shared" si="8"/>
        <v>0</v>
      </c>
    </row>
    <row r="105" spans="2:12" x14ac:dyDescent="0.25">
      <c r="B105" s="224">
        <v>85</v>
      </c>
      <c r="C105" s="225" t="str">
        <f t="shared" si="7"/>
        <v/>
      </c>
      <c r="D105" s="113"/>
      <c r="E105" s="113"/>
      <c r="F105" s="107"/>
      <c r="G105" s="106"/>
      <c r="H105" s="106"/>
      <c r="I105" s="106"/>
      <c r="J105" s="109"/>
      <c r="K105" s="106"/>
      <c r="L105" s="209">
        <f t="shared" si="8"/>
        <v>0</v>
      </c>
    </row>
    <row r="106" spans="2:12" x14ac:dyDescent="0.25">
      <c r="B106" s="224">
        <v>86</v>
      </c>
      <c r="C106" s="225" t="str">
        <f t="shared" si="7"/>
        <v/>
      </c>
      <c r="D106" s="113"/>
      <c r="E106" s="113"/>
      <c r="F106" s="107"/>
      <c r="G106" s="106"/>
      <c r="H106" s="106"/>
      <c r="I106" s="106"/>
      <c r="J106" s="109"/>
      <c r="K106" s="106"/>
      <c r="L106" s="209">
        <f t="shared" si="8"/>
        <v>0</v>
      </c>
    </row>
    <row r="107" spans="2:12" x14ac:dyDescent="0.25">
      <c r="B107" s="224">
        <v>87</v>
      </c>
      <c r="C107" s="225" t="str">
        <f t="shared" si="7"/>
        <v/>
      </c>
      <c r="D107" s="113"/>
      <c r="E107" s="113"/>
      <c r="F107" s="107"/>
      <c r="G107" s="106"/>
      <c r="H107" s="106"/>
      <c r="I107" s="106"/>
      <c r="J107" s="109"/>
      <c r="K107" s="106"/>
      <c r="L107" s="209">
        <f t="shared" si="8"/>
        <v>0</v>
      </c>
    </row>
    <row r="108" spans="2:12" x14ac:dyDescent="0.25">
      <c r="B108" s="224">
        <v>88</v>
      </c>
      <c r="C108" s="225" t="str">
        <f t="shared" si="7"/>
        <v/>
      </c>
      <c r="D108" s="113"/>
      <c r="E108" s="113"/>
      <c r="F108" s="107"/>
      <c r="G108" s="106"/>
      <c r="H108" s="106"/>
      <c r="I108" s="106"/>
      <c r="J108" s="109"/>
      <c r="K108" s="106"/>
      <c r="L108" s="209">
        <f t="shared" si="8"/>
        <v>0</v>
      </c>
    </row>
    <row r="109" spans="2:12" x14ac:dyDescent="0.25">
      <c r="B109" s="224">
        <v>89</v>
      </c>
      <c r="C109" s="225" t="str">
        <f t="shared" si="7"/>
        <v/>
      </c>
      <c r="D109" s="113"/>
      <c r="E109" s="113"/>
      <c r="F109" s="107"/>
      <c r="G109" s="106"/>
      <c r="H109" s="106"/>
      <c r="I109" s="106"/>
      <c r="J109" s="109"/>
      <c r="K109" s="106"/>
      <c r="L109" s="209">
        <f t="shared" si="8"/>
        <v>0</v>
      </c>
    </row>
    <row r="110" spans="2:12" x14ac:dyDescent="0.25">
      <c r="B110" s="224">
        <v>90</v>
      </c>
      <c r="C110" s="225" t="str">
        <f t="shared" si="7"/>
        <v/>
      </c>
      <c r="D110" s="113"/>
      <c r="E110" s="113"/>
      <c r="F110" s="107"/>
      <c r="G110" s="106"/>
      <c r="H110" s="106"/>
      <c r="I110" s="106"/>
      <c r="J110" s="109"/>
      <c r="K110" s="106"/>
      <c r="L110" s="209">
        <f t="shared" si="8"/>
        <v>0</v>
      </c>
    </row>
    <row r="111" spans="2:12" x14ac:dyDescent="0.25">
      <c r="B111" s="224">
        <v>91</v>
      </c>
      <c r="C111" s="225" t="str">
        <f t="shared" si="7"/>
        <v/>
      </c>
      <c r="D111" s="113"/>
      <c r="E111" s="113"/>
      <c r="F111" s="107"/>
      <c r="G111" s="106"/>
      <c r="H111" s="106"/>
      <c r="I111" s="106"/>
      <c r="J111" s="109"/>
      <c r="K111" s="106"/>
      <c r="L111" s="209">
        <f>SUM(G111:K111)</f>
        <v>0</v>
      </c>
    </row>
    <row r="112" spans="2:12" x14ac:dyDescent="0.25">
      <c r="B112" s="224">
        <v>92</v>
      </c>
      <c r="C112" s="225" t="str">
        <f t="shared" si="7"/>
        <v/>
      </c>
      <c r="D112" s="113"/>
      <c r="E112" s="113"/>
      <c r="F112" s="107"/>
      <c r="G112" s="106"/>
      <c r="H112" s="106"/>
      <c r="I112" s="106"/>
      <c r="J112" s="109"/>
      <c r="K112" s="106"/>
      <c r="L112" s="209">
        <f t="shared" ref="L112:L120" si="9">SUM(G112:K112)</f>
        <v>0</v>
      </c>
    </row>
    <row r="113" spans="2:12" x14ac:dyDescent="0.25">
      <c r="B113" s="224">
        <v>93</v>
      </c>
      <c r="C113" s="225" t="str">
        <f t="shared" si="7"/>
        <v/>
      </c>
      <c r="D113" s="113"/>
      <c r="E113" s="113"/>
      <c r="F113" s="107"/>
      <c r="G113" s="106"/>
      <c r="H113" s="106"/>
      <c r="I113" s="106"/>
      <c r="J113" s="109"/>
      <c r="K113" s="106"/>
      <c r="L113" s="209">
        <f t="shared" si="9"/>
        <v>0</v>
      </c>
    </row>
    <row r="114" spans="2:12" x14ac:dyDescent="0.25">
      <c r="B114" s="224">
        <v>94</v>
      </c>
      <c r="C114" s="225" t="str">
        <f t="shared" si="7"/>
        <v/>
      </c>
      <c r="D114" s="113"/>
      <c r="E114" s="113"/>
      <c r="F114" s="107"/>
      <c r="G114" s="106"/>
      <c r="H114" s="106"/>
      <c r="I114" s="106"/>
      <c r="J114" s="109"/>
      <c r="K114" s="106"/>
      <c r="L114" s="209">
        <f t="shared" si="9"/>
        <v>0</v>
      </c>
    </row>
    <row r="115" spans="2:12" x14ac:dyDescent="0.25">
      <c r="B115" s="224">
        <v>95</v>
      </c>
      <c r="C115" s="225" t="str">
        <f t="shared" si="7"/>
        <v/>
      </c>
      <c r="D115" s="113"/>
      <c r="E115" s="113"/>
      <c r="F115" s="107"/>
      <c r="G115" s="106"/>
      <c r="H115" s="106"/>
      <c r="I115" s="106"/>
      <c r="J115" s="109"/>
      <c r="K115" s="106"/>
      <c r="L115" s="209">
        <f t="shared" si="9"/>
        <v>0</v>
      </c>
    </row>
    <row r="116" spans="2:12" x14ac:dyDescent="0.25">
      <c r="B116" s="224">
        <v>96</v>
      </c>
      <c r="C116" s="225" t="str">
        <f t="shared" si="7"/>
        <v/>
      </c>
      <c r="D116" s="113"/>
      <c r="E116" s="113"/>
      <c r="F116" s="107"/>
      <c r="G116" s="106"/>
      <c r="H116" s="106"/>
      <c r="I116" s="106"/>
      <c r="J116" s="109"/>
      <c r="K116" s="106"/>
      <c r="L116" s="209">
        <f t="shared" si="9"/>
        <v>0</v>
      </c>
    </row>
    <row r="117" spans="2:12" x14ac:dyDescent="0.25">
      <c r="B117" s="224">
        <v>97</v>
      </c>
      <c r="C117" s="225" t="str">
        <f t="shared" si="7"/>
        <v/>
      </c>
      <c r="D117" s="113"/>
      <c r="E117" s="113"/>
      <c r="F117" s="107"/>
      <c r="G117" s="106"/>
      <c r="H117" s="106"/>
      <c r="I117" s="106"/>
      <c r="J117" s="109"/>
      <c r="K117" s="106"/>
      <c r="L117" s="209">
        <f t="shared" si="9"/>
        <v>0</v>
      </c>
    </row>
    <row r="118" spans="2:12" x14ac:dyDescent="0.25">
      <c r="B118" s="224">
        <v>98</v>
      </c>
      <c r="C118" s="225" t="str">
        <f t="shared" si="7"/>
        <v/>
      </c>
      <c r="D118" s="113"/>
      <c r="E118" s="113"/>
      <c r="F118" s="107"/>
      <c r="G118" s="106"/>
      <c r="H118" s="106"/>
      <c r="I118" s="106"/>
      <c r="J118" s="109"/>
      <c r="K118" s="106"/>
      <c r="L118" s="209">
        <f t="shared" si="9"/>
        <v>0</v>
      </c>
    </row>
    <row r="119" spans="2:12" x14ac:dyDescent="0.25">
      <c r="B119" s="224">
        <v>99</v>
      </c>
      <c r="C119" s="225" t="str">
        <f t="shared" si="7"/>
        <v/>
      </c>
      <c r="D119" s="113"/>
      <c r="E119" s="113"/>
      <c r="F119" s="107"/>
      <c r="G119" s="106"/>
      <c r="H119" s="106"/>
      <c r="I119" s="106"/>
      <c r="J119" s="109"/>
      <c r="K119" s="106"/>
      <c r="L119" s="209">
        <f t="shared" si="9"/>
        <v>0</v>
      </c>
    </row>
    <row r="120" spans="2:12" x14ac:dyDescent="0.25">
      <c r="B120" s="224">
        <v>100</v>
      </c>
      <c r="C120" s="225" t="str">
        <f t="shared" si="7"/>
        <v/>
      </c>
      <c r="D120" s="113"/>
      <c r="E120" s="113"/>
      <c r="F120" s="107"/>
      <c r="G120" s="106"/>
      <c r="H120" s="106"/>
      <c r="I120" s="106"/>
      <c r="J120" s="109"/>
      <c r="K120" s="106"/>
      <c r="L120" s="209">
        <f t="shared" si="9"/>
        <v>0</v>
      </c>
    </row>
    <row r="121" spans="2:12" x14ac:dyDescent="0.25">
      <c r="B121" s="224">
        <v>101</v>
      </c>
      <c r="C121" s="225" t="str">
        <f t="shared" si="7"/>
        <v/>
      </c>
      <c r="D121" s="113"/>
      <c r="E121" s="113"/>
      <c r="F121" s="107"/>
      <c r="G121" s="106"/>
      <c r="H121" s="106"/>
      <c r="I121" s="106"/>
      <c r="J121" s="109"/>
      <c r="K121" s="106"/>
      <c r="L121" s="209">
        <f>SUM(G121:K121)</f>
        <v>0</v>
      </c>
    </row>
    <row r="122" spans="2:12" x14ac:dyDescent="0.25">
      <c r="B122" s="224">
        <v>102</v>
      </c>
      <c r="C122" s="225" t="str">
        <f t="shared" si="7"/>
        <v/>
      </c>
      <c r="D122" s="113"/>
      <c r="E122" s="113"/>
      <c r="F122" s="107"/>
      <c r="G122" s="106"/>
      <c r="H122" s="106"/>
      <c r="I122" s="106"/>
      <c r="J122" s="109"/>
      <c r="K122" s="106"/>
      <c r="L122" s="209">
        <f t="shared" ref="L122:L127" si="10">SUM(G122:K122)</f>
        <v>0</v>
      </c>
    </row>
    <row r="123" spans="2:12" x14ac:dyDescent="0.25">
      <c r="B123" s="224">
        <v>103</v>
      </c>
      <c r="C123" s="225" t="str">
        <f t="shared" si="7"/>
        <v/>
      </c>
      <c r="D123" s="113"/>
      <c r="E123" s="113"/>
      <c r="F123" s="107"/>
      <c r="G123" s="106"/>
      <c r="H123" s="106"/>
      <c r="I123" s="106"/>
      <c r="J123" s="109"/>
      <c r="K123" s="106"/>
      <c r="L123" s="209">
        <f t="shared" si="10"/>
        <v>0</v>
      </c>
    </row>
    <row r="124" spans="2:12" x14ac:dyDescent="0.25">
      <c r="B124" s="224">
        <v>104</v>
      </c>
      <c r="C124" s="225" t="str">
        <f t="shared" si="7"/>
        <v/>
      </c>
      <c r="D124" s="113"/>
      <c r="E124" s="113"/>
      <c r="F124" s="107"/>
      <c r="G124" s="106"/>
      <c r="H124" s="106"/>
      <c r="I124" s="106"/>
      <c r="J124" s="109"/>
      <c r="K124" s="106"/>
      <c r="L124" s="209">
        <f>SUM(G124:K124)</f>
        <v>0</v>
      </c>
    </row>
    <row r="125" spans="2:12" x14ac:dyDescent="0.25">
      <c r="B125" s="224">
        <v>105</v>
      </c>
      <c r="C125" s="225" t="str">
        <f t="shared" si="7"/>
        <v/>
      </c>
      <c r="D125" s="113"/>
      <c r="E125" s="113"/>
      <c r="F125" s="107"/>
      <c r="G125" s="106"/>
      <c r="H125" s="106"/>
      <c r="I125" s="106"/>
      <c r="J125" s="109"/>
      <c r="K125" s="106"/>
      <c r="L125" s="209">
        <f t="shared" si="10"/>
        <v>0</v>
      </c>
    </row>
    <row r="126" spans="2:12" x14ac:dyDescent="0.25">
      <c r="B126" s="224">
        <v>106</v>
      </c>
      <c r="C126" s="225" t="str">
        <f t="shared" si="7"/>
        <v/>
      </c>
      <c r="D126" s="113"/>
      <c r="E126" s="113"/>
      <c r="F126" s="107"/>
      <c r="G126" s="106"/>
      <c r="H126" s="106"/>
      <c r="I126" s="106"/>
      <c r="J126" s="109"/>
      <c r="K126" s="106"/>
      <c r="L126" s="209">
        <f t="shared" si="10"/>
        <v>0</v>
      </c>
    </row>
    <row r="127" spans="2:12" x14ac:dyDescent="0.25">
      <c r="B127" s="224">
        <v>107</v>
      </c>
      <c r="C127" s="225" t="str">
        <f t="shared" si="7"/>
        <v/>
      </c>
      <c r="D127" s="113"/>
      <c r="E127" s="113"/>
      <c r="F127" s="107"/>
      <c r="G127" s="106"/>
      <c r="H127" s="106"/>
      <c r="I127" s="106"/>
      <c r="J127" s="109"/>
      <c r="K127" s="106"/>
      <c r="L127" s="209">
        <f t="shared" si="10"/>
        <v>0</v>
      </c>
    </row>
    <row r="128" spans="2:12" x14ac:dyDescent="0.25">
      <c r="B128" s="224">
        <v>108</v>
      </c>
      <c r="C128" s="225" t="str">
        <f t="shared" si="7"/>
        <v/>
      </c>
      <c r="D128" s="113"/>
      <c r="E128" s="113"/>
      <c r="F128" s="107"/>
      <c r="G128" s="106"/>
      <c r="H128" s="106"/>
      <c r="I128" s="106"/>
      <c r="J128" s="109"/>
      <c r="K128" s="106"/>
      <c r="L128" s="209">
        <f>SUM(G128:K128)</f>
        <v>0</v>
      </c>
    </row>
    <row r="129" spans="2:12" x14ac:dyDescent="0.25">
      <c r="B129" s="224">
        <v>109</v>
      </c>
      <c r="C129" s="225" t="str">
        <f t="shared" si="7"/>
        <v/>
      </c>
      <c r="D129" s="113"/>
      <c r="E129" s="113"/>
      <c r="F129" s="107"/>
      <c r="G129" s="106"/>
      <c r="H129" s="106"/>
      <c r="I129" s="106"/>
      <c r="J129" s="109"/>
      <c r="K129" s="106"/>
      <c r="L129" s="209">
        <f t="shared" ref="L129" si="11">SUM(G129:K129)</f>
        <v>0</v>
      </c>
    </row>
    <row r="130" spans="2:12" x14ac:dyDescent="0.25">
      <c r="B130" s="224">
        <v>110</v>
      </c>
      <c r="C130" s="225" t="str">
        <f t="shared" si="7"/>
        <v/>
      </c>
      <c r="D130" s="113"/>
      <c r="E130" s="113"/>
      <c r="F130" s="107"/>
      <c r="G130" s="106"/>
      <c r="H130" s="106"/>
      <c r="I130" s="106"/>
      <c r="J130" s="109"/>
      <c r="K130" s="106"/>
      <c r="L130" s="209">
        <f>SUM(G130:K130)</f>
        <v>0</v>
      </c>
    </row>
    <row r="131" spans="2:12" x14ac:dyDescent="0.25">
      <c r="B131" s="224">
        <v>111</v>
      </c>
      <c r="C131" s="225" t="str">
        <f t="shared" si="7"/>
        <v/>
      </c>
      <c r="D131" s="113"/>
      <c r="E131" s="113"/>
      <c r="F131" s="107"/>
      <c r="G131" s="106"/>
      <c r="H131" s="106"/>
      <c r="I131" s="106"/>
      <c r="J131" s="109"/>
      <c r="K131" s="106"/>
      <c r="L131" s="209">
        <f t="shared" ref="L131:L133" si="12">SUM(G131:K131)</f>
        <v>0</v>
      </c>
    </row>
    <row r="132" spans="2:12" x14ac:dyDescent="0.25">
      <c r="B132" s="224">
        <v>112</v>
      </c>
      <c r="C132" s="225" t="str">
        <f t="shared" si="7"/>
        <v/>
      </c>
      <c r="D132" s="113"/>
      <c r="E132" s="113"/>
      <c r="F132" s="107"/>
      <c r="G132" s="106"/>
      <c r="H132" s="106"/>
      <c r="I132" s="106"/>
      <c r="J132" s="109"/>
      <c r="K132" s="106"/>
      <c r="L132" s="209">
        <f t="shared" si="12"/>
        <v>0</v>
      </c>
    </row>
    <row r="133" spans="2:12" x14ac:dyDescent="0.2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779" yWindow="417"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8" fitToHeight="0"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16" zoomScaleNormal="100" workbookViewId="0">
      <selection activeCell="A3" sqref="A3"/>
    </sheetView>
  </sheetViews>
  <sheetFormatPr defaultColWidth="0" defaultRowHeight="15" zeroHeight="1" x14ac:dyDescent="0.25"/>
  <cols>
    <col min="1" max="1" width="128.140625" style="138" customWidth="1"/>
    <col min="2" max="16384" width="9.140625" style="138" hidden="1"/>
  </cols>
  <sheetData>
    <row r="1" spans="1:1" x14ac:dyDescent="0.25">
      <c r="A1" s="329" t="s">
        <v>773</v>
      </c>
    </row>
    <row r="2" spans="1:1" ht="15.75" x14ac:dyDescent="0.25">
      <c r="A2" s="331" t="s">
        <v>313</v>
      </c>
    </row>
    <row r="3" spans="1:1" ht="15.75" x14ac:dyDescent="0.25">
      <c r="A3" s="331" t="s">
        <v>312</v>
      </c>
    </row>
    <row r="4" spans="1:1" ht="15.75" x14ac:dyDescent="0.25">
      <c r="A4" s="331" t="s">
        <v>433</v>
      </c>
    </row>
    <row r="5" spans="1:1" ht="15.75" x14ac:dyDescent="0.25">
      <c r="A5" s="331" t="s">
        <v>432</v>
      </c>
    </row>
    <row r="6" spans="1:1" ht="15.75" x14ac:dyDescent="0.25">
      <c r="A6" s="331" t="s">
        <v>431</v>
      </c>
    </row>
    <row r="7" spans="1:1" ht="15.75" x14ac:dyDescent="0.25">
      <c r="A7" s="331" t="s">
        <v>727</v>
      </c>
    </row>
    <row r="8" spans="1:1" ht="45.75" x14ac:dyDescent="0.25">
      <c r="A8" s="331" t="s">
        <v>430</v>
      </c>
    </row>
    <row r="9" spans="1:1" ht="15.75" x14ac:dyDescent="0.25">
      <c r="A9" s="331" t="s">
        <v>429</v>
      </c>
    </row>
    <row r="10" spans="1:1" ht="15.75" x14ac:dyDescent="0.25">
      <c r="A10" s="331" t="s">
        <v>428</v>
      </c>
    </row>
    <row r="11" spans="1:1" ht="15.75" x14ac:dyDescent="0.25">
      <c r="A11" s="331" t="s">
        <v>427</v>
      </c>
    </row>
    <row r="12" spans="1:1" ht="15.75" x14ac:dyDescent="0.25">
      <c r="A12" s="331" t="s">
        <v>426</v>
      </c>
    </row>
    <row r="13" spans="1:1" ht="15.75" x14ac:dyDescent="0.25">
      <c r="A13" s="331" t="s">
        <v>757</v>
      </c>
    </row>
    <row r="14" spans="1:1" ht="15.75" x14ac:dyDescent="0.25">
      <c r="A14" s="331" t="s">
        <v>425</v>
      </c>
    </row>
    <row r="15" spans="1:1" ht="15.75" x14ac:dyDescent="0.25">
      <c r="A15" s="331" t="s">
        <v>424</v>
      </c>
    </row>
    <row r="16" spans="1:1" ht="135.75" x14ac:dyDescent="0.25">
      <c r="A16" s="331" t="s">
        <v>423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30.75" x14ac:dyDescent="0.25">
      <c r="A22" s="331" t="s">
        <v>422</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45.75" x14ac:dyDescent="0.25">
      <c r="A28" s="331" t="s">
        <v>437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90.75" x14ac:dyDescent="0.25">
      <c r="A34" s="331" t="s">
        <v>417</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30.75" x14ac:dyDescent="0.25">
      <c r="A40" s="331" t="s">
        <v>412</v>
      </c>
    </row>
    <row r="41" spans="1:1" ht="15.75" x14ac:dyDescent="0.25">
      <c r="A41" s="331" t="s">
        <v>336</v>
      </c>
    </row>
    <row r="42" spans="1:1" ht="15.75" x14ac:dyDescent="0.25">
      <c r="A42" s="331" t="s">
        <v>411</v>
      </c>
    </row>
    <row r="43" spans="1:1" ht="15.75" x14ac:dyDescent="0.25">
      <c r="A43" s="331" t="s">
        <v>410</v>
      </c>
    </row>
    <row r="44" spans="1:1" ht="15.75" x14ac:dyDescent="0.25">
      <c r="A44" s="331" t="s">
        <v>409</v>
      </c>
    </row>
    <row r="45" spans="1:1" ht="15.75" x14ac:dyDescent="0.25">
      <c r="A45" s="331" t="s">
        <v>408</v>
      </c>
    </row>
    <row r="46" spans="1:1" ht="30.75" x14ac:dyDescent="0.25">
      <c r="A46" s="331" t="s">
        <v>407</v>
      </c>
    </row>
    <row r="47" spans="1:1" ht="15.75" x14ac:dyDescent="0.25">
      <c r="A47" s="331" t="s">
        <v>406</v>
      </c>
    </row>
    <row r="48" spans="1:1" ht="15.75" x14ac:dyDescent="0.25">
      <c r="A48" s="331" t="s">
        <v>405</v>
      </c>
    </row>
    <row r="49" spans="1:1" ht="15.75" x14ac:dyDescent="0.25">
      <c r="A49" s="331" t="s">
        <v>404</v>
      </c>
    </row>
    <row r="50" spans="1:1" ht="15.75" x14ac:dyDescent="0.25">
      <c r="A50" s="331" t="s">
        <v>403</v>
      </c>
    </row>
    <row r="51" spans="1:1" ht="15.75" x14ac:dyDescent="0.25">
      <c r="A51" s="331" t="s">
        <v>402</v>
      </c>
    </row>
    <row r="52" spans="1:1" ht="30.75" x14ac:dyDescent="0.25">
      <c r="A52" s="331" t="s">
        <v>401</v>
      </c>
    </row>
    <row r="53" spans="1:1" ht="15.75" x14ac:dyDescent="0.25">
      <c r="A53" s="331" t="s">
        <v>400</v>
      </c>
    </row>
    <row r="54" spans="1:1" ht="15.75" x14ac:dyDescent="0.25">
      <c r="A54" s="331" t="s">
        <v>399</v>
      </c>
    </row>
    <row r="55" spans="1:1" ht="15.75" x14ac:dyDescent="0.25">
      <c r="A55" s="331" t="s">
        <v>398</v>
      </c>
    </row>
    <row r="56" spans="1:1" ht="15.75" x14ac:dyDescent="0.25">
      <c r="A56" s="331" t="s">
        <v>397</v>
      </c>
    </row>
    <row r="57" spans="1:1" ht="15.75" x14ac:dyDescent="0.25">
      <c r="A57" s="331" t="s">
        <v>396</v>
      </c>
    </row>
    <row r="58" spans="1:1" ht="30.75" x14ac:dyDescent="0.25">
      <c r="A58" s="331" t="s">
        <v>395</v>
      </c>
    </row>
    <row r="59" spans="1:1" ht="15.75" x14ac:dyDescent="0.25">
      <c r="A59" s="331" t="s">
        <v>394</v>
      </c>
    </row>
    <row r="60" spans="1:1" ht="15.75" x14ac:dyDescent="0.25">
      <c r="A60" s="331" t="s">
        <v>393</v>
      </c>
    </row>
    <row r="61" spans="1:1" ht="15.75" x14ac:dyDescent="0.25">
      <c r="A61" s="331" t="s">
        <v>392</v>
      </c>
    </row>
    <row r="62" spans="1:1" ht="15.75" x14ac:dyDescent="0.25">
      <c r="A62" s="331" t="s">
        <v>391</v>
      </c>
    </row>
    <row r="63" spans="1:1" ht="15.75" x14ac:dyDescent="0.25">
      <c r="A63" s="331" t="s">
        <v>390</v>
      </c>
    </row>
    <row r="64" spans="1:1" ht="15.75" x14ac:dyDescent="0.25">
      <c r="A64" s="331" t="s">
        <v>710</v>
      </c>
    </row>
    <row r="65" spans="1:1" ht="15.75" x14ac:dyDescent="0.25">
      <c r="A65" s="331" t="s">
        <v>711</v>
      </c>
    </row>
    <row r="66" spans="1:1" ht="15.75" x14ac:dyDescent="0.25">
      <c r="A66" s="331" t="s">
        <v>712</v>
      </c>
    </row>
    <row r="67" spans="1:1" ht="15.75" x14ac:dyDescent="0.25">
      <c r="A67" s="331" t="s">
        <v>713</v>
      </c>
    </row>
    <row r="68" spans="1:1" ht="15.75" x14ac:dyDescent="0.25">
      <c r="A68" s="331" t="s">
        <v>714</v>
      </c>
    </row>
    <row r="69" spans="1:1" ht="15.75" x14ac:dyDescent="0.25">
      <c r="A69" s="331" t="s">
        <v>715</v>
      </c>
    </row>
    <row r="70" spans="1:1" ht="15.75" x14ac:dyDescent="0.25">
      <c r="A70" s="331" t="s">
        <v>389</v>
      </c>
    </row>
    <row r="71" spans="1:1" ht="15.75" x14ac:dyDescent="0.25">
      <c r="A71" s="331" t="s">
        <v>388</v>
      </c>
    </row>
    <row r="72" spans="1:1" ht="15.75" x14ac:dyDescent="0.25">
      <c r="A72" s="331" t="s">
        <v>387</v>
      </c>
    </row>
    <row r="73" spans="1:1" ht="15.75" x14ac:dyDescent="0.25">
      <c r="A73" s="331" t="s">
        <v>386</v>
      </c>
    </row>
    <row r="74" spans="1:1" ht="15.75" x14ac:dyDescent="0.25">
      <c r="A74" s="331" t="s">
        <v>385</v>
      </c>
    </row>
    <row r="75" spans="1:1" ht="15.75" x14ac:dyDescent="0.25">
      <c r="A75" s="331" t="s">
        <v>384</v>
      </c>
    </row>
    <row r="76" spans="1:1" ht="15.75" x14ac:dyDescent="0.25">
      <c r="A76" s="331" t="s">
        <v>696</v>
      </c>
    </row>
    <row r="77" spans="1:1" ht="15.75" x14ac:dyDescent="0.25">
      <c r="A77" s="331" t="s">
        <v>760</v>
      </c>
    </row>
    <row r="78" spans="1:1" ht="15.75" x14ac:dyDescent="0.25">
      <c r="A78" s="331" t="s">
        <v>759</v>
      </c>
    </row>
    <row r="79" spans="1:1" ht="15.75" x14ac:dyDescent="0.25">
      <c r="A79" s="331" t="s">
        <v>761</v>
      </c>
    </row>
    <row r="80" spans="1:1" ht="15.75" x14ac:dyDescent="0.25">
      <c r="A80" s="331" t="s">
        <v>762</v>
      </c>
    </row>
    <row r="81" spans="1:1" ht="15.75" x14ac:dyDescent="0.25">
      <c r="A81" s="331" t="s">
        <v>731</v>
      </c>
    </row>
    <row r="82" spans="1:1" ht="45.75" x14ac:dyDescent="0.25">
      <c r="A82" s="331" t="s">
        <v>716</v>
      </c>
    </row>
    <row r="83" spans="1:1" ht="82.5" customHeight="1" x14ac:dyDescent="0.25">
      <c r="A83" s="331" t="s">
        <v>717</v>
      </c>
    </row>
    <row r="84" spans="1:1" ht="75" x14ac:dyDescent="0.25">
      <c r="A84" s="343" t="s">
        <v>718</v>
      </c>
    </row>
    <row r="85" spans="1:1" ht="45.75" x14ac:dyDescent="0.25">
      <c r="A85" s="331" t="s">
        <v>724</v>
      </c>
    </row>
    <row r="86" spans="1:1" ht="30.75" x14ac:dyDescent="0.25">
      <c r="A86" s="331" t="s">
        <v>719</v>
      </c>
    </row>
    <row r="87" spans="1:1" ht="30.75" x14ac:dyDescent="0.25">
      <c r="A87" s="331" t="s">
        <v>720</v>
      </c>
    </row>
    <row r="88" spans="1:1" ht="30.75" x14ac:dyDescent="0.25">
      <c r="A88" s="331" t="s">
        <v>721</v>
      </c>
    </row>
    <row r="89" spans="1:1" ht="30.75" x14ac:dyDescent="0.25">
      <c r="A89" s="331" t="s">
        <v>722</v>
      </c>
    </row>
    <row r="90" spans="1:1" ht="30.75" x14ac:dyDescent="0.25">
      <c r="A90" s="331" t="s">
        <v>723</v>
      </c>
    </row>
    <row r="91" spans="1:1" ht="15.75" x14ac:dyDescent="0.25">
      <c r="A91" s="331" t="s">
        <v>732</v>
      </c>
    </row>
    <row r="92" spans="1:1" ht="15.75" hidden="1" x14ac:dyDescent="0.2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F8" zoomScale="80" zoomScaleNormal="80" zoomScaleSheetLayoutView="40" zoomScalePageLayoutView="80" workbookViewId="0">
      <selection activeCell="M37" sqref="M37"/>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4" customWidth="1"/>
    <col min="6" max="6" width="37" style="344" bestFit="1" customWidth="1"/>
    <col min="7" max="7" width="26" style="344" bestFit="1" customWidth="1"/>
    <col min="8" max="8" width="20.7109375" style="344" bestFit="1" customWidth="1"/>
    <col min="9" max="9" width="20" style="344" bestFit="1" customWidth="1"/>
    <col min="10" max="10" width="30.85546875" style="344"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2" customFormat="1" ht="15" x14ac:dyDescent="0.2">
      <c r="B4" s="327" t="s">
        <v>742</v>
      </c>
      <c r="R4" s="145"/>
    </row>
    <row r="5" spans="1:40" ht="18" x14ac:dyDescent="0.2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5" t="str">
        <f>'1. Information'!B6</f>
        <v>Fiscal Year: 2021-22</v>
      </c>
      <c r="C6" s="13"/>
      <c r="D6" s="13"/>
      <c r="E6" s="13"/>
      <c r="F6" s="13"/>
      <c r="G6" s="13"/>
      <c r="H6" s="13"/>
      <c r="I6" s="13"/>
      <c r="J6" s="13"/>
      <c r="K6" s="13"/>
      <c r="L6" s="14"/>
      <c r="M6" s="1"/>
      <c r="N6" s="1"/>
      <c r="O6" s="1"/>
      <c r="P6" s="1"/>
      <c r="Q6" s="1"/>
    </row>
    <row r="7" spans="1:40" ht="18" x14ac:dyDescent="0.25">
      <c r="B7" s="345"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Sutter/Yuba</v>
      </c>
      <c r="E9" s="20" t="str">
        <f>IF(ISBLANK('1. Information'!D11),"",'1. Information'!D11)</f>
        <v>Sutter/Yuba</v>
      </c>
      <c r="F9" s="190" t="s">
        <v>1</v>
      </c>
      <c r="G9" s="226">
        <f>IF(ISBLANK('1. Information'!D9),"",'1. Information'!D9)</f>
        <v>44953</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5" t="s">
        <v>2</v>
      </c>
      <c r="D15" s="205"/>
      <c r="E15" s="208"/>
      <c r="F15" s="109">
        <v>0</v>
      </c>
      <c r="G15" s="109"/>
      <c r="H15" s="109"/>
      <c r="I15" s="109"/>
      <c r="J15" s="109"/>
      <c r="K15" s="204">
        <f>SUM(F15:J15)</f>
        <v>0</v>
      </c>
      <c r="L15"/>
      <c r="M15"/>
      <c r="N15"/>
      <c r="O15"/>
      <c r="P15"/>
      <c r="Q15"/>
      <c r="AL15" s="20"/>
      <c r="AM15" s="20"/>
      <c r="AN15" s="20"/>
    </row>
    <row r="16" spans="1:40" ht="15" customHeight="1" x14ac:dyDescent="0.25">
      <c r="B16" s="183">
        <v>2</v>
      </c>
      <c r="C16" s="135" t="s">
        <v>119</v>
      </c>
      <c r="D16" s="205"/>
      <c r="E16" s="208"/>
      <c r="F16" s="109"/>
      <c r="G16" s="109"/>
      <c r="H16" s="109"/>
      <c r="I16" s="109"/>
      <c r="J16" s="109"/>
      <c r="K16" s="204">
        <f t="shared" ref="K16:K22" si="0">SUM(F16:J16)</f>
        <v>0</v>
      </c>
      <c r="L16"/>
      <c r="M16"/>
      <c r="N16"/>
      <c r="O16"/>
      <c r="P16"/>
      <c r="Q16"/>
      <c r="AL16" s="20"/>
      <c r="AM16" s="20"/>
      <c r="AN16" s="20"/>
    </row>
    <row r="17" spans="2:40" ht="15" customHeight="1" x14ac:dyDescent="0.25">
      <c r="B17" s="183">
        <v>3</v>
      </c>
      <c r="C17" s="135" t="s">
        <v>131</v>
      </c>
      <c r="D17" s="205"/>
      <c r="E17" s="208"/>
      <c r="F17" s="109">
        <f>+'[3]B.2 Summary for Reporting'!$AL$45</f>
        <v>92057.840359979076</v>
      </c>
      <c r="G17" s="109"/>
      <c r="H17" s="109"/>
      <c r="I17" s="109"/>
      <c r="J17" s="109"/>
      <c r="K17" s="204">
        <f t="shared" si="0"/>
        <v>92057.840359979076</v>
      </c>
      <c r="L17"/>
      <c r="M17"/>
      <c r="N17"/>
      <c r="O17"/>
      <c r="P17"/>
      <c r="Q17"/>
      <c r="AL17" s="20"/>
      <c r="AM17" s="20"/>
      <c r="AN17" s="20"/>
    </row>
    <row r="18" spans="2:40" ht="15" customHeight="1" x14ac:dyDescent="0.25">
      <c r="B18" s="183">
        <v>4</v>
      </c>
      <c r="C18" s="135" t="s">
        <v>288</v>
      </c>
      <c r="D18" s="205"/>
      <c r="E18" s="208"/>
      <c r="F18" s="109"/>
      <c r="G18" s="207"/>
      <c r="H18" s="207"/>
      <c r="I18" s="207"/>
      <c r="J18" s="207"/>
      <c r="K18" s="204">
        <f>F18</f>
        <v>0</v>
      </c>
      <c r="L18"/>
      <c r="M18"/>
      <c r="N18"/>
      <c r="O18"/>
      <c r="P18"/>
      <c r="Q18"/>
      <c r="AL18" s="20"/>
      <c r="AM18" s="20"/>
      <c r="AN18" s="20"/>
    </row>
    <row r="19" spans="2:40" ht="15" customHeight="1" x14ac:dyDescent="0.2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25">
      <c r="B20" s="183">
        <v>6</v>
      </c>
      <c r="C20" s="135" t="s">
        <v>289</v>
      </c>
      <c r="D20" s="205"/>
      <c r="E20" s="208"/>
      <c r="F20" s="109"/>
      <c r="G20" s="207"/>
      <c r="H20" s="207"/>
      <c r="I20" s="207"/>
      <c r="J20" s="207"/>
      <c r="K20" s="204">
        <f t="shared" si="1"/>
        <v>0</v>
      </c>
      <c r="L20"/>
      <c r="M20"/>
      <c r="N20"/>
      <c r="O20"/>
      <c r="P20"/>
      <c r="Q20"/>
      <c r="AL20" s="20"/>
      <c r="AM20" s="20"/>
      <c r="AN20" s="20"/>
    </row>
    <row r="21" spans="2:40" ht="15" customHeight="1" x14ac:dyDescent="0.25">
      <c r="B21" s="183">
        <v>7</v>
      </c>
      <c r="C21" s="135" t="s">
        <v>132</v>
      </c>
      <c r="D21" s="205"/>
      <c r="E21" s="206"/>
      <c r="F21" s="234">
        <f>SUMIF($G$34:$G$133,"Combined Summary",L$34:L$133) + SUMIF($F$34:$F$133,"Standalone",L$34:L$133)</f>
        <v>2001746.2156975556</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24598.09</v>
      </c>
      <c r="K21" s="209">
        <f t="shared" si="0"/>
        <v>2026344.3056975557</v>
      </c>
      <c r="L21"/>
      <c r="M21"/>
      <c r="N21"/>
      <c r="O21"/>
      <c r="P21"/>
      <c r="Q21"/>
      <c r="AL21" s="20"/>
      <c r="AM21" s="20"/>
      <c r="AN21" s="20"/>
    </row>
    <row r="22" spans="2:40" ht="30.95" customHeight="1" x14ac:dyDescent="0.25">
      <c r="B22" s="236">
        <v>8</v>
      </c>
      <c r="C22" s="237" t="s">
        <v>304</v>
      </c>
      <c r="D22" s="177"/>
      <c r="E22" s="238"/>
      <c r="F22" s="239">
        <f>SUM(F15:F17,F20:F21)</f>
        <v>2093804.0560575346</v>
      </c>
      <c r="G22" s="239">
        <f t="shared" ref="G22:J22" si="2">SUM(G15:G17,G20:G21)</f>
        <v>0</v>
      </c>
      <c r="H22" s="239">
        <f t="shared" si="2"/>
        <v>0</v>
      </c>
      <c r="I22" s="239">
        <f t="shared" si="2"/>
        <v>0</v>
      </c>
      <c r="J22" s="239">
        <f t="shared" si="2"/>
        <v>24598.09</v>
      </c>
      <c r="K22" s="239">
        <f t="shared" si="0"/>
        <v>2118402.1460575345</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4"/>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733</v>
      </c>
      <c r="E28" s="246">
        <f>IF(F22=0,"0%",((SUMPRODUCT($K$34:$K$133,$L$34:$L$133)+(F20*F28))/$F$22))</f>
        <v>0.85682603135307678</v>
      </c>
      <c r="F28" s="15"/>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63</v>
      </c>
      <c r="D34" s="113" t="s">
        <v>795</v>
      </c>
      <c r="E34" s="113"/>
      <c r="F34" s="123" t="s">
        <v>125</v>
      </c>
      <c r="G34" s="123" t="s">
        <v>122</v>
      </c>
      <c r="H34" s="24"/>
      <c r="I34" s="27">
        <v>1</v>
      </c>
      <c r="J34" s="27">
        <f>+'[4]B.1 PEI'!$Z$9</f>
        <v>1</v>
      </c>
      <c r="K34" s="260">
        <f>IF(OR(G34="Combined Summary",F34="Standalone"),(SUMPRODUCT(--(D$34:D$133=D34),I$34:I$133,J$34:J$133)),"")</f>
        <v>1</v>
      </c>
      <c r="L34" s="106">
        <f>+'[3]B.1 PEI'!$S$9</f>
        <v>695.58131667631642</v>
      </c>
      <c r="M34" s="112"/>
      <c r="N34" s="22"/>
      <c r="O34" s="22"/>
      <c r="P34" s="22"/>
      <c r="Q34" s="261">
        <f>SUM(L34:P34)</f>
        <v>695.58131667631642</v>
      </c>
      <c r="R34" s="146">
        <f>IF(OR(G34="Combined Summary",F34="Standalone"),(SUMIF(D$34:D$133,D34,I$34:I$133)),"")</f>
        <v>1</v>
      </c>
      <c r="S34" s="147" t="str">
        <f>IF(AND(F34="Standalone",NOT(R34=1)),"ERROR",IF(AND(G34="Combined Summary",NOT(R34=1)),"ERROR",""))</f>
        <v/>
      </c>
      <c r="T34" s="145"/>
      <c r="AL34" s="20"/>
      <c r="AM34" s="20"/>
      <c r="AN34" s="20"/>
    </row>
    <row r="35" spans="2:40" ht="30.75" x14ac:dyDescent="0.25">
      <c r="B35" s="236">
        <v>11</v>
      </c>
      <c r="C35" s="259">
        <f t="shared" si="3"/>
        <v>63</v>
      </c>
      <c r="D35" s="113" t="s">
        <v>796</v>
      </c>
      <c r="E35" s="113"/>
      <c r="F35" s="123" t="s">
        <v>125</v>
      </c>
      <c r="G35" s="123" t="s">
        <v>127</v>
      </c>
      <c r="H35" s="24"/>
      <c r="I35" s="27">
        <v>1</v>
      </c>
      <c r="J35" s="27">
        <f>+'[4]B.1 PEI'!$Z$13</f>
        <v>0.15</v>
      </c>
      <c r="K35" s="260">
        <f t="shared" ref="K35:K98" si="4">IF(OR(G35="Combined Summary",F35="Standalone"),(SUMPRODUCT(--(D$34:D$133=D35),I$34:I$133,J$34:J$133)),"")</f>
        <v>0.15</v>
      </c>
      <c r="L35" s="106">
        <f>+'[3]B.1 PEI'!$S$13</f>
        <v>47763.250411773726</v>
      </c>
      <c r="M35" s="112"/>
      <c r="N35" s="22"/>
      <c r="O35" s="22"/>
      <c r="P35" s="22"/>
      <c r="Q35" s="261">
        <f t="shared" ref="Q35:Q98" si="5">SUM(L35:P35)</f>
        <v>47763.250411773726</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25">
      <c r="B36" s="236">
        <v>12</v>
      </c>
      <c r="C36" s="259">
        <f t="shared" si="3"/>
        <v>63</v>
      </c>
      <c r="D36" s="113" t="s">
        <v>797</v>
      </c>
      <c r="E36" s="113"/>
      <c r="F36" s="123" t="s">
        <v>125</v>
      </c>
      <c r="G36" s="123" t="s">
        <v>121</v>
      </c>
      <c r="H36" s="24"/>
      <c r="I36" s="27">
        <v>1</v>
      </c>
      <c r="J36" s="27">
        <f>+'[4]B.1 PEI'!$Z$24</f>
        <v>1</v>
      </c>
      <c r="K36" s="260">
        <f t="shared" si="4"/>
        <v>1</v>
      </c>
      <c r="L36" s="106">
        <f>+'[3]B.1 PEI'!$S$24</f>
        <v>230121.48560041466</v>
      </c>
      <c r="M36" s="112"/>
      <c r="N36" s="22"/>
      <c r="O36" s="22"/>
      <c r="P36" s="22"/>
      <c r="Q36" s="261">
        <f t="shared" si="5"/>
        <v>230121.48560041466</v>
      </c>
      <c r="R36" s="146">
        <f t="shared" si="6"/>
        <v>1</v>
      </c>
      <c r="S36" s="148" t="str">
        <f t="shared" si="7"/>
        <v/>
      </c>
      <c r="AL36" s="20"/>
      <c r="AM36" s="20"/>
      <c r="AN36" s="20"/>
    </row>
    <row r="37" spans="2:40" x14ac:dyDescent="0.25">
      <c r="B37" s="236">
        <v>13</v>
      </c>
      <c r="C37" s="259">
        <f t="shared" si="3"/>
        <v>63</v>
      </c>
      <c r="D37" s="113" t="s">
        <v>798</v>
      </c>
      <c r="E37" s="113"/>
      <c r="F37" s="123" t="s">
        <v>125</v>
      </c>
      <c r="G37" s="123" t="s">
        <v>130</v>
      </c>
      <c r="H37" s="24"/>
      <c r="I37" s="27">
        <v>1</v>
      </c>
      <c r="J37" s="27">
        <f>+'[4]B.1 PEI'!$Z$30</f>
        <v>0.90532063706075672</v>
      </c>
      <c r="K37" s="260">
        <f t="shared" si="4"/>
        <v>0.90532063706075672</v>
      </c>
      <c r="L37" s="106">
        <f>+'[3]B.1 PEI'!$S$30</f>
        <v>1351145.8241663077</v>
      </c>
      <c r="M37" s="112"/>
      <c r="N37" s="22"/>
      <c r="O37" s="22"/>
      <c r="P37" s="22">
        <f>-'[4]B.2 Summary for Reporting'!$AL$37</f>
        <v>24598.09</v>
      </c>
      <c r="Q37" s="261">
        <f t="shared" si="5"/>
        <v>1375743.9141663078</v>
      </c>
      <c r="R37" s="146">
        <f t="shared" si="6"/>
        <v>1</v>
      </c>
      <c r="S37" s="148" t="str">
        <f t="shared" si="7"/>
        <v/>
      </c>
      <c r="AL37" s="20"/>
      <c r="AM37" s="20"/>
      <c r="AN37" s="20"/>
    </row>
    <row r="38" spans="2:40" ht="30.75" x14ac:dyDescent="0.25">
      <c r="B38" s="236">
        <v>14</v>
      </c>
      <c r="C38" s="259">
        <f t="shared" si="3"/>
        <v>63</v>
      </c>
      <c r="D38" s="113" t="s">
        <v>799</v>
      </c>
      <c r="E38" s="113"/>
      <c r="F38" s="123" t="s">
        <v>125</v>
      </c>
      <c r="G38" s="123" t="s">
        <v>118</v>
      </c>
      <c r="H38" s="24"/>
      <c r="I38" s="27">
        <v>1</v>
      </c>
      <c r="J38" s="27">
        <f>+'[4]B.1 PEI'!$Z$34</f>
        <v>0.64143920595533499</v>
      </c>
      <c r="K38" s="260">
        <f t="shared" si="4"/>
        <v>0.64143920595533499</v>
      </c>
      <c r="L38" s="106">
        <f>+'[3]B.1 PEI'!$S$34</f>
        <v>93439.756873518505</v>
      </c>
      <c r="M38" s="112"/>
      <c r="N38" s="22"/>
      <c r="O38" s="22"/>
      <c r="P38" s="22"/>
      <c r="Q38" s="261">
        <f t="shared" si="5"/>
        <v>93439.756873518505</v>
      </c>
      <c r="R38" s="146">
        <f t="shared" si="6"/>
        <v>1</v>
      </c>
      <c r="S38" s="148" t="str">
        <f t="shared" si="7"/>
        <v/>
      </c>
      <c r="AL38" s="20"/>
      <c r="AM38" s="20"/>
      <c r="AN38" s="20"/>
    </row>
    <row r="39" spans="2:40" x14ac:dyDescent="0.25">
      <c r="B39" s="236">
        <v>15</v>
      </c>
      <c r="C39" s="259">
        <f t="shared" si="3"/>
        <v>63</v>
      </c>
      <c r="D39" s="113" t="s">
        <v>800</v>
      </c>
      <c r="E39" s="113"/>
      <c r="F39" s="123" t="s">
        <v>125</v>
      </c>
      <c r="G39" s="123" t="s">
        <v>129</v>
      </c>
      <c r="H39" s="24"/>
      <c r="I39" s="27">
        <v>1</v>
      </c>
      <c r="J39" s="27">
        <f>+'[4]B.1 PEI'!$Z$40</f>
        <v>0.97956720765709537</v>
      </c>
      <c r="K39" s="260">
        <f t="shared" si="4"/>
        <v>0.97956720765709537</v>
      </c>
      <c r="L39" s="106">
        <f>+'[3]B.1 PEI'!$S$40</f>
        <v>278580.31732886471</v>
      </c>
      <c r="M39" s="112"/>
      <c r="N39" s="22"/>
      <c r="O39" s="22"/>
      <c r="P39" s="22"/>
      <c r="Q39" s="261">
        <f t="shared" si="5"/>
        <v>278580.31732886471</v>
      </c>
      <c r="R39" s="146">
        <f t="shared" si="6"/>
        <v>1</v>
      </c>
      <c r="S39" s="148" t="str">
        <f t="shared" si="7"/>
        <v/>
      </c>
      <c r="AL39" s="20"/>
      <c r="AM39" s="20"/>
      <c r="AN39" s="20"/>
    </row>
    <row r="40" spans="2:40" x14ac:dyDescent="0.25">
      <c r="B40" s="236">
        <v>16</v>
      </c>
      <c r="C40" s="259" t="str">
        <f t="shared" si="3"/>
        <v/>
      </c>
      <c r="D40" s="113"/>
      <c r="E40" s="113"/>
      <c r="F40" s="123"/>
      <c r="G40" s="123"/>
      <c r="H40" s="24"/>
      <c r="I40" s="27"/>
      <c r="J40" s="27"/>
      <c r="K40" s="260" t="str">
        <f t="shared" si="4"/>
        <v/>
      </c>
      <c r="L40" s="106"/>
      <c r="M40" s="112"/>
      <c r="N40" s="22"/>
      <c r="O40" s="22"/>
      <c r="P40" s="22"/>
      <c r="Q40" s="261">
        <f t="shared" si="5"/>
        <v>0</v>
      </c>
      <c r="R40" s="146" t="str">
        <f t="shared" si="6"/>
        <v/>
      </c>
      <c r="S40" s="148" t="str">
        <f t="shared" si="7"/>
        <v/>
      </c>
      <c r="AL40" s="20"/>
      <c r="AM40" s="20"/>
      <c r="AN40" s="20"/>
    </row>
    <row r="41" spans="2:40" x14ac:dyDescent="0.25">
      <c r="B41" s="236">
        <v>17</v>
      </c>
      <c r="C41" s="259" t="str">
        <f t="shared" si="3"/>
        <v/>
      </c>
      <c r="D41" s="113"/>
      <c r="E41" s="113"/>
      <c r="F41" s="123"/>
      <c r="G41" s="123"/>
      <c r="H41" s="24"/>
      <c r="I41" s="27"/>
      <c r="J41" s="27"/>
      <c r="K41" s="260" t="str">
        <f t="shared" si="4"/>
        <v/>
      </c>
      <c r="L41" s="106"/>
      <c r="M41" s="112"/>
      <c r="N41" s="22"/>
      <c r="O41" s="22"/>
      <c r="P41" s="22"/>
      <c r="Q41" s="261">
        <f t="shared" si="5"/>
        <v>0</v>
      </c>
      <c r="R41" s="146" t="str">
        <f t="shared" si="6"/>
        <v/>
      </c>
      <c r="S41" s="148" t="str">
        <f t="shared" si="7"/>
        <v/>
      </c>
      <c r="AL41" s="20"/>
      <c r="AM41" s="20"/>
      <c r="AN41" s="20"/>
    </row>
    <row r="42" spans="2:40" x14ac:dyDescent="0.25">
      <c r="B42" s="236">
        <v>18</v>
      </c>
      <c r="C42" s="259" t="str">
        <f t="shared" si="3"/>
        <v/>
      </c>
      <c r="D42" s="113"/>
      <c r="E42" s="113"/>
      <c r="F42" s="123"/>
      <c r="G42" s="123"/>
      <c r="H42" s="24"/>
      <c r="I42" s="27"/>
      <c r="J42" s="27"/>
      <c r="K42" s="260" t="str">
        <f t="shared" si="4"/>
        <v/>
      </c>
      <c r="L42" s="106"/>
      <c r="M42" s="112"/>
      <c r="N42" s="22"/>
      <c r="O42" s="22"/>
      <c r="P42" s="22"/>
      <c r="Q42" s="261">
        <f t="shared" si="5"/>
        <v>0</v>
      </c>
      <c r="R42" s="146" t="str">
        <f t="shared" si="6"/>
        <v/>
      </c>
      <c r="S42" s="148" t="str">
        <f t="shared" si="7"/>
        <v/>
      </c>
      <c r="AL42" s="20"/>
      <c r="AM42" s="20"/>
      <c r="AN42" s="20"/>
    </row>
    <row r="43" spans="2:40" x14ac:dyDescent="0.25">
      <c r="B43" s="236">
        <v>19</v>
      </c>
      <c r="C43" s="259" t="str">
        <f t="shared" si="3"/>
        <v/>
      </c>
      <c r="D43" s="113"/>
      <c r="E43" s="113"/>
      <c r="F43" s="123"/>
      <c r="G43" s="123"/>
      <c r="H43" s="24"/>
      <c r="I43" s="27"/>
      <c r="J43" s="27"/>
      <c r="K43" s="260" t="str">
        <f t="shared" si="4"/>
        <v/>
      </c>
      <c r="L43" s="106"/>
      <c r="M43" s="112"/>
      <c r="N43" s="22"/>
      <c r="O43" s="22"/>
      <c r="P43" s="22"/>
      <c r="Q43" s="261">
        <f t="shared" si="5"/>
        <v>0</v>
      </c>
      <c r="R43" s="146" t="str">
        <f t="shared" si="6"/>
        <v/>
      </c>
      <c r="S43" s="148" t="str">
        <f t="shared" si="7"/>
        <v/>
      </c>
      <c r="AL43" s="20"/>
      <c r="AM43" s="20"/>
      <c r="AN43" s="20"/>
    </row>
    <row r="44" spans="2:40" x14ac:dyDescent="0.2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2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2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2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2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2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2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2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2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2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2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2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2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2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2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2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2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2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2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2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2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2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2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2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2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2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2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2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2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2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2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2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2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2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2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2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2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2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2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2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2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2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2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2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2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2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2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2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2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2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2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2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2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2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2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fitToHeight="2" orientation="landscape" horizontalDpi="1200" verticalDpi="1200"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43" workbookViewId="0">
      <selection activeCell="A4" sqref="A4"/>
    </sheetView>
  </sheetViews>
  <sheetFormatPr defaultColWidth="0" defaultRowHeight="15" zeroHeight="1" x14ac:dyDescent="0.25"/>
  <cols>
    <col min="1" max="1" width="128" style="330" customWidth="1"/>
    <col min="2" max="3" width="9.140625" style="330" hidden="1" customWidth="1"/>
    <col min="4"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438</v>
      </c>
    </row>
    <row r="5" spans="1:1" ht="15.75" x14ac:dyDescent="0.25">
      <c r="A5" s="331" t="s">
        <v>439</v>
      </c>
    </row>
    <row r="6" spans="1:1" ht="15.75" x14ac:dyDescent="0.25">
      <c r="A6" s="331" t="s">
        <v>440</v>
      </c>
    </row>
    <row r="7" spans="1:1" ht="15.75" x14ac:dyDescent="0.25">
      <c r="A7" s="331" t="s">
        <v>726</v>
      </c>
    </row>
    <row r="8" spans="1:1" ht="45.75" x14ac:dyDescent="0.25">
      <c r="A8" s="331" t="s">
        <v>441</v>
      </c>
    </row>
    <row r="9" spans="1:1" ht="15.75" x14ac:dyDescent="0.25">
      <c r="A9" s="331" t="s">
        <v>429</v>
      </c>
    </row>
    <row r="10" spans="1:1" ht="15.75" x14ac:dyDescent="0.25">
      <c r="A10" s="331" t="s">
        <v>442</v>
      </c>
    </row>
    <row r="11" spans="1:1" ht="15.75" x14ac:dyDescent="0.25">
      <c r="A11" s="331" t="s">
        <v>443</v>
      </c>
    </row>
    <row r="12" spans="1:1" ht="15.75" x14ac:dyDescent="0.25">
      <c r="A12" s="331" t="s">
        <v>444</v>
      </c>
    </row>
    <row r="13" spans="1:1" ht="15.75" x14ac:dyDescent="0.25">
      <c r="A13" s="331" t="s">
        <v>734</v>
      </c>
    </row>
    <row r="14" spans="1:1" ht="15.75" x14ac:dyDescent="0.25">
      <c r="A14" s="331" t="s">
        <v>445</v>
      </c>
    </row>
    <row r="15" spans="1:1" ht="15.75" x14ac:dyDescent="0.25">
      <c r="A15" s="331" t="s">
        <v>424</v>
      </c>
    </row>
    <row r="16" spans="1:1" ht="135.75" x14ac:dyDescent="0.25">
      <c r="A16" s="331" t="s">
        <v>446</v>
      </c>
    </row>
    <row r="17" spans="1:1" ht="15.75" x14ac:dyDescent="0.25">
      <c r="A17" s="331" t="s">
        <v>447</v>
      </c>
    </row>
    <row r="18" spans="1:1" ht="15.75" x14ac:dyDescent="0.25">
      <c r="A18" s="331" t="s">
        <v>448</v>
      </c>
    </row>
    <row r="19" spans="1:1" ht="15.75" x14ac:dyDescent="0.25">
      <c r="A19" s="331" t="s">
        <v>751</v>
      </c>
    </row>
    <row r="20" spans="1:1" ht="15.75" x14ac:dyDescent="0.25">
      <c r="A20" s="331" t="s">
        <v>449</v>
      </c>
    </row>
    <row r="21" spans="1:1" ht="15.75" x14ac:dyDescent="0.25">
      <c r="A21" s="331" t="s">
        <v>450</v>
      </c>
    </row>
    <row r="22" spans="1:1" ht="60.75" x14ac:dyDescent="0.25">
      <c r="A22" s="331" t="s">
        <v>451</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60.75" x14ac:dyDescent="0.25">
      <c r="A34" s="331" t="s">
        <v>458</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15.75" x14ac:dyDescent="0.25">
      <c r="A40" s="331" t="s">
        <v>459</v>
      </c>
    </row>
    <row r="41" spans="1:1" ht="15.75" x14ac:dyDescent="0.25">
      <c r="A41" s="331" t="s">
        <v>460</v>
      </c>
    </row>
    <row r="42" spans="1:1" ht="15.75" x14ac:dyDescent="0.25">
      <c r="A42" s="331" t="s">
        <v>461</v>
      </c>
    </row>
    <row r="43" spans="1:1" ht="15.75" x14ac:dyDescent="0.25">
      <c r="A43" s="331" t="s">
        <v>462</v>
      </c>
    </row>
    <row r="44" spans="1:1" ht="15.75" x14ac:dyDescent="0.25">
      <c r="A44" s="331" t="s">
        <v>463</v>
      </c>
    </row>
    <row r="45" spans="1:1" ht="15.75" x14ac:dyDescent="0.25">
      <c r="A45" s="331" t="s">
        <v>464</v>
      </c>
    </row>
    <row r="46" spans="1:1" ht="15.75" x14ac:dyDescent="0.25">
      <c r="A46" s="331" t="s">
        <v>465</v>
      </c>
    </row>
    <row r="47" spans="1:1" ht="15.75" x14ac:dyDescent="0.25">
      <c r="A47" s="331" t="s">
        <v>466</v>
      </c>
    </row>
    <row r="48" spans="1:1" ht="15.75" x14ac:dyDescent="0.25">
      <c r="A48" s="331" t="s">
        <v>467</v>
      </c>
    </row>
    <row r="49" spans="1:1" ht="15.75" x14ac:dyDescent="0.25">
      <c r="A49" s="331" t="s">
        <v>468</v>
      </c>
    </row>
    <row r="50" spans="1:1" ht="15.75" x14ac:dyDescent="0.25">
      <c r="A50" s="331" t="s">
        <v>469</v>
      </c>
    </row>
    <row r="51" spans="1:1" ht="15.75" x14ac:dyDescent="0.25">
      <c r="A51" s="331" t="s">
        <v>470</v>
      </c>
    </row>
    <row r="52" spans="1:1" ht="105.75" x14ac:dyDescent="0.25">
      <c r="A52" s="331" t="s">
        <v>471</v>
      </c>
    </row>
    <row r="53" spans="1:1" ht="30.75" x14ac:dyDescent="0.25">
      <c r="A53" s="331" t="s">
        <v>472</v>
      </c>
    </row>
    <row r="54" spans="1:1" ht="45.75" x14ac:dyDescent="0.25">
      <c r="A54" s="331" t="s">
        <v>473</v>
      </c>
    </row>
    <row r="55" spans="1:1" ht="82.5" customHeight="1" x14ac:dyDescent="0.25">
      <c r="A55" s="331" t="s">
        <v>725</v>
      </c>
    </row>
    <row r="56" spans="1:1" ht="75" x14ac:dyDescent="0.25">
      <c r="A56" s="343" t="s">
        <v>474</v>
      </c>
    </row>
    <row r="57" spans="1:1" ht="60.75" x14ac:dyDescent="0.25">
      <c r="A57" s="331" t="s">
        <v>475</v>
      </c>
    </row>
    <row r="58" spans="1:1" ht="105.75" x14ac:dyDescent="0.25">
      <c r="A58" s="331" t="s">
        <v>735</v>
      </c>
    </row>
    <row r="59" spans="1:1" ht="30.75" x14ac:dyDescent="0.25">
      <c r="A59" s="331" t="s">
        <v>476</v>
      </c>
    </row>
    <row r="60" spans="1:1" ht="60.75" x14ac:dyDescent="0.25">
      <c r="A60" s="331" t="s">
        <v>477</v>
      </c>
    </row>
    <row r="61" spans="1:1" ht="60.75" x14ac:dyDescent="0.25">
      <c r="A61" s="331" t="s">
        <v>752</v>
      </c>
    </row>
    <row r="62" spans="1:1" ht="45.75" x14ac:dyDescent="0.25">
      <c r="A62" s="331" t="s">
        <v>478</v>
      </c>
    </row>
    <row r="63" spans="1:1" ht="45.75" x14ac:dyDescent="0.25">
      <c r="A63" s="331" t="s">
        <v>479</v>
      </c>
    </row>
    <row r="64" spans="1:1" ht="45.75" x14ac:dyDescent="0.25">
      <c r="A64" s="331" t="s">
        <v>480</v>
      </c>
    </row>
    <row r="65" spans="1:1" ht="45.75" x14ac:dyDescent="0.25">
      <c r="A65" s="331" t="s">
        <v>481</v>
      </c>
    </row>
    <row r="66" spans="1:1" ht="45.75" x14ac:dyDescent="0.25">
      <c r="A66" s="331" t="s">
        <v>482</v>
      </c>
    </row>
    <row r="67" spans="1:1" ht="30.75" x14ac:dyDescent="0.25">
      <c r="A67" s="331" t="s">
        <v>483</v>
      </c>
    </row>
    <row r="68" spans="1:1" ht="31.5" x14ac:dyDescent="0.25">
      <c r="A68" s="331" t="s">
        <v>484</v>
      </c>
    </row>
    <row r="69" spans="1:1" ht="15.75" hidden="1" x14ac:dyDescent="0.2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DHCSDOC-1797567310-6397</_dlc_DocId>
    <_dlc_DocIdUrl xmlns="69bc34b3-1921-46c7-8c7a-d18363374b4b">
      <Url>https://dhcscagovauthoring/_layouts/15/DocIdRedir.aspx?ID=DHCSDOC-1797567310-6397</Url>
      <Description>DHCSDOC-1797567310-6397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131FDEB-6CF3-4761-8D8F-9B49BD06E028}"/>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1c1dc04-eeda-4b6e-b2df-40979f5da1d3"/>
    <ds:schemaRef ds:uri="http://schemas.microsoft.com/sharepoint/v3"/>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A.2 Component Summary</vt:lpstr>
      <vt:lpstr>Instructions 2. Component Summa</vt:lpstr>
      <vt:lpstr>A.3 CSS</vt:lpstr>
      <vt:lpstr>Instructions 3. CSS</vt:lpstr>
      <vt:lpstr>A.4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'5. INN'!Print_Area</vt:lpstr>
      <vt:lpstr>'6. WET'!Print_Area</vt:lpstr>
      <vt:lpstr>'7. CFTN'!Print_Area</vt:lpstr>
      <vt:lpstr>'8. Adjustment (MHSA)'!Print_Area</vt:lpstr>
      <vt:lpstr>'9. Adjustment (FFP)'!Print_Area</vt:lpstr>
      <vt:lpstr>'A.2 Component Summary'!Print_Area</vt:lpstr>
      <vt:lpstr>'A.3 CSS'!Print_Area</vt:lpstr>
      <vt:lpstr>'A.4 PEI'!Print_Area</vt:lpstr>
      <vt:lpstr>'DHCS Only'!Print_Area</vt:lpstr>
      <vt:lpstr>'drop down fields'!Print_Area</vt:lpstr>
      <vt:lpstr>'E-1 CountyState2017'!Print_Area</vt:lpstr>
      <vt:lpstr>'1. Information'!Print_Titles</vt:lpstr>
      <vt:lpstr>'10. Comments'!Print_Titles</vt:lpstr>
      <vt:lpstr>'5. INN'!Print_Titles</vt:lpstr>
      <vt:lpstr>'6. WET'!Print_Titles</vt:lpstr>
      <vt:lpstr>'7. CFTN'!Print_Titles</vt:lpstr>
      <vt:lpstr>'8. Adjustment (MHSA)'!Print_Titles</vt:lpstr>
      <vt:lpstr>'9. Adjustment (FFP)'!Print_Titles</vt:lpstr>
      <vt:lpstr>'A.2 Component Summary'!Print_Titles</vt:lpstr>
      <vt:lpstr>'A.3 CSS'!Print_Titles</vt:lpstr>
      <vt:lpstr>'A.4 PEI'!Print_Titles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Sutter-Yuba-FY-21-22</dc:title>
  <dc:creator>Donna Ures</dc:creator>
  <cp:keywords/>
  <cp:lastModifiedBy>Tara Cole</cp:lastModifiedBy>
  <cp:lastPrinted>2023-01-30T21:45:25Z</cp:lastPrinted>
  <dcterms:created xsi:type="dcterms:W3CDTF">2017-07-05T19:48:18Z</dcterms:created>
  <dcterms:modified xsi:type="dcterms:W3CDTF">2023-02-22T21:28:37Z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c2bcf11a-e51b-4786-a1f1-e3814686e443</vt:lpwstr>
  </property>
  <property fmtid="{D5CDD505-2E9C-101B-9397-08002B2CF9AE}" pid="4" name="Remediated">
    <vt:bool>false</vt:bool>
  </property>
  <property fmtid="{D5CDD505-2E9C-101B-9397-08002B2CF9AE}" pid="5" name="Division">
    <vt:lpwstr>11;#Community Services|c23dee46-a4de-4c29-8bbc-79830d9e7d7c</vt:lpwstr>
  </property>
</Properties>
</file>