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80" yWindow="65281" windowWidth="25440" windowHeight="15390" tabRatio="81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30.l132.4">'3. CSS'!$B$30</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fullCalcOnLoad="1"/>
</workbook>
</file>

<file path=xl/sharedStrings.xml><?xml version="1.0" encoding="utf-8"?>
<sst xmlns="http://schemas.openxmlformats.org/spreadsheetml/2006/main" count="787" uniqueCount="351">
  <si>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</si>
  <si>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</si>
  <si>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</si>
  <si>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</si>
  <si>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</si>
  <si>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</si>
  <si>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</si>
  <si>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</si>
  <si>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</si>
  <si>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</si>
  <si>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</si>
  <si>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</si>
  <si>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</si>
  <si>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</si>
  <si>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</si>
  <si>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</si>
  <si>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</si>
  <si>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</si>
  <si>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</si>
  <si>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</si>
  <si>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</si>
  <si>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</si>
  <si>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</si>
  <si>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</si>
  <si>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</si>
  <si>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</si>
  <si>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</si>
  <si>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</si>
  <si>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</si>
  <si>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</si>
  <si>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</si>
  <si>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</si>
  <si>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</si>
  <si>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</si>
  <si>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</si>
  <si>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</si>
  <si>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</si>
  <si>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</si>
  <si>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</si>
  <si>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</si>
  <si>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</si>
  <si>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</si>
  <si>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</si>
  <si>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</si>
  <si>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</si>
  <si>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</si>
  <si>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</si>
  <si>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</si>
  <si>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</si>
  <si>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</si>
  <si>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</si>
  <si>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</si>
  <si>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</si>
  <si>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</si>
  <si>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</si>
  <si>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</si>
  <si>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</si>
  <si>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</si>
  <si>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</si>
  <si>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</si>
  <si>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</si>
  <si>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</si>
  <si>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</si>
  <si>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</si>
  <si>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</si>
  <si>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</si>
  <si>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</si>
  <si>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</si>
  <si>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</si>
  <si>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</si>
  <si>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</si>
  <si>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</si>
  <si>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</si>
  <si>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</si>
  <si>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</si>
  <si>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</si>
  <si>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</si>
  <si>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</si>
  <si>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</si>
  <si>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</si>
  <si>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</si>
  <si>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</si>
  <si>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</si>
  <si>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</si>
  <si>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</si>
  <si>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</si>
  <si>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</si>
  <si>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</si>
  <si>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</si>
  <si>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</si>
  <si>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</si>
  <si>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</si>
  <si>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</si>
  <si>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</si>
  <si>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</si>
  <si>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</si>
  <si>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</si>
  <si>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</si>
  <si>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</si>
  <si>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</si>
  <si>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</si>
  <si>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</si>
  <si>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</si>
  <si>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</si>
  <si>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</si>
  <si>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</si>
  <si>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</si>
  <si>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</si>
  <si>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</si>
  <si>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</si>
  <si>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</si>
  <si>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</si>
  <si>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</si>
  <si>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</si>
  <si>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</si>
  <si>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</si>
  <si>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</si>
  <si>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</si>
  <si>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</si>
  <si>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</si>
  <si>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</si>
  <si>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</si>
  <si>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</si>
  <si>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</si>
  <si>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</si>
  <si>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</si>
  <si>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</si>
  <si>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</si>
  <si>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</si>
  <si>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</si>
  <si>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</si>
  <si>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</si>
  <si>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</si>
  <si>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</si>
  <si>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</si>
  <si>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</si>
  <si>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</si>
  <si>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</si>
  <si>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</si>
  <si>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</si>
  <si>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</si>
  <si>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</si>
  <si>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</si>
  <si>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</si>
  <si>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</si>
  <si>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</si>
  <si>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</si>
  <si>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</si>
  <si>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</si>
  <si>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</si>
  <si>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</si>
  <si>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</si>
  <si>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</si>
  <si>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</si>
  <si>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</si>
  <si>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</si>
  <si>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</si>
  <si>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</si>
  <si>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</si>
  <si>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</si>
  <si>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</si>
  <si>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</si>
  <si>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</si>
  <si>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</si>
  <si>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</si>
  <si>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</si>
  <si>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</si>
  <si>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</si>
  <si>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</si>
  <si>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</si>
  <si>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</si>
  <si>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</si>
  <si>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</si>
  <si>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</si>
  <si>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</si>
  <si>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</si>
  <si>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</si>
  <si>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</si>
  <si>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</si>
  <si>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</si>
  <si>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</si>
  <si>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</si>
  <si>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</si>
  <si>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</si>
  <si>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</si>
  <si>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</si>
  <si>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</si>
  <si>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</si>
  <si>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</si>
  <si>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</si>
  <si>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</si>
  <si>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</si>
  <si>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</si>
  <si>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</si>
  <si>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</si>
  <si>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</si>
  <si>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</si>
  <si>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</si>
  <si>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</si>
  <si>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</si>
  <si>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</si>
  <si>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</si>
  <si>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</si>
  <si>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</si>
  <si>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</si>
  <si>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</si>
  <si>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</si>
  <si>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</si>
  <si>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</si>
  <si>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</si>
  <si>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</si>
  <si>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</si>
  <si>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</si>
  <si>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</si>
  <si>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</si>
  <si>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</si>
  <si>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</si>
  <si>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</si>
  <si>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</si>
  <si>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</si>
  <si>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</si>
  <si>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</si>
  <si>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</si>
  <si>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</si>
  <si>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</si>
  <si>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</si>
  <si>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</si>
  <si>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</si>
  <si>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</si>
  <si>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</si>
  <si>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</si>
  <si>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</si>
  <si>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</si>
  <si>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</si>
  <si>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</si>
  <si>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</si>
  <si>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</si>
  <si>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</si>
  <si>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</si>
  <si>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</si>
  <si>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</si>
  <si>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</si>
  <si>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</si>
  <si>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</si>
  <si>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</si>
  <si>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</si>
  <si>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</si>
  <si>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</si>
  <si>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</si>
  <si>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</si>
  <si>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</si>
  <si>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</si>
  <si>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</si>
  <si>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</si>
  <si>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</si>
  <si>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</si>
  <si>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</si>
  <si>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</si>
  <si>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</si>
  <si>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</si>
  <si>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</si>
  <si>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</si>
  <si>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</si>
  <si>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</si>
  <si>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</si>
  <si>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</si>
  <si>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</si>
  <si>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</si>
  <si>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</si>
  <si>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</si>
  <si>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</si>
  <si>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</si>
  <si>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</si>
  <si>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</si>
  <si>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</si>
  <si>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</si>
  <si>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</si>
  <si>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</si>
  <si>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</si>
  <si>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</si>
  <si>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</si>
  <si>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</si>
  <si>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</si>
  <si>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</si>
  <si>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</si>
  <si>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</si>
  <si>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</si>
  <si>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</si>
  <si>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</si>
  <si>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</si>
  <si>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</si>
  <si>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</si>
  <si>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</si>
  <si>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</si>
  <si>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</si>
  <si>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</si>
  <si>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</si>
  <si>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</si>
  <si>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</si>
  <si>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</si>
  <si>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</si>
  <si>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</si>
  <si>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</si>
  <si>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</si>
  <si>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</si>
  <si>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</si>
  <si>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</si>
  <si>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</si>
  <si>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</si>
  <si>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</si>
  <si>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</si>
  <si>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</si>
  <si>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</si>
  <si>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</si>
  <si>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</si>
  <si>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</si>
  <si>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</si>
  <si>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</si>
  <si>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</si>
  <si>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</si>
  <si>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</si>
  <si>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</si>
  <si>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1270 Natividad Rd</t>
  </si>
  <si>
    <t xml:space="preserve">Salinas </t>
  </si>
  <si>
    <t>Erika Rosales</t>
  </si>
  <si>
    <t>Accountant III</t>
  </si>
  <si>
    <t>rosalesef@co.monterey.ca.us</t>
  </si>
  <si>
    <t>(831) 755-4510 ext. 4548</t>
  </si>
  <si>
    <t>Family Stability</t>
  </si>
  <si>
    <t>Dual Diagnosis</t>
  </si>
  <si>
    <t>Transition Age Youth</t>
  </si>
  <si>
    <t>Older Adults</t>
  </si>
  <si>
    <t>Open Access Wellness Center</t>
  </si>
  <si>
    <t>Family Support and Education</t>
  </si>
  <si>
    <t>Prevention / Peer Services to Older Adults</t>
  </si>
  <si>
    <t xml:space="preserve">Student Mental Health </t>
  </si>
  <si>
    <t>Prevention and Recovery for Early Psychosis</t>
  </si>
  <si>
    <t>Responsive Crisis Interventions</t>
  </si>
  <si>
    <t xml:space="preserve">Juvenile Justice </t>
  </si>
  <si>
    <t xml:space="preserve">Outreach for Increased Awareness  </t>
  </si>
  <si>
    <t>Access to Regional Services</t>
  </si>
  <si>
    <t>Adults with Serious Mental Illness</t>
  </si>
  <si>
    <t>Dual Diagnosis-Children</t>
  </si>
  <si>
    <t>Dual Diagnosis -Adults</t>
  </si>
  <si>
    <t xml:space="preserve">Early Childhood Mental Health </t>
  </si>
  <si>
    <t>Supported Services to Adults w/ Serious Mental Illness</t>
  </si>
  <si>
    <t xml:space="preserve">CSS Regional Services </t>
  </si>
  <si>
    <t>Stigma &amp; Descrimination Reduction</t>
  </si>
  <si>
    <t>Juvenile Justice Diversion</t>
  </si>
  <si>
    <t>No Projects this fiscal year</t>
  </si>
  <si>
    <t>No programs during FY17-18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</si>
</sst>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6">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b/>
      <sz val="14"/>
      <color theme="1"/>
      <name val="Arial"/>
      <family val="2"/>
    </font>
    <font>
      <b/>
      <u val="single"/>
      <sz val="12"/>
      <color theme="1"/>
      <name val="Arial"/>
      <family val="2"/>
    </font>
    <font>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right style="thin"/>
      <top style="thin"/>
      <bottom style="thin"/>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top style="thin"/>
      <bottom style="thin"/>
    </border>
    <border>
      <left style="thin">
        <color rgb="FF0000FF"/>
      </left>
      <right style="thin">
        <color rgb="FF0000FF"/>
      </right>
      <top style="thin">
        <color rgb="FF0000FF"/>
      </top>
      <bottom style="thin"/>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
      <left style="thin"/>
      <right style="thin"/>
      <top style="thin"/>
      <bottom/>
    </border>
    <border>
      <left style="thin"/>
      <right style="thin"/>
      <top/>
      <bottom/>
    </border>
    <border>
      <left style="thin"/>
      <right style="thin"/>
      <top/>
      <bottom style="thin"/>
    </border>
    <border>
      <left/>
      <right/>
      <top/>
      <bottom style="thin">
        <color rgb="FF0000FF"/>
      </bottom>
    </border>
    <border>
      <left/>
      <right/>
      <top style="thin"/>
      <bottom/>
    </border>
    <border>
      <left/>
      <right style="thin"/>
      <top style="thin"/>
      <bottom style="thin"/>
    </border>
    <border>
      <left style="thin"/>
      <right/>
      <top style="thin"/>
      <bottom/>
    </border>
    <border>
      <left/>
      <right/>
      <top style="thin"/>
      <bottom style="thin"/>
    </border>
    <border>
      <left style="thin"/>
      <right/>
      <top/>
      <bottom style="thin"/>
    </border>
    <border>
      <left/>
      <right style="thin"/>
      <top/>
      <bottom style="thin"/>
    </border>
    <border>
      <left/>
      <right/>
      <top/>
      <bottom style="thick"/>
    </border>
    <border>
      <left/>
      <right style="thin"/>
      <top style="thin"/>
      <bottom/>
    </border>
    <border>
      <left style="thin"/>
      <right/>
      <top/>
      <bottom/>
    </border>
    <border>
      <left/>
      <right style="thin"/>
      <top/>
      <bottom/>
    </border>
    <border>
      <left style="thin"/>
      <right/>
      <top style="thin">
        <color rgb="FF0000FF"/>
      </top>
      <bottom style="thin"/>
    </border>
    <border>
      <left style="thin">
        <color rgb="FF0000FF"/>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4" fillId="0" borderId="0">
      <alignment/>
      <protection/>
    </xf>
    <xf numFmtId="0" fontId="51" fillId="0" borderId="0">
      <alignment/>
      <protection/>
    </xf>
    <xf numFmtId="0" fontId="52"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03">
    <xf numFmtId="0" fontId="0" fillId="0" borderId="0" xfId="0" applyFont="1" applyAlignment="1">
      <alignment/>
    </xf>
    <xf numFmtId="0" fontId="57" fillId="0" borderId="0" xfId="0" applyFont="1" applyAlignment="1">
      <alignment/>
    </xf>
    <xf numFmtId="164" fontId="12" fillId="0" borderId="10" xfId="0" applyNumberFormat="1" applyFont="1" applyBorder="1" applyAlignment="1" applyProtection="1">
      <alignment horizontal="right" wrapText="1"/>
      <protection locked="0"/>
    </xf>
    <xf numFmtId="164" fontId="12" fillId="0" borderId="11" xfId="0" applyNumberFormat="1" applyFont="1" applyBorder="1" applyAlignment="1" applyProtection="1">
      <alignment horizontal="right" wrapText="1"/>
      <protection locked="0"/>
    </xf>
    <xf numFmtId="0" fontId="58" fillId="0" borderId="0" xfId="53" applyFont="1" applyAlignment="1">
      <alignment/>
    </xf>
    <xf numFmtId="0" fontId="3" fillId="0" borderId="0" xfId="0" applyFont="1" applyAlignment="1">
      <alignment horizontal="left" vertical="center"/>
    </xf>
    <xf numFmtId="10" fontId="3" fillId="0" borderId="10" xfId="0" applyNumberFormat="1" applyFont="1" applyBorder="1" applyAlignment="1" applyProtection="1">
      <alignment horizontal="center"/>
      <protection locked="0"/>
    </xf>
    <xf numFmtId="164" fontId="12" fillId="0" borderId="10" xfId="0" applyNumberFormat="1" applyFont="1" applyBorder="1" applyAlignment="1" applyProtection="1">
      <alignment/>
      <protection locked="0"/>
    </xf>
    <xf numFmtId="0" fontId="57" fillId="0" borderId="12" xfId="0" applyFont="1" applyBorder="1" applyAlignment="1">
      <alignment horizontal="center"/>
    </xf>
    <xf numFmtId="0" fontId="59" fillId="0" borderId="0" xfId="0" applyFont="1" applyAlignment="1">
      <alignment/>
    </xf>
    <xf numFmtId="0" fontId="59" fillId="0" borderId="10" xfId="0" applyFont="1" applyBorder="1" applyAlignment="1" applyProtection="1">
      <alignment/>
      <protection locked="0"/>
    </xf>
    <xf numFmtId="164" fontId="59" fillId="0" borderId="10" xfId="0" applyNumberFormat="1" applyFont="1" applyBorder="1" applyAlignment="1" applyProtection="1">
      <alignment/>
      <protection locked="0"/>
    </xf>
    <xf numFmtId="164" fontId="59" fillId="0" borderId="11" xfId="0" applyNumberFormat="1" applyFont="1" applyBorder="1" applyAlignment="1" applyProtection="1">
      <alignment/>
      <protection locked="0"/>
    </xf>
    <xf numFmtId="164" fontId="59" fillId="0" borderId="13" xfId="0" applyNumberFormat="1" applyFont="1" applyBorder="1" applyAlignment="1" applyProtection="1">
      <alignment/>
      <protection locked="0"/>
    </xf>
    <xf numFmtId="0" fontId="59" fillId="0" borderId="10" xfId="0" applyFont="1" applyBorder="1" applyAlignment="1" applyProtection="1">
      <alignment horizontal="center"/>
      <protection locked="0"/>
    </xf>
    <xf numFmtId="9" fontId="59" fillId="0" borderId="10" xfId="63" applyFont="1" applyBorder="1" applyAlignment="1" applyProtection="1">
      <alignment/>
      <protection locked="0"/>
    </xf>
    <xf numFmtId="14" fontId="59" fillId="0" borderId="10" xfId="0" applyNumberFormat="1" applyFont="1" applyBorder="1" applyAlignment="1" applyProtection="1">
      <alignment/>
      <protection locked="0"/>
    </xf>
    <xf numFmtId="164" fontId="59" fillId="33" borderId="10" xfId="0" applyNumberFormat="1" applyFont="1" applyFill="1" applyBorder="1" applyAlignment="1" applyProtection="1">
      <alignment/>
      <protection locked="0"/>
    </xf>
    <xf numFmtId="165" fontId="59" fillId="0" borderId="10" xfId="0" applyNumberFormat="1" applyFont="1" applyBorder="1" applyAlignment="1" applyProtection="1">
      <alignment horizontal="center"/>
      <protection locked="0"/>
    </xf>
    <xf numFmtId="164" fontId="59" fillId="0" borderId="10" xfId="0" applyNumberFormat="1" applyFont="1" applyBorder="1" applyAlignment="1" applyProtection="1">
      <alignment horizontal="center"/>
      <protection locked="0"/>
    </xf>
    <xf numFmtId="0" fontId="59" fillId="0" borderId="10" xfId="0" applyFont="1" applyBorder="1" applyAlignment="1" applyProtection="1">
      <alignment wrapText="1"/>
      <protection locked="0"/>
    </xf>
    <xf numFmtId="165" fontId="59" fillId="0" borderId="0" xfId="0" applyNumberFormat="1" applyFont="1" applyAlignment="1">
      <alignment/>
    </xf>
    <xf numFmtId="0" fontId="57" fillId="34" borderId="14" xfId="0" applyFont="1" applyFill="1" applyBorder="1" applyAlignment="1">
      <alignment/>
    </xf>
    <xf numFmtId="0" fontId="57" fillId="34" borderId="14" xfId="0" applyFont="1" applyFill="1" applyBorder="1" applyAlignment="1">
      <alignment wrapText="1"/>
    </xf>
    <xf numFmtId="0" fontId="57" fillId="34" borderId="15" xfId="0" applyFont="1" applyFill="1" applyBorder="1" applyAlignment="1">
      <alignment/>
    </xf>
    <xf numFmtId="0" fontId="59" fillId="0" borderId="16" xfId="0" applyFont="1" applyBorder="1" applyAlignment="1">
      <alignment/>
    </xf>
    <xf numFmtId="0" fontId="59" fillId="0" borderId="17" xfId="0" applyFont="1" applyBorder="1" applyAlignment="1">
      <alignment/>
    </xf>
    <xf numFmtId="0" fontId="59" fillId="0" borderId="18" xfId="0" applyFont="1" applyBorder="1" applyAlignment="1">
      <alignment/>
    </xf>
    <xf numFmtId="165" fontId="59" fillId="0" borderId="19" xfId="0" applyNumberFormat="1" applyFont="1" applyBorder="1" applyAlignment="1">
      <alignment/>
    </xf>
    <xf numFmtId="0" fontId="59" fillId="0" borderId="19" xfId="0" applyFont="1" applyBorder="1" applyAlignment="1">
      <alignment/>
    </xf>
    <xf numFmtId="0" fontId="59" fillId="0" borderId="20" xfId="0" applyFont="1" applyBorder="1" applyAlignment="1">
      <alignment/>
    </xf>
    <xf numFmtId="0" fontId="59" fillId="0" borderId="0" xfId="59" applyFont="1">
      <alignment/>
      <protection/>
    </xf>
    <xf numFmtId="0" fontId="58"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9"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Alignment="1">
      <alignment horizontal="center"/>
      <protection/>
    </xf>
    <xf numFmtId="170" fontId="3" fillId="0" borderId="0" xfId="58" applyNumberFormat="1" applyFont="1" applyAlignment="1">
      <alignment horizontal="center"/>
      <protection/>
    </xf>
    <xf numFmtId="0" fontId="59" fillId="0" borderId="17" xfId="59" applyFont="1" applyBorder="1" applyAlignment="1">
      <alignment horizontal="center"/>
      <protection/>
    </xf>
    <xf numFmtId="0" fontId="60" fillId="0" borderId="16" xfId="59" applyFont="1" applyBorder="1" applyAlignment="1">
      <alignment vertical="center"/>
      <protection/>
    </xf>
    <xf numFmtId="3" fontId="61" fillId="0" borderId="0" xfId="59" applyNumberFormat="1" applyFont="1" applyAlignment="1">
      <alignment horizontal="right" vertical="center"/>
      <protection/>
    </xf>
    <xf numFmtId="171" fontId="61" fillId="0" borderId="0" xfId="59" applyNumberFormat="1" applyFont="1" applyAlignment="1">
      <alignment horizontal="right" vertical="center"/>
      <protection/>
    </xf>
    <xf numFmtId="171" fontId="59" fillId="0" borderId="17" xfId="59" applyNumberFormat="1" applyFont="1" applyBorder="1" applyAlignment="1">
      <alignment horizontal="center"/>
      <protection/>
    </xf>
    <xf numFmtId="0" fontId="59" fillId="0" borderId="16" xfId="59" applyFont="1" applyBorder="1" applyAlignment="1">
      <alignment vertical="center"/>
      <protection/>
    </xf>
    <xf numFmtId="0" fontId="59" fillId="0" borderId="0" xfId="59" applyFont="1" applyAlignment="1">
      <alignment vertical="center"/>
      <protection/>
    </xf>
    <xf numFmtId="171" fontId="59" fillId="0" borderId="0" xfId="59" applyNumberFormat="1" applyFont="1" applyAlignment="1">
      <alignment vertical="center"/>
      <protection/>
    </xf>
    <xf numFmtId="0" fontId="61" fillId="0" borderId="16" xfId="59" applyFont="1" applyBorder="1" applyAlignment="1">
      <alignment vertical="center"/>
      <protection/>
    </xf>
    <xf numFmtId="0" fontId="61" fillId="0" borderId="18" xfId="59" applyFont="1" applyBorder="1" applyAlignment="1">
      <alignment vertical="center"/>
      <protection/>
    </xf>
    <xf numFmtId="3" fontId="61" fillId="0" borderId="19" xfId="59" applyNumberFormat="1" applyFont="1" applyBorder="1" applyAlignment="1">
      <alignment horizontal="right" vertical="center"/>
      <protection/>
    </xf>
    <xf numFmtId="171" fontId="61" fillId="0" borderId="19" xfId="59" applyNumberFormat="1" applyFont="1" applyBorder="1" applyAlignment="1">
      <alignment horizontal="right" vertical="center"/>
      <protection/>
    </xf>
    <xf numFmtId="0" fontId="62" fillId="0" borderId="21" xfId="59" applyFont="1" applyBorder="1">
      <alignment/>
      <protection/>
    </xf>
    <xf numFmtId="3" fontId="62" fillId="0" borderId="22" xfId="59" applyNumberFormat="1" applyFont="1" applyBorder="1">
      <alignment/>
      <protection/>
    </xf>
    <xf numFmtId="0" fontId="62" fillId="0" borderId="22" xfId="59" applyFont="1" applyBorder="1">
      <alignment/>
      <protection/>
    </xf>
    <xf numFmtId="171" fontId="62" fillId="0" borderId="23" xfId="59" applyNumberFormat="1" applyFont="1" applyBorder="1" applyAlignment="1">
      <alignment horizontal="center"/>
      <protection/>
    </xf>
    <xf numFmtId="0" fontId="62" fillId="0" borderId="16" xfId="59" applyFont="1" applyBorder="1">
      <alignment/>
      <protection/>
    </xf>
    <xf numFmtId="3" fontId="62" fillId="0" borderId="0" xfId="59" applyNumberFormat="1" applyFont="1">
      <alignment/>
      <protection/>
    </xf>
    <xf numFmtId="171" fontId="62" fillId="0" borderId="17" xfId="59" applyNumberFormat="1" applyFont="1" applyBorder="1" applyAlignment="1">
      <alignment horizontal="center"/>
      <protection/>
    </xf>
    <xf numFmtId="0" fontId="62" fillId="0" borderId="18" xfId="0" applyFont="1" applyBorder="1" applyAlignment="1">
      <alignment/>
    </xf>
    <xf numFmtId="3" fontId="62" fillId="0" borderId="19" xfId="59" applyNumberFormat="1" applyFont="1" applyBorder="1">
      <alignment/>
      <protection/>
    </xf>
    <xf numFmtId="0" fontId="59" fillId="0" borderId="19" xfId="59" applyFont="1" applyBorder="1">
      <alignment/>
      <protection/>
    </xf>
    <xf numFmtId="171" fontId="62" fillId="0" borderId="20" xfId="59" applyNumberFormat="1" applyFont="1" applyBorder="1" applyAlignment="1">
      <alignment horizontal="center"/>
      <protection/>
    </xf>
    <xf numFmtId="3" fontId="59" fillId="0" borderId="0" xfId="59" applyNumberFormat="1" applyFont="1">
      <alignment/>
      <protection/>
    </xf>
    <xf numFmtId="171" fontId="59" fillId="0" borderId="0" xfId="59" applyNumberFormat="1" applyFont="1" applyAlignment="1">
      <alignment horizontal="center"/>
      <protection/>
    </xf>
    <xf numFmtId="3" fontId="62" fillId="0" borderId="0" xfId="0" applyNumberFormat="1" applyFont="1" applyAlignment="1">
      <alignment horizontal="right" vertical="center"/>
    </xf>
    <xf numFmtId="0" fontId="57" fillId="0" borderId="0" xfId="58" applyFont="1">
      <alignment/>
      <protection/>
    </xf>
    <xf numFmtId="0" fontId="57" fillId="0" borderId="0" xfId="59" applyFont="1">
      <alignment/>
      <protection/>
    </xf>
    <xf numFmtId="0" fontId="3" fillId="0" borderId="0" xfId="60" applyFont="1">
      <alignment/>
      <protection/>
    </xf>
    <xf numFmtId="0" fontId="59" fillId="0" borderId="0" xfId="59" applyFont="1">
      <alignment/>
      <protection/>
    </xf>
    <xf numFmtId="0" fontId="59" fillId="0" borderId="0" xfId="0" applyFont="1" applyAlignment="1">
      <alignment/>
    </xf>
    <xf numFmtId="0" fontId="59" fillId="0" borderId="0" xfId="0" applyFont="1" applyAlignment="1">
      <alignment/>
    </xf>
    <xf numFmtId="0" fontId="59" fillId="0" borderId="0" xfId="0" applyFont="1" applyAlignment="1">
      <alignment/>
    </xf>
    <xf numFmtId="0" fontId="8" fillId="0" borderId="0" xfId="0" applyFont="1" applyAlignment="1">
      <alignment horizontal="left" vertical="center"/>
    </xf>
    <xf numFmtId="0" fontId="59" fillId="0" borderId="0" xfId="0" applyFont="1" applyAlignment="1">
      <alignment/>
    </xf>
    <xf numFmtId="0" fontId="59" fillId="0" borderId="0" xfId="0" applyFont="1" applyAlignment="1">
      <alignment/>
    </xf>
    <xf numFmtId="0" fontId="59" fillId="0" borderId="0" xfId="0" applyFont="1" applyAlignment="1">
      <alignment/>
    </xf>
    <xf numFmtId="0" fontId="59" fillId="0" borderId="0" xfId="0" applyFont="1" applyAlignment="1">
      <alignment/>
    </xf>
    <xf numFmtId="0" fontId="59" fillId="0" borderId="0" xfId="0" applyFont="1" applyAlignment="1">
      <alignment/>
    </xf>
    <xf numFmtId="14" fontId="59" fillId="0" borderId="24" xfId="0" applyNumberFormat="1" applyFont="1" applyBorder="1" applyAlignment="1" applyProtection="1">
      <alignment horizontal="left" vertical="center"/>
      <protection locked="0"/>
    </xf>
    <xf numFmtId="168" fontId="59" fillId="0" borderId="24" xfId="0" applyNumberFormat="1" applyFont="1" applyBorder="1" applyAlignment="1" applyProtection="1">
      <alignment horizontal="left" vertical="center"/>
      <protection locked="0"/>
    </xf>
    <xf numFmtId="0" fontId="59" fillId="0" borderId="12" xfId="0" applyFont="1" applyBorder="1" applyAlignment="1" applyProtection="1">
      <alignment wrapText="1"/>
      <protection locked="0"/>
    </xf>
    <xf numFmtId="0" fontId="59" fillId="0" borderId="12" xfId="0" applyFont="1" applyBorder="1" applyAlignment="1">
      <alignment horizontal="center"/>
    </xf>
    <xf numFmtId="0" fontId="59" fillId="0" borderId="25" xfId="0" applyFont="1" applyBorder="1" applyAlignment="1">
      <alignment horizontal="center"/>
    </xf>
    <xf numFmtId="0" fontId="59" fillId="0" borderId="25" xfId="0" applyFont="1" applyBorder="1" applyAlignment="1">
      <alignment horizontal="center"/>
    </xf>
    <xf numFmtId="0" fontId="59" fillId="0" borderId="0" xfId="0" applyFont="1" applyAlignment="1">
      <alignment/>
    </xf>
    <xf numFmtId="0" fontId="59" fillId="0" borderId="12" xfId="0" applyFont="1" applyBorder="1" applyAlignment="1" applyProtection="1">
      <alignment wrapText="1"/>
      <protection locked="0"/>
    </xf>
    <xf numFmtId="0" fontId="59" fillId="0" borderId="0" xfId="0" applyFont="1" applyAlignment="1">
      <alignment/>
    </xf>
    <xf numFmtId="164" fontId="59" fillId="0" borderId="10" xfId="0" applyNumberFormat="1" applyFont="1" applyBorder="1" applyAlignment="1" applyProtection="1">
      <alignment/>
      <protection locked="0"/>
    </xf>
    <xf numFmtId="0" fontId="59" fillId="0" borderId="10" xfId="0" applyFont="1" applyBorder="1" applyAlignment="1" applyProtection="1">
      <alignment horizontal="left"/>
      <protection locked="0"/>
    </xf>
    <xf numFmtId="0" fontId="59" fillId="0" borderId="26" xfId="0" applyFont="1" applyBorder="1" applyAlignment="1" applyProtection="1">
      <alignment horizontal="left"/>
      <protection locked="0"/>
    </xf>
    <xf numFmtId="164" fontId="12" fillId="0" borderId="24" xfId="0" applyNumberFormat="1" applyFont="1" applyBorder="1" applyAlignment="1" applyProtection="1">
      <alignment horizontal="right" wrapText="1"/>
      <protection locked="0"/>
    </xf>
    <xf numFmtId="164" fontId="59" fillId="0" borderId="24" xfId="0" applyNumberFormat="1" applyFont="1" applyBorder="1" applyAlignment="1" applyProtection="1">
      <alignment/>
      <protection locked="0"/>
    </xf>
    <xf numFmtId="164" fontId="59" fillId="0" borderId="13" xfId="0" applyNumberFormat="1" applyFont="1" applyBorder="1" applyAlignment="1" applyProtection="1">
      <alignment/>
      <protection locked="0"/>
    </xf>
    <xf numFmtId="164" fontId="59" fillId="0" borderId="10" xfId="0" applyNumberFormat="1" applyFont="1" applyBorder="1" applyAlignment="1" applyProtection="1">
      <alignment horizontal="center"/>
      <protection locked="0"/>
    </xf>
    <xf numFmtId="0" fontId="59" fillId="0" borderId="10" xfId="0" applyFont="1" applyBorder="1" applyAlignment="1" applyProtection="1">
      <alignment horizontal="center"/>
      <protection locked="0"/>
    </xf>
    <xf numFmtId="164" fontId="59" fillId="0" borderId="27" xfId="0" applyNumberFormat="1" applyFont="1" applyBorder="1" applyAlignment="1" applyProtection="1">
      <alignment/>
      <protection locked="0"/>
    </xf>
    <xf numFmtId="164" fontId="59" fillId="0" borderId="10" xfId="0" applyNumberFormat="1" applyFont="1" applyBorder="1" applyAlignment="1" applyProtection="1">
      <alignment wrapText="1"/>
      <protection locked="0"/>
    </xf>
    <xf numFmtId="164" fontId="59" fillId="33" borderId="28" xfId="0" applyNumberFormat="1" applyFont="1" applyFill="1" applyBorder="1" applyAlignment="1" applyProtection="1">
      <alignment/>
      <protection locked="0"/>
    </xf>
    <xf numFmtId="0" fontId="59" fillId="0" borderId="10" xfId="0" applyFont="1" applyBorder="1" applyAlignment="1" applyProtection="1">
      <alignment wrapText="1"/>
      <protection locked="0"/>
    </xf>
    <xf numFmtId="0" fontId="59" fillId="0" borderId="24" xfId="0" applyFont="1" applyBorder="1" applyAlignment="1" applyProtection="1">
      <alignment horizontal="left" vertical="center"/>
      <protection locked="0"/>
    </xf>
    <xf numFmtId="0" fontId="57" fillId="34" borderId="14" xfId="0" applyFont="1" applyFill="1" applyBorder="1" applyAlignment="1">
      <alignment horizontal="center" wrapText="1"/>
    </xf>
    <xf numFmtId="0" fontId="59" fillId="0" borderId="0" xfId="0" applyFont="1" applyAlignment="1">
      <alignment horizontal="right"/>
    </xf>
    <xf numFmtId="165" fontId="59" fillId="0" borderId="10" xfId="0" applyNumberFormat="1" applyFont="1" applyBorder="1" applyAlignment="1" applyProtection="1">
      <alignment horizontal="center"/>
      <protection locked="0"/>
    </xf>
    <xf numFmtId="171" fontId="59" fillId="0" borderId="20" xfId="59" applyNumberFormat="1" applyFont="1" applyBorder="1" applyAlignment="1">
      <alignment horizontal="center"/>
      <protection/>
    </xf>
    <xf numFmtId="0" fontId="62" fillId="0" borderId="0" xfId="0" applyFont="1" applyAlignment="1">
      <alignment horizontal="left" vertical="center" indent="2"/>
    </xf>
    <xf numFmtId="164" fontId="59" fillId="0" borderId="28" xfId="0" applyNumberFormat="1" applyFont="1" applyBorder="1" applyAlignment="1" applyProtection="1">
      <alignment/>
      <protection locked="0"/>
    </xf>
    <xf numFmtId="164" fontId="59" fillId="0" borderId="29" xfId="0" applyNumberFormat="1" applyFont="1" applyBorder="1" applyAlignment="1" applyProtection="1">
      <alignment/>
      <protection locked="0"/>
    </xf>
    <xf numFmtId="0" fontId="12" fillId="0" borderId="10" xfId="0" applyFont="1" applyBorder="1" applyAlignment="1" applyProtection="1">
      <alignment horizontal="center"/>
      <protection locked="0"/>
    </xf>
    <xf numFmtId="164" fontId="12" fillId="0" borderId="28" xfId="0" applyNumberFormat="1" applyFont="1" applyBorder="1" applyAlignment="1" applyProtection="1">
      <alignment/>
      <protection locked="0"/>
    </xf>
    <xf numFmtId="164" fontId="59" fillId="0" borderId="10" xfId="0" applyNumberFormat="1" applyFont="1" applyBorder="1" applyAlignment="1" applyProtection="1">
      <alignment wrapText="1"/>
      <protection locked="0"/>
    </xf>
    <xf numFmtId="0" fontId="59" fillId="0" borderId="26" xfId="0" applyFont="1" applyBorder="1" applyAlignment="1" applyProtection="1">
      <alignment wrapText="1"/>
      <protection locked="0"/>
    </xf>
    <xf numFmtId="164" fontId="12" fillId="0" borderId="13" xfId="0" applyNumberFormat="1" applyFont="1" applyBorder="1" applyAlignment="1" applyProtection="1">
      <alignment horizontal="right" wrapText="1"/>
      <protection locked="0"/>
    </xf>
    <xf numFmtId="164" fontId="12" fillId="0" borderId="30" xfId="0" applyNumberFormat="1" applyFont="1" applyBorder="1" applyAlignment="1" applyProtection="1">
      <alignment horizontal="right" wrapText="1"/>
      <protection locked="0"/>
    </xf>
    <xf numFmtId="164" fontId="12" fillId="0" borderId="28" xfId="0" applyNumberFormat="1" applyFont="1" applyBorder="1" applyAlignment="1" applyProtection="1">
      <alignment horizontal="right" wrapText="1"/>
      <protection locked="0"/>
    </xf>
    <xf numFmtId="164" fontId="12" fillId="0" borderId="31" xfId="0" applyNumberFormat="1" applyFont="1" applyBorder="1" applyAlignment="1" applyProtection="1">
      <alignment horizontal="right" wrapText="1"/>
      <protection locked="0"/>
    </xf>
    <xf numFmtId="0" fontId="59" fillId="0" borderId="10" xfId="0" applyFont="1" applyBorder="1" applyAlignment="1" applyProtection="1">
      <alignment/>
      <protection locked="0"/>
    </xf>
    <xf numFmtId="0" fontId="59" fillId="0" borderId="24" xfId="0" applyFont="1" applyBorder="1" applyAlignment="1" applyProtection="1">
      <alignment horizontal="left" vertical="center" wrapText="1"/>
      <protection locked="0"/>
    </xf>
    <xf numFmtId="0" fontId="59" fillId="0" borderId="24" xfId="0" applyFont="1" applyBorder="1" applyAlignment="1" applyProtection="1">
      <alignment vertical="center"/>
      <protection locked="0"/>
    </xf>
    <xf numFmtId="167" fontId="59" fillId="0" borderId="24" xfId="0" applyNumberFormat="1" applyFont="1" applyBorder="1" applyAlignment="1" applyProtection="1">
      <alignment horizontal="left" vertical="center"/>
      <protection locked="0"/>
    </xf>
    <xf numFmtId="0" fontId="57" fillId="34" borderId="32" xfId="0" applyFont="1" applyFill="1" applyBorder="1" applyAlignment="1">
      <alignment horizontal="center"/>
    </xf>
    <xf numFmtId="0" fontId="57"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Alignment="1">
      <alignment horizontal="center"/>
      <protection/>
    </xf>
    <xf numFmtId="0" fontId="59" fillId="0" borderId="0" xfId="0" applyFont="1" applyAlignment="1" applyProtection="1">
      <alignment/>
      <protection/>
    </xf>
    <xf numFmtId="0" fontId="12" fillId="0" borderId="0" xfId="0" applyFont="1" applyAlignment="1" applyProtection="1">
      <alignment/>
      <protection/>
    </xf>
    <xf numFmtId="0" fontId="8" fillId="0" borderId="0" xfId="0" applyFont="1" applyAlignment="1" applyProtection="1">
      <alignment vertical="center"/>
      <protection/>
    </xf>
    <xf numFmtId="0" fontId="57"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protection/>
    </xf>
    <xf numFmtId="0" fontId="59" fillId="0" borderId="0" xfId="0" applyFont="1" applyAlignment="1" applyProtection="1">
      <alignment/>
      <protection/>
    </xf>
    <xf numFmtId="0" fontId="12" fillId="0" borderId="0" xfId="0" applyFont="1" applyAlignment="1" applyProtection="1">
      <alignment/>
      <protection locked="0"/>
    </xf>
    <xf numFmtId="0" fontId="8" fillId="0" borderId="0" xfId="0" applyFont="1" applyAlignment="1" applyProtection="1">
      <alignment vertical="center"/>
      <protection locked="0"/>
    </xf>
    <xf numFmtId="0" fontId="63" fillId="0" borderId="0" xfId="0" applyFont="1" applyAlignment="1" applyProtection="1">
      <alignment/>
      <protection locked="0"/>
    </xf>
    <xf numFmtId="0" fontId="63" fillId="0" borderId="0" xfId="0" applyFont="1" applyAlignment="1" applyProtection="1">
      <alignment vertical="center"/>
      <protection locked="0"/>
    </xf>
    <xf numFmtId="0" fontId="59" fillId="0" borderId="12" xfId="0" applyFont="1" applyBorder="1" applyAlignment="1" applyProtection="1">
      <alignment vertical="center" wrapText="1"/>
      <protection locked="0"/>
    </xf>
    <xf numFmtId="0" fontId="59" fillId="0" borderId="12" xfId="0" applyFont="1" applyBorder="1" applyAlignment="1" applyProtection="1">
      <alignment vertical="center" wrapText="1"/>
      <protection locked="0"/>
    </xf>
    <xf numFmtId="0" fontId="59" fillId="0" borderId="12" xfId="0" applyFont="1" applyBorder="1" applyAlignment="1" applyProtection="1">
      <alignment horizontal="left" vertical="center" wrapText="1"/>
      <protection locked="0"/>
    </xf>
    <xf numFmtId="0" fontId="59" fillId="0" borderId="12" xfId="0" applyFont="1" applyBorder="1" applyAlignment="1" applyProtection="1">
      <alignment horizontal="left" vertical="center" wrapText="1"/>
      <protection locked="0"/>
    </xf>
    <xf numFmtId="0" fontId="59" fillId="0" borderId="12" xfId="0" applyFont="1" applyBorder="1" applyAlignment="1" applyProtection="1">
      <alignment vertical="center" wrapText="1"/>
      <protection locked="0"/>
    </xf>
    <xf numFmtId="0" fontId="59" fillId="0" borderId="33" xfId="0" applyFont="1" applyBorder="1" applyAlignment="1" applyProtection="1">
      <alignment vertical="center" wrapText="1"/>
      <protection locked="0"/>
    </xf>
    <xf numFmtId="0" fontId="59" fillId="0" borderId="12" xfId="0" applyFont="1" applyBorder="1" applyAlignment="1" applyProtection="1">
      <alignment vertical="center" wrapText="1"/>
      <protection locked="0"/>
    </xf>
    <xf numFmtId="0" fontId="59" fillId="0" borderId="34" xfId="0" applyFont="1" applyBorder="1" applyAlignment="1" applyProtection="1">
      <alignment vertical="center" wrapText="1"/>
      <protection locked="0"/>
    </xf>
    <xf numFmtId="0" fontId="57" fillId="0" borderId="12" xfId="0" applyFont="1" applyBorder="1" applyAlignment="1" applyProtection="1">
      <alignment vertical="center" wrapText="1"/>
      <protection locked="0"/>
    </xf>
    <xf numFmtId="0" fontId="59" fillId="0" borderId="35" xfId="0" applyFont="1" applyBorder="1" applyAlignment="1" applyProtection="1">
      <alignment vertical="center" wrapText="1"/>
      <protection locked="0"/>
    </xf>
    <xf numFmtId="0" fontId="59" fillId="0" borderId="12" xfId="0" applyFont="1" applyBorder="1" applyAlignment="1" applyProtection="1">
      <alignment vertical="center" wrapText="1"/>
      <protection locked="0"/>
    </xf>
    <xf numFmtId="0" fontId="59" fillId="0" borderId="0" xfId="0" applyFont="1" applyAlignment="1" applyProtection="1">
      <alignment/>
      <protection/>
    </xf>
    <xf numFmtId="0" fontId="3" fillId="0" borderId="0" xfId="0" applyFont="1" applyAlignment="1" applyProtection="1">
      <alignment vertical="center"/>
      <protection/>
    </xf>
    <xf numFmtId="0" fontId="59" fillId="0" borderId="36" xfId="0" applyFont="1" applyBorder="1" applyAlignment="1" applyProtection="1">
      <alignment/>
      <protection/>
    </xf>
    <xf numFmtId="0" fontId="59" fillId="0" borderId="12" xfId="0" applyFont="1" applyBorder="1" applyAlignment="1" applyProtection="1">
      <alignment horizontal="center" vertical="center"/>
      <protection locked="0"/>
    </xf>
    <xf numFmtId="0" fontId="59" fillId="0" borderId="25" xfId="0" applyFont="1" applyBorder="1" applyAlignment="1" applyProtection="1">
      <alignment horizontal="left" vertical="center"/>
      <protection locked="0"/>
    </xf>
    <xf numFmtId="0" fontId="59" fillId="0" borderId="12" xfId="0" applyFont="1" applyBorder="1" applyAlignment="1" applyProtection="1">
      <alignment horizontal="left" vertical="center"/>
      <protection locked="0"/>
    </xf>
    <xf numFmtId="166" fontId="59" fillId="36" borderId="34" xfId="0" applyNumberFormat="1" applyFont="1" applyFill="1" applyBorder="1" applyAlignment="1" applyProtection="1">
      <alignment horizontal="left" vertical="center"/>
      <protection locked="0"/>
    </xf>
    <xf numFmtId="0" fontId="59" fillId="0" borderId="12" xfId="0" applyFont="1" applyBorder="1" applyAlignment="1" applyProtection="1">
      <alignment horizontal="left" vertical="center" wrapText="1"/>
      <protection locked="0"/>
    </xf>
    <xf numFmtId="0" fontId="59" fillId="36" borderId="34" xfId="0" applyFont="1" applyFill="1" applyBorder="1" applyAlignment="1" applyProtection="1">
      <alignment horizontal="left" vertical="center"/>
      <protection locked="0"/>
    </xf>
    <xf numFmtId="0" fontId="59" fillId="0" borderId="25" xfId="0" applyFont="1" applyBorder="1" applyAlignment="1" applyProtection="1">
      <alignment vertical="center"/>
      <protection locked="0"/>
    </xf>
    <xf numFmtId="0" fontId="59" fillId="0" borderId="0" xfId="0" applyFont="1" applyAlignment="1" applyProtection="1">
      <alignment/>
      <protection locked="0"/>
    </xf>
    <xf numFmtId="0" fontId="0" fillId="0" borderId="0" xfId="0" applyAlignment="1" applyProtection="1">
      <alignment/>
      <protection/>
    </xf>
    <xf numFmtId="0" fontId="59" fillId="0" borderId="0" xfId="0" applyFont="1" applyAlignment="1" applyProtection="1">
      <alignment/>
      <protection/>
    </xf>
    <xf numFmtId="0" fontId="3" fillId="0" borderId="0" xfId="0" applyFont="1" applyAlignment="1" applyProtection="1">
      <alignment/>
      <protection/>
    </xf>
    <xf numFmtId="14" fontId="12" fillId="0" borderId="0" xfId="0" applyNumberFormat="1" applyFont="1" applyAlignment="1" applyProtection="1">
      <alignment horizontal="center"/>
      <protection/>
    </xf>
    <xf numFmtId="0" fontId="3" fillId="0" borderId="0" xfId="0" applyFont="1" applyAlignment="1" applyProtection="1">
      <alignment horizontal="center"/>
      <protection/>
    </xf>
    <xf numFmtId="0" fontId="17" fillId="0" borderId="0" xfId="0" applyFont="1" applyAlignment="1" applyProtection="1">
      <alignment/>
      <protection/>
    </xf>
    <xf numFmtId="0" fontId="3" fillId="0" borderId="0" xfId="0" applyFont="1" applyAlignment="1" applyProtection="1">
      <alignment horizontal="left"/>
      <protection/>
    </xf>
    <xf numFmtId="0" fontId="12" fillId="0" borderId="0" xfId="0" applyFont="1" applyAlignment="1" applyProtection="1">
      <alignment vertical="center"/>
      <protection/>
    </xf>
    <xf numFmtId="0" fontId="3" fillId="0" borderId="0" xfId="0" applyFont="1" applyAlignment="1" applyProtection="1">
      <alignment vertical="center"/>
      <protection locked="0"/>
    </xf>
    <xf numFmtId="0" fontId="3" fillId="0" borderId="0" xfId="0" applyFont="1" applyAlignment="1" applyProtection="1">
      <alignment/>
      <protection locked="0"/>
    </xf>
    <xf numFmtId="0" fontId="3" fillId="0" borderId="12" xfId="0" applyFont="1" applyBorder="1" applyAlignment="1" applyProtection="1">
      <alignment/>
      <protection locked="0"/>
    </xf>
    <xf numFmtId="14" fontId="12" fillId="0" borderId="12" xfId="0" applyNumberFormat="1"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12" borderId="25" xfId="0" applyFont="1" applyFill="1" applyBorder="1" applyAlignment="1" applyProtection="1">
      <alignment/>
      <protection locked="0"/>
    </xf>
    <xf numFmtId="0" fontId="12" fillId="12" borderId="37" xfId="0" applyFont="1" applyFill="1" applyBorder="1" applyAlignment="1" applyProtection="1">
      <alignment horizontal="right"/>
      <protection locked="0"/>
    </xf>
    <xf numFmtId="9" fontId="3" fillId="12" borderId="33" xfId="63" applyFont="1" applyFill="1" applyBorder="1" applyAlignment="1" applyProtection="1">
      <alignment horizontal="center" wrapText="1"/>
      <protection locked="0"/>
    </xf>
    <xf numFmtId="0" fontId="12" fillId="0" borderId="35" xfId="0" applyFont="1" applyBorder="1" applyAlignment="1" applyProtection="1">
      <alignment horizontal="center"/>
      <protection locked="0"/>
    </xf>
    <xf numFmtId="0" fontId="12" fillId="0" borderId="25" xfId="0" applyFont="1" applyBorder="1" applyAlignment="1" applyProtection="1">
      <alignment/>
      <protection locked="0"/>
    </xf>
    <xf numFmtId="0" fontId="12" fillId="0" borderId="12" xfId="0" applyFont="1" applyBorder="1" applyAlignment="1" applyProtection="1">
      <alignment horizontal="center"/>
      <protection locked="0"/>
    </xf>
    <xf numFmtId="164" fontId="12" fillId="36" borderId="38" xfId="0" applyNumberFormat="1" applyFont="1" applyFill="1" applyBorder="1" applyAlignment="1" applyProtection="1">
      <alignment/>
      <protection locked="0"/>
    </xf>
    <xf numFmtId="0" fontId="12" fillId="0" borderId="12" xfId="0" applyFont="1" applyBorder="1" applyAlignment="1" applyProtection="1">
      <alignment/>
      <protection locked="0"/>
    </xf>
    <xf numFmtId="0" fontId="3" fillId="12" borderId="39" xfId="0" applyFont="1" applyFill="1" applyBorder="1" applyAlignment="1" applyProtection="1">
      <alignment/>
      <protection locked="0"/>
    </xf>
    <xf numFmtId="0" fontId="0" fillId="12" borderId="37" xfId="0" applyFill="1" applyBorder="1" applyAlignment="1" applyProtection="1">
      <alignment/>
      <protection locked="0"/>
    </xf>
    <xf numFmtId="9" fontId="3" fillId="12" borderId="12" xfId="63" applyFont="1" applyFill="1" applyBorder="1" applyAlignment="1" applyProtection="1">
      <alignment horizontal="center" wrapText="1"/>
      <protection locked="0"/>
    </xf>
    <xf numFmtId="0" fontId="3" fillId="12" borderId="40" xfId="0" applyFont="1" applyFill="1" applyBorder="1" applyAlignment="1" applyProtection="1">
      <alignment/>
      <protection locked="0"/>
    </xf>
    <xf numFmtId="0" fontId="3" fillId="12" borderId="37" xfId="0" applyFont="1" applyFill="1" applyBorder="1" applyAlignment="1" applyProtection="1">
      <alignment/>
      <protection locked="0"/>
    </xf>
    <xf numFmtId="0" fontId="12" fillId="12" borderId="37" xfId="0" applyFont="1" applyFill="1" applyBorder="1" applyAlignment="1" applyProtection="1">
      <alignment/>
      <protection locked="0"/>
    </xf>
    <xf numFmtId="0" fontId="12" fillId="12" borderId="40" xfId="0" applyFont="1" applyFill="1" applyBorder="1" applyAlignment="1" applyProtection="1">
      <alignment/>
      <protection locked="0"/>
    </xf>
    <xf numFmtId="0" fontId="12" fillId="12" borderId="38" xfId="0" applyFont="1" applyFill="1" applyBorder="1" applyAlignment="1" applyProtection="1">
      <alignment/>
      <protection locked="0"/>
    </xf>
    <xf numFmtId="0" fontId="12" fillId="0" borderId="41" xfId="0" applyFont="1" applyBorder="1" applyAlignment="1" applyProtection="1">
      <alignment/>
      <protection locked="0"/>
    </xf>
    <xf numFmtId="164" fontId="12" fillId="36" borderId="12" xfId="0" applyNumberFormat="1" applyFont="1" applyFill="1" applyBorder="1" applyAlignment="1" applyProtection="1">
      <alignment/>
      <protection locked="0"/>
    </xf>
    <xf numFmtId="164" fontId="12" fillId="36" borderId="35" xfId="0" applyNumberFormat="1" applyFont="1" applyFill="1" applyBorder="1" applyAlignment="1" applyProtection="1">
      <alignment/>
      <protection locked="0"/>
    </xf>
    <xf numFmtId="164" fontId="12" fillId="0" borderId="35" xfId="0" applyNumberFormat="1" applyFont="1" applyBorder="1" applyAlignment="1" applyProtection="1">
      <alignment/>
      <protection locked="0"/>
    </xf>
    <xf numFmtId="164" fontId="12" fillId="0" borderId="42" xfId="0" applyNumberFormat="1" applyFont="1" applyBorder="1" applyAlignment="1" applyProtection="1">
      <alignment/>
      <protection locked="0"/>
    </xf>
    <xf numFmtId="164" fontId="12" fillId="0" borderId="41" xfId="0" applyNumberFormat="1" applyFont="1" applyBorder="1" applyAlignment="1" applyProtection="1">
      <alignment/>
      <protection locked="0"/>
    </xf>
    <xf numFmtId="164" fontId="12" fillId="0" borderId="12" xfId="0" applyNumberFormat="1" applyFont="1" applyBorder="1" applyAlignment="1" applyProtection="1">
      <alignment/>
      <protection locked="0"/>
    </xf>
    <xf numFmtId="164" fontId="3" fillId="0" borderId="35" xfId="0" applyNumberFormat="1" applyFont="1" applyBorder="1" applyAlignment="1" applyProtection="1">
      <alignment/>
      <protection locked="0"/>
    </xf>
    <xf numFmtId="164" fontId="3" fillId="0" borderId="42" xfId="0" applyNumberFormat="1" applyFont="1" applyBorder="1" applyAlignment="1" applyProtection="1">
      <alignment/>
      <protection locked="0"/>
    </xf>
    <xf numFmtId="0" fontId="3" fillId="12" borderId="40" xfId="0" applyFont="1" applyFill="1" applyBorder="1" applyAlignment="1" applyProtection="1">
      <alignment horizontal="left"/>
      <protection locked="0"/>
    </xf>
    <xf numFmtId="0" fontId="3" fillId="12" borderId="38" xfId="0" applyFont="1" applyFill="1" applyBorder="1" applyAlignment="1" applyProtection="1">
      <alignment/>
      <protection locked="0"/>
    </xf>
    <xf numFmtId="0" fontId="12" fillId="0" borderId="35" xfId="0" applyFont="1" applyBorder="1" applyAlignment="1" applyProtection="1">
      <alignment/>
      <protection locked="0"/>
    </xf>
    <xf numFmtId="164" fontId="3" fillId="36" borderId="12" xfId="0" applyNumberFormat="1" applyFont="1" applyFill="1" applyBorder="1" applyAlignment="1" applyProtection="1">
      <alignment/>
      <protection locked="0"/>
    </xf>
    <xf numFmtId="164" fontId="3" fillId="0" borderId="12" xfId="0" applyNumberFormat="1" applyFont="1" applyBorder="1" applyAlignment="1" applyProtection="1">
      <alignment/>
      <protection locked="0"/>
    </xf>
    <xf numFmtId="0" fontId="3" fillId="0" borderId="12" xfId="0" applyFont="1" applyBorder="1" applyAlignment="1" applyProtection="1">
      <alignment horizontal="left"/>
      <protection locked="0"/>
    </xf>
    <xf numFmtId="164" fontId="12" fillId="0" borderId="12" xfId="44" applyNumberFormat="1" applyFont="1" applyBorder="1" applyAlignment="1" applyProtection="1">
      <alignment/>
      <protection locked="0"/>
    </xf>
    <xf numFmtId="0" fontId="0" fillId="0" borderId="0" xfId="0" applyAlignment="1" applyProtection="1">
      <alignment/>
      <protection/>
    </xf>
    <xf numFmtId="0" fontId="3" fillId="0" borderId="0" xfId="0" applyFont="1" applyAlignment="1" applyProtection="1">
      <alignment horizontal="center" vertical="center"/>
      <protection/>
    </xf>
    <xf numFmtId="14" fontId="59" fillId="0" borderId="0" xfId="0" applyNumberFormat="1" applyFont="1" applyAlignment="1" applyProtection="1">
      <alignment horizontal="center"/>
      <protection/>
    </xf>
    <xf numFmtId="0" fontId="3" fillId="0" borderId="43" xfId="0" applyFont="1" applyBorder="1" applyAlignment="1" applyProtection="1">
      <alignment horizontal="center"/>
      <protection/>
    </xf>
    <xf numFmtId="0" fontId="59" fillId="0" borderId="43" xfId="0" applyFont="1" applyBorder="1" applyAlignment="1" applyProtection="1">
      <alignment/>
      <protection/>
    </xf>
    <xf numFmtId="0" fontId="3" fillId="0" borderId="43" xfId="0" applyFont="1" applyBorder="1" applyAlignment="1" applyProtection="1">
      <alignment horizontal="left"/>
      <protection/>
    </xf>
    <xf numFmtId="14" fontId="59" fillId="0" borderId="43" xfId="0" applyNumberFormat="1" applyFont="1" applyBorder="1" applyAlignment="1" applyProtection="1">
      <alignment horizontal="center"/>
      <protection/>
    </xf>
    <xf numFmtId="0" fontId="14" fillId="0" borderId="0" xfId="0" applyFont="1" applyAlignment="1" applyProtection="1">
      <alignment horizontal="left"/>
      <protection/>
    </xf>
    <xf numFmtId="164" fontId="3" fillId="0" borderId="0" xfId="0" applyNumberFormat="1" applyFont="1" applyAlignment="1" applyProtection="1">
      <alignment/>
      <protection/>
    </xf>
    <xf numFmtId="9" fontId="3" fillId="0" borderId="0" xfId="63" applyFont="1" applyAlignment="1" applyProtection="1">
      <alignment/>
      <protection/>
    </xf>
    <xf numFmtId="0" fontId="57" fillId="0" borderId="43" xfId="0" applyFont="1" applyBorder="1" applyAlignment="1" applyProtection="1">
      <alignment/>
      <protection/>
    </xf>
    <xf numFmtId="9" fontId="3" fillId="0" borderId="43" xfId="63" applyFont="1" applyBorder="1" applyAlignment="1" applyProtection="1">
      <alignment/>
      <protection/>
    </xf>
    <xf numFmtId="0" fontId="64" fillId="0" borderId="0" xfId="0" applyFont="1" applyAlignment="1" applyProtection="1">
      <alignment/>
      <protection/>
    </xf>
    <xf numFmtId="0" fontId="18" fillId="0" borderId="0" xfId="0" applyFont="1" applyAlignment="1" applyProtection="1">
      <alignment/>
      <protection locked="0"/>
    </xf>
    <xf numFmtId="0" fontId="3" fillId="0" borderId="12" xfId="0" applyFont="1" applyBorder="1" applyAlignment="1" applyProtection="1">
      <alignment horizontal="center"/>
      <protection locked="0"/>
    </xf>
    <xf numFmtId="0" fontId="12" fillId="36" borderId="12" xfId="0" applyFont="1" applyFill="1" applyBorder="1" applyAlignment="1" applyProtection="1">
      <alignment horizontal="center"/>
      <protection locked="0"/>
    </xf>
    <xf numFmtId="14" fontId="59" fillId="36" borderId="12" xfId="0" applyNumberFormat="1" applyFont="1" applyFill="1" applyBorder="1" applyAlignment="1" applyProtection="1">
      <alignment horizontal="center"/>
      <protection locked="0"/>
    </xf>
    <xf numFmtId="0" fontId="8" fillId="0" borderId="43" xfId="0" applyFont="1" applyBorder="1" applyAlignment="1" applyProtection="1">
      <alignment horizontal="left"/>
      <protection locked="0"/>
    </xf>
    <xf numFmtId="0" fontId="59" fillId="0" borderId="12" xfId="0" applyFont="1" applyBorder="1" applyAlignment="1" applyProtection="1">
      <alignment horizontal="center"/>
      <protection locked="0"/>
    </xf>
    <xf numFmtId="14" fontId="59" fillId="0" borderId="38" xfId="0" applyNumberFormat="1"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0" borderId="38" xfId="0" applyFont="1" applyBorder="1" applyAlignment="1" applyProtection="1">
      <alignment horizontal="center"/>
      <protection locked="0"/>
    </xf>
    <xf numFmtId="0" fontId="59" fillId="36" borderId="12" xfId="0" applyFont="1" applyFill="1" applyBorder="1" applyAlignment="1" applyProtection="1">
      <alignment/>
      <protection locked="0"/>
    </xf>
    <xf numFmtId="0" fontId="57" fillId="0" borderId="33"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57" fillId="36" borderId="12" xfId="0" applyFont="1" applyFill="1" applyBorder="1" applyAlignment="1" applyProtection="1">
      <alignment horizontal="center" vertical="center"/>
      <protection locked="0"/>
    </xf>
    <xf numFmtId="0" fontId="3" fillId="0" borderId="12" xfId="0" applyFont="1" applyBorder="1" applyAlignment="1" applyProtection="1">
      <alignment horizontal="left" wrapText="1"/>
      <protection locked="0"/>
    </xf>
    <xf numFmtId="164" fontId="59" fillId="36" borderId="38" xfId="0" applyNumberFormat="1" applyFont="1" applyFill="1" applyBorder="1" applyAlignment="1" applyProtection="1">
      <alignment/>
      <protection locked="0"/>
    </xf>
    <xf numFmtId="0" fontId="3" fillId="0" borderId="12" xfId="0" applyFont="1" applyBorder="1" applyAlignment="1" applyProtection="1">
      <alignment horizontal="left"/>
      <protection locked="0"/>
    </xf>
    <xf numFmtId="164" fontId="59" fillId="36" borderId="35" xfId="0" applyNumberFormat="1" applyFont="1" applyFill="1" applyBorder="1" applyAlignment="1" applyProtection="1">
      <alignment/>
      <protection locked="0"/>
    </xf>
    <xf numFmtId="164" fontId="59" fillId="36" borderId="12" xfId="0" applyNumberFormat="1" applyFont="1" applyFill="1" applyBorder="1" applyAlignment="1" applyProtection="1">
      <alignment/>
      <protection locked="0"/>
    </xf>
    <xf numFmtId="0" fontId="3" fillId="0" borderId="25" xfId="0" applyFont="1" applyBorder="1" applyAlignment="1" applyProtection="1">
      <alignment horizontal="left"/>
      <protection locked="0"/>
    </xf>
    <xf numFmtId="0" fontId="3" fillId="0" borderId="40"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36" borderId="25" xfId="0" applyFont="1" applyFill="1" applyBorder="1" applyAlignment="1" applyProtection="1">
      <alignment horizontal="left" vertical="center" wrapText="1"/>
      <protection locked="0"/>
    </xf>
    <xf numFmtId="0" fontId="3" fillId="36" borderId="40" xfId="0" applyFont="1" applyFill="1" applyBorder="1" applyAlignment="1" applyProtection="1">
      <alignment horizontal="left" vertical="center" wrapText="1"/>
      <protection locked="0"/>
    </xf>
    <xf numFmtId="0" fontId="3" fillId="36" borderId="38" xfId="0" applyFont="1" applyFill="1" applyBorder="1" applyAlignment="1" applyProtection="1">
      <alignment horizontal="left" vertical="center" wrapText="1"/>
      <protection locked="0"/>
    </xf>
    <xf numFmtId="164" fontId="3" fillId="36" borderId="38" xfId="0" applyNumberFormat="1" applyFont="1" applyFill="1" applyBorder="1" applyAlignment="1" applyProtection="1">
      <alignment/>
      <protection locked="0"/>
    </xf>
    <xf numFmtId="0" fontId="3" fillId="36" borderId="12" xfId="0" applyFont="1" applyFill="1" applyBorder="1" applyAlignment="1" applyProtection="1">
      <alignment horizontal="left" vertical="center" wrapText="1"/>
      <protection locked="0"/>
    </xf>
    <xf numFmtId="164" fontId="3" fillId="36" borderId="25" xfId="0" applyNumberFormat="1" applyFont="1" applyFill="1" applyBorder="1" applyAlignment="1" applyProtection="1">
      <alignment/>
      <protection locked="0"/>
    </xf>
    <xf numFmtId="0" fontId="63" fillId="0" borderId="43" xfId="0" applyFont="1" applyBorder="1" applyAlignment="1" applyProtection="1">
      <alignment/>
      <protection locked="0"/>
    </xf>
    <xf numFmtId="0" fontId="0" fillId="0" borderId="0" xfId="0" applyAlignment="1" applyProtection="1">
      <alignment/>
      <protection locked="0"/>
    </xf>
    <xf numFmtId="0" fontId="57" fillId="0" borderId="12" xfId="0" applyFont="1" applyBorder="1" applyAlignment="1" applyProtection="1">
      <alignment horizontal="center"/>
      <protection locked="0"/>
    </xf>
    <xf numFmtId="0" fontId="57" fillId="0" borderId="25" xfId="0" applyFont="1" applyBorder="1" applyAlignment="1" applyProtection="1">
      <alignment horizontal="center"/>
      <protection locked="0"/>
    </xf>
    <xf numFmtId="0" fontId="57" fillId="0" borderId="40" xfId="0" applyFont="1" applyBorder="1" applyAlignment="1" applyProtection="1">
      <alignment horizontal="center"/>
      <protection locked="0"/>
    </xf>
    <xf numFmtId="0" fontId="57" fillId="0" borderId="38" xfId="0" applyFont="1" applyBorder="1" applyAlignment="1" applyProtection="1">
      <alignment horizontal="center"/>
      <protection locked="0"/>
    </xf>
    <xf numFmtId="0" fontId="3" fillId="36" borderId="12" xfId="0" applyFont="1" applyFill="1" applyBorder="1" applyAlignment="1" applyProtection="1">
      <alignment/>
      <protection locked="0"/>
    </xf>
    <xf numFmtId="0" fontId="3" fillId="0" borderId="25" xfId="63" applyNumberFormat="1" applyFont="1" applyBorder="1" applyAlignment="1" applyProtection="1">
      <alignment horizontal="center" vertical="center" wrapText="1"/>
      <protection locked="0"/>
    </xf>
    <xf numFmtId="0" fontId="3" fillId="0" borderId="12" xfId="63" applyNumberFormat="1" applyFont="1" applyBorder="1" applyAlignment="1" applyProtection="1">
      <alignment horizontal="center" vertical="center" wrapText="1"/>
      <protection locked="0"/>
    </xf>
    <xf numFmtId="0" fontId="3" fillId="0" borderId="33" xfId="63" applyNumberFormat="1" applyFont="1" applyBorder="1" applyAlignment="1" applyProtection="1">
      <alignment horizontal="center" vertical="center" wrapText="1"/>
      <protection locked="0"/>
    </xf>
    <xf numFmtId="0" fontId="3" fillId="0" borderId="39" xfId="63" applyNumberFormat="1" applyFont="1" applyBorder="1" applyAlignment="1" applyProtection="1">
      <alignment horizontal="center" vertical="center" wrapText="1"/>
      <protection locked="0"/>
    </xf>
    <xf numFmtId="0" fontId="59" fillId="0" borderId="25" xfId="0" applyFont="1" applyBorder="1" applyAlignment="1" applyProtection="1">
      <alignment horizontal="center"/>
      <protection locked="0"/>
    </xf>
    <xf numFmtId="165" fontId="59" fillId="36" borderId="25" xfId="0" applyNumberFormat="1" applyFont="1" applyFill="1" applyBorder="1" applyAlignment="1" applyProtection="1">
      <alignment horizontal="center"/>
      <protection locked="0"/>
    </xf>
    <xf numFmtId="0" fontId="59" fillId="0" borderId="0" xfId="0" applyFont="1" applyAlignment="1" applyProtection="1">
      <alignment/>
      <protection locked="0"/>
    </xf>
    <xf numFmtId="0" fontId="58" fillId="0" borderId="0" xfId="53" applyFont="1" applyAlignment="1" applyProtection="1">
      <alignment/>
      <protection/>
    </xf>
    <xf numFmtId="0" fontId="56" fillId="0" borderId="0" xfId="0" applyFont="1" applyAlignment="1" applyProtection="1">
      <alignment/>
      <protection/>
    </xf>
    <xf numFmtId="0" fontId="62" fillId="0" borderId="0" xfId="0" applyFont="1" applyAlignment="1" applyProtection="1">
      <alignment/>
      <protection/>
    </xf>
    <xf numFmtId="0" fontId="3" fillId="0" borderId="0" xfId="0" applyFont="1" applyAlignment="1" applyProtection="1">
      <alignment horizontal="left" vertical="center"/>
      <protection/>
    </xf>
    <xf numFmtId="0" fontId="12" fillId="0" borderId="0" xfId="0" applyFont="1" applyAlignment="1" applyProtection="1">
      <alignment horizontal="left"/>
      <protection/>
    </xf>
    <xf numFmtId="14" fontId="59" fillId="0" borderId="0" xfId="0" applyNumberFormat="1" applyFont="1" applyAlignment="1" applyProtection="1">
      <alignment horizontal="center"/>
      <protection/>
    </xf>
    <xf numFmtId="0" fontId="59" fillId="0" borderId="43" xfId="0" applyFont="1" applyBorder="1" applyAlignment="1" applyProtection="1">
      <alignment/>
      <protection/>
    </xf>
    <xf numFmtId="0" fontId="12" fillId="0" borderId="43" xfId="0" applyFont="1" applyBorder="1" applyAlignment="1" applyProtection="1">
      <alignment horizontal="left"/>
      <protection/>
    </xf>
    <xf numFmtId="14" fontId="59" fillId="0" borderId="43" xfId="0" applyNumberFormat="1" applyFont="1" applyBorder="1" applyAlignment="1" applyProtection="1">
      <alignment horizontal="center"/>
      <protection/>
    </xf>
    <xf numFmtId="0" fontId="59" fillId="0" borderId="0" xfId="0" applyFont="1" applyAlignment="1" applyProtection="1">
      <alignment horizontal="center"/>
      <protection/>
    </xf>
    <xf numFmtId="164" fontId="3" fillId="0" borderId="43" xfId="0" applyNumberFormat="1" applyFont="1" applyBorder="1" applyAlignment="1" applyProtection="1">
      <alignment/>
      <protection/>
    </xf>
    <xf numFmtId="0" fontId="3" fillId="0" borderId="43" xfId="0" applyFont="1" applyBorder="1" applyAlignment="1" applyProtection="1">
      <alignment horizontal="left" wrapText="1"/>
      <protection/>
    </xf>
    <xf numFmtId="164" fontId="3" fillId="0" borderId="43" xfId="0" applyNumberFormat="1" applyFont="1" applyBorder="1" applyAlignment="1" applyProtection="1">
      <alignment horizontal="center"/>
      <protection/>
    </xf>
    <xf numFmtId="0" fontId="3" fillId="0" borderId="0" xfId="0" applyFont="1" applyAlignment="1" applyProtection="1">
      <alignment horizontal="left" wrapText="1"/>
      <protection/>
    </xf>
    <xf numFmtId="164" fontId="3" fillId="0" borderId="0" xfId="0" applyNumberFormat="1" applyFont="1" applyAlignment="1" applyProtection="1">
      <alignment horizontal="center"/>
      <protection/>
    </xf>
    <xf numFmtId="9" fontId="65" fillId="0" borderId="0" xfId="63" applyFont="1" applyAlignment="1" applyProtection="1">
      <alignment horizontal="center" wrapText="1"/>
      <protection/>
    </xf>
    <xf numFmtId="9" fontId="12" fillId="0" borderId="0" xfId="63" applyFont="1" applyAlignment="1" applyProtection="1">
      <alignment horizontal="center" wrapText="1"/>
      <protection/>
    </xf>
    <xf numFmtId="0" fontId="59" fillId="0" borderId="0" xfId="0" applyFont="1" applyAlignment="1" applyProtection="1">
      <alignment vertical="center"/>
      <protection/>
    </xf>
    <xf numFmtId="9" fontId="37" fillId="0" borderId="0" xfId="63" applyFont="1" applyAlignment="1" applyProtection="1">
      <alignment horizontal="center"/>
      <protection/>
    </xf>
    <xf numFmtId="0" fontId="0" fillId="0" borderId="0" xfId="0" applyAlignment="1" applyProtection="1">
      <alignment horizontal="center"/>
      <protection/>
    </xf>
    <xf numFmtId="0" fontId="8" fillId="0" borderId="0" xfId="0" applyFont="1" applyAlignment="1" applyProtection="1">
      <alignment horizontal="left" vertical="center"/>
      <protection locked="0"/>
    </xf>
    <xf numFmtId="14" fontId="59" fillId="36" borderId="12" xfId="0" applyNumberFormat="1" applyFont="1" applyFill="1" applyBorder="1" applyAlignment="1" applyProtection="1">
      <alignment horizontal="center"/>
      <protection locked="0"/>
    </xf>
    <xf numFmtId="0" fontId="59" fillId="0" borderId="33" xfId="0" applyFont="1" applyBorder="1" applyAlignment="1" applyProtection="1">
      <alignment horizontal="center"/>
      <protection locked="0"/>
    </xf>
    <xf numFmtId="14" fontId="59" fillId="0" borderId="12" xfId="0" applyNumberFormat="1" applyFont="1" applyBorder="1" applyAlignment="1" applyProtection="1">
      <alignment horizontal="center"/>
      <protection locked="0"/>
    </xf>
    <xf numFmtId="0" fontId="59" fillId="0" borderId="44"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57" fillId="36" borderId="38" xfId="0" applyFont="1" applyFill="1" applyBorder="1" applyAlignment="1" applyProtection="1">
      <alignment horizontal="center" vertical="center" wrapText="1"/>
      <protection locked="0"/>
    </xf>
    <xf numFmtId="0" fontId="3" fillId="0" borderId="12" xfId="0" applyFont="1" applyBorder="1" applyAlignment="1" applyProtection="1">
      <alignment/>
      <protection locked="0"/>
    </xf>
    <xf numFmtId="0" fontId="3" fillId="0" borderId="25" xfId="0" applyFont="1" applyBorder="1" applyAlignment="1" applyProtection="1">
      <alignment/>
      <protection locked="0"/>
    </xf>
    <xf numFmtId="164" fontId="59" fillId="36" borderId="41" xfId="0" applyNumberFormat="1" applyFont="1" applyFill="1" applyBorder="1" applyAlignment="1" applyProtection="1">
      <alignment/>
      <protection locked="0"/>
    </xf>
    <xf numFmtId="164" fontId="59" fillId="36" borderId="12" xfId="0" applyNumberFormat="1" applyFont="1" applyFill="1" applyBorder="1" applyAlignment="1" applyProtection="1">
      <alignment/>
      <protection locked="0"/>
    </xf>
    <xf numFmtId="0" fontId="59" fillId="0" borderId="12" xfId="0" applyFont="1" applyBorder="1" applyAlignment="1" applyProtection="1">
      <alignment horizontal="center"/>
      <protection locked="0"/>
    </xf>
    <xf numFmtId="0" fontId="3" fillId="36" borderId="12" xfId="0" applyFont="1" applyFill="1" applyBorder="1" applyAlignment="1" applyProtection="1">
      <alignment horizontal="left" wrapText="1"/>
      <protection locked="0"/>
    </xf>
    <xf numFmtId="164" fontId="57" fillId="36" borderId="12" xfId="0" applyNumberFormat="1" applyFont="1" applyFill="1" applyBorder="1" applyAlignment="1" applyProtection="1">
      <alignment/>
      <protection locked="0"/>
    </xf>
    <xf numFmtId="164" fontId="12" fillId="0" borderId="12" xfId="0" applyNumberFormat="1" applyFont="1" applyBorder="1" applyAlignment="1" applyProtection="1">
      <alignment horizontal="center"/>
      <protection locked="0"/>
    </xf>
    <xf numFmtId="0" fontId="57" fillId="0" borderId="12" xfId="0" applyFont="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3" fillId="0" borderId="33" xfId="0" applyFont="1" applyBorder="1" applyAlignment="1" applyProtection="1">
      <alignment horizontal="center" wrapText="1"/>
      <protection locked="0"/>
    </xf>
    <xf numFmtId="0" fontId="3" fillId="0" borderId="25"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10" fontId="3" fillId="36" borderId="25" xfId="63" applyNumberFormat="1" applyFont="1" applyFill="1" applyBorder="1" applyAlignment="1" applyProtection="1">
      <alignment horizontal="center"/>
      <protection locked="0"/>
    </xf>
    <xf numFmtId="0" fontId="12" fillId="0" borderId="12" xfId="0" applyFont="1" applyBorder="1" applyAlignment="1" applyProtection="1">
      <alignment horizontal="center" wrapText="1"/>
      <protection locked="0"/>
    </xf>
    <xf numFmtId="0" fontId="59" fillId="0" borderId="38" xfId="0" applyFont="1" applyBorder="1" applyAlignment="1" applyProtection="1">
      <alignment horizontal="center"/>
      <protection locked="0"/>
    </xf>
    <xf numFmtId="0" fontId="56" fillId="0" borderId="0" xfId="0" applyFont="1" applyAlignment="1" applyProtection="1">
      <alignment/>
      <protection locked="0"/>
    </xf>
    <xf numFmtId="0" fontId="57" fillId="0" borderId="12" xfId="0" applyFont="1" applyBorder="1" applyAlignment="1" applyProtection="1">
      <alignment horizontal="center" vertical="center"/>
      <protection locked="0"/>
    </xf>
    <xf numFmtId="0" fontId="57" fillId="0" borderId="33" xfId="0" applyFont="1" applyBorder="1" applyAlignment="1" applyProtection="1">
      <alignment horizontal="center" vertical="center"/>
      <protection locked="0"/>
    </xf>
    <xf numFmtId="9" fontId="3" fillId="0" borderId="33" xfId="63" applyFont="1" applyBorder="1" applyAlignment="1" applyProtection="1">
      <alignment horizontal="center" vertical="center" wrapText="1"/>
      <protection locked="0"/>
    </xf>
    <xf numFmtId="9" fontId="3" fillId="0" borderId="12" xfId="63" applyFont="1" applyBorder="1" applyAlignment="1" applyProtection="1">
      <alignment horizontal="center" vertical="center" wrapText="1"/>
      <protection locked="0"/>
    </xf>
    <xf numFmtId="9" fontId="3" fillId="0" borderId="44" xfId="63" applyFont="1" applyBorder="1" applyAlignment="1" applyProtection="1">
      <alignment horizontal="center" vertical="center" wrapText="1"/>
      <protection locked="0"/>
    </xf>
    <xf numFmtId="0" fontId="57" fillId="36" borderId="12"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protection locked="0"/>
    </xf>
    <xf numFmtId="169" fontId="59" fillId="36" borderId="40" xfId="63" applyNumberFormat="1" applyFont="1" applyFill="1" applyBorder="1" applyAlignment="1" applyProtection="1">
      <alignment/>
      <protection locked="0"/>
    </xf>
    <xf numFmtId="164" fontId="59" fillId="36" borderId="42" xfId="0" applyNumberFormat="1" applyFont="1" applyFill="1" applyBorder="1" applyAlignment="1" applyProtection="1">
      <alignment/>
      <protection locked="0"/>
    </xf>
    <xf numFmtId="0" fontId="59" fillId="0" borderId="0" xfId="0" applyFont="1" applyAlignment="1" applyProtection="1">
      <alignment horizontal="left"/>
      <protection locked="0"/>
    </xf>
    <xf numFmtId="0" fontId="58" fillId="0" borderId="0" xfId="53" applyFont="1" applyAlignment="1" applyProtection="1">
      <alignment horizontal="left"/>
      <protection/>
    </xf>
    <xf numFmtId="0" fontId="3" fillId="0" borderId="0" xfId="0" applyFont="1" applyAlignment="1" applyProtection="1">
      <alignment wrapText="1"/>
      <protection/>
    </xf>
    <xf numFmtId="0" fontId="3" fillId="0" borderId="0" xfId="0" applyFont="1" applyAlignment="1" applyProtection="1">
      <alignment horizontal="center" wrapText="1"/>
      <protection/>
    </xf>
    <xf numFmtId="0" fontId="3" fillId="0" borderId="0" xfId="0" applyFont="1" applyAlignment="1" applyProtection="1">
      <alignment vertical="top" wrapText="1"/>
      <protection/>
    </xf>
    <xf numFmtId="0" fontId="3" fillId="0" borderId="0" xfId="0" applyFont="1" applyAlignment="1" applyProtection="1">
      <alignment horizontal="center" vertical="top" wrapText="1"/>
      <protection/>
    </xf>
    <xf numFmtId="0" fontId="3" fillId="0" borderId="43" xfId="0" applyFont="1" applyBorder="1" applyAlignment="1" applyProtection="1">
      <alignment horizontal="center" wrapText="1"/>
      <protection/>
    </xf>
    <xf numFmtId="0" fontId="0" fillId="0" borderId="45" xfId="0" applyBorder="1" applyAlignment="1" applyProtection="1">
      <alignment/>
      <protection/>
    </xf>
    <xf numFmtId="0" fontId="8" fillId="0" borderId="0" xfId="0" applyFont="1" applyAlignment="1" applyProtection="1">
      <alignment/>
      <protection locked="0"/>
    </xf>
    <xf numFmtId="0" fontId="8" fillId="0" borderId="0" xfId="0" applyFont="1" applyAlignment="1" applyProtection="1">
      <alignment vertical="top"/>
      <protection locked="0"/>
    </xf>
    <xf numFmtId="164" fontId="12" fillId="36" borderId="12" xfId="0" applyNumberFormat="1" applyFont="1" applyFill="1" applyBorder="1" applyAlignment="1" applyProtection="1">
      <alignment horizontal="right" wrapText="1"/>
      <protection locked="0"/>
    </xf>
    <xf numFmtId="164" fontId="12" fillId="36" borderId="35" xfId="0" applyNumberFormat="1" applyFont="1" applyFill="1" applyBorder="1" applyAlignment="1" applyProtection="1">
      <alignment horizontal="right" wrapText="1"/>
      <protection locked="0"/>
    </xf>
    <xf numFmtId="164" fontId="12" fillId="36" borderId="42" xfId="0" applyNumberFormat="1" applyFont="1" applyFill="1" applyBorder="1" applyAlignment="1" applyProtection="1">
      <alignment horizontal="right" wrapText="1"/>
      <protection locked="0"/>
    </xf>
    <xf numFmtId="164" fontId="12" fillId="36" borderId="38" xfId="0" applyNumberFormat="1" applyFont="1" applyFill="1" applyBorder="1" applyAlignment="1" applyProtection="1">
      <alignment horizontal="right" wrapText="1"/>
      <protection locked="0"/>
    </xf>
    <xf numFmtId="0" fontId="3" fillId="0" borderId="12" xfId="0" applyFont="1" applyBorder="1" applyAlignment="1" applyProtection="1">
      <alignment horizontal="right"/>
      <protection locked="0"/>
    </xf>
    <xf numFmtId="164" fontId="12" fillId="36" borderId="12" xfId="0" applyNumberFormat="1" applyFont="1" applyFill="1" applyBorder="1" applyAlignment="1" applyProtection="1">
      <alignment horizontal="right"/>
      <protection locked="0"/>
    </xf>
    <xf numFmtId="0" fontId="57" fillId="0" borderId="12" xfId="0" applyFont="1" applyBorder="1" applyAlignment="1" applyProtection="1">
      <alignment/>
      <protection locked="0"/>
    </xf>
    <xf numFmtId="0" fontId="57" fillId="0" borderId="12" xfId="0" applyFont="1" applyBorder="1" applyAlignment="1" applyProtection="1">
      <alignment horizontal="center"/>
      <protection locked="0"/>
    </xf>
    <xf numFmtId="0" fontId="3" fillId="36" borderId="38" xfId="0" applyFont="1" applyFill="1" applyBorder="1" applyAlignment="1" applyProtection="1">
      <alignment/>
      <protection locked="0"/>
    </xf>
    <xf numFmtId="0" fontId="3" fillId="0" borderId="1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9" fontId="3" fillId="0" borderId="39" xfId="63" applyFont="1" applyBorder="1" applyAlignment="1" applyProtection="1">
      <alignment horizontal="center" vertical="center" wrapText="1"/>
      <protection locked="0"/>
    </xf>
    <xf numFmtId="164" fontId="59" fillId="36" borderId="38" xfId="0" applyNumberFormat="1" applyFont="1" applyFill="1" applyBorder="1" applyAlignment="1" applyProtection="1">
      <alignment/>
      <protection locked="0"/>
    </xf>
    <xf numFmtId="0" fontId="59" fillId="36" borderId="12" xfId="0" applyFont="1" applyFill="1" applyBorder="1" applyAlignment="1" applyProtection="1">
      <alignment horizontal="center"/>
      <protection locked="0"/>
    </xf>
    <xf numFmtId="0" fontId="59" fillId="36" borderId="35" xfId="0" applyFont="1" applyFill="1" applyBorder="1" applyAlignment="1" applyProtection="1">
      <alignment wrapText="1"/>
      <protection locked="0"/>
    </xf>
    <xf numFmtId="14" fontId="59" fillId="36" borderId="35" xfId="0" applyNumberFormat="1" applyFont="1" applyFill="1" applyBorder="1" applyAlignment="1" applyProtection="1">
      <alignment/>
      <protection locked="0"/>
    </xf>
    <xf numFmtId="164" fontId="59" fillId="36" borderId="35" xfId="0" applyNumberFormat="1" applyFont="1" applyFill="1" applyBorder="1" applyAlignment="1" applyProtection="1">
      <alignment/>
      <protection locked="0"/>
    </xf>
    <xf numFmtId="0" fontId="59" fillId="36" borderId="12" xfId="0" applyFont="1" applyFill="1" applyBorder="1" applyAlignment="1" applyProtection="1">
      <alignment wrapText="1"/>
      <protection locked="0"/>
    </xf>
    <xf numFmtId="14" fontId="59" fillId="36" borderId="12" xfId="0" applyNumberFormat="1" applyFont="1" applyFill="1" applyBorder="1" applyAlignment="1" applyProtection="1">
      <alignment/>
      <protection locked="0"/>
    </xf>
    <xf numFmtId="0" fontId="57" fillId="36" borderId="12" xfId="0" applyFont="1" applyFill="1" applyBorder="1" applyAlignment="1" applyProtection="1">
      <alignment horizontal="center"/>
      <protection locked="0"/>
    </xf>
    <xf numFmtId="0" fontId="57" fillId="36" borderId="33" xfId="0" applyFont="1" applyFill="1" applyBorder="1" applyAlignment="1" applyProtection="1">
      <alignment wrapText="1"/>
      <protection locked="0"/>
    </xf>
    <xf numFmtId="14" fontId="57" fillId="36" borderId="33" xfId="0" applyNumberFormat="1" applyFont="1" applyFill="1" applyBorder="1" applyAlignment="1" applyProtection="1">
      <alignment/>
      <protection locked="0"/>
    </xf>
    <xf numFmtId="164" fontId="57" fillId="36" borderId="33" xfId="0" applyNumberFormat="1" applyFont="1" applyFill="1" applyBorder="1" applyAlignment="1" applyProtection="1">
      <alignment/>
      <protection locked="0"/>
    </xf>
    <xf numFmtId="164" fontId="57" fillId="36" borderId="46" xfId="0" applyNumberFormat="1" applyFont="1" applyFill="1" applyBorder="1" applyAlignment="1" applyProtection="1">
      <alignment/>
      <protection locked="0"/>
    </xf>
    <xf numFmtId="164" fontId="57" fillId="36" borderId="34" xfId="0" applyNumberFormat="1" applyFont="1" applyFill="1" applyBorder="1" applyAlignment="1" applyProtection="1">
      <alignment/>
      <protection locked="0"/>
    </xf>
    <xf numFmtId="164" fontId="57" fillId="36" borderId="45" xfId="0" applyNumberFormat="1" applyFont="1" applyFill="1" applyBorder="1" applyAlignment="1" applyProtection="1">
      <alignment/>
      <protection locked="0"/>
    </xf>
    <xf numFmtId="0" fontId="57" fillId="36" borderId="12" xfId="0" applyFont="1" applyFill="1" applyBorder="1" applyAlignment="1" applyProtection="1">
      <alignment wrapText="1"/>
      <protection locked="0"/>
    </xf>
    <xf numFmtId="14" fontId="57" fillId="36" borderId="12" xfId="0" applyNumberFormat="1" applyFont="1" applyFill="1" applyBorder="1" applyAlignment="1" applyProtection="1">
      <alignment/>
      <protection locked="0"/>
    </xf>
    <xf numFmtId="164" fontId="57" fillId="36" borderId="42" xfId="0" applyNumberFormat="1" applyFont="1" applyFill="1" applyBorder="1" applyAlignment="1" applyProtection="1">
      <alignment/>
      <protection locked="0"/>
    </xf>
    <xf numFmtId="164" fontId="57" fillId="36" borderId="35" xfId="0" applyNumberFormat="1" applyFont="1" applyFill="1" applyBorder="1" applyAlignment="1" applyProtection="1">
      <alignment/>
      <protection locked="0"/>
    </xf>
    <xf numFmtId="164" fontId="57" fillId="36" borderId="47" xfId="0" applyNumberFormat="1" applyFont="1" applyFill="1" applyBorder="1" applyAlignment="1" applyProtection="1">
      <alignment/>
      <protection locked="0"/>
    </xf>
    <xf numFmtId="14" fontId="12" fillId="0" borderId="0" xfId="0" applyNumberFormat="1" applyFont="1" applyAlignment="1" applyProtection="1">
      <alignment horizontal="left"/>
      <protection/>
    </xf>
    <xf numFmtId="14" fontId="12" fillId="0" borderId="43" xfId="0" applyNumberFormat="1" applyFont="1" applyBorder="1" applyAlignment="1" applyProtection="1">
      <alignment horizontal="left"/>
      <protection/>
    </xf>
    <xf numFmtId="0" fontId="12" fillId="0" borderId="46" xfId="0" applyFont="1" applyBorder="1" applyAlignment="1" applyProtection="1">
      <alignment horizontal="left"/>
      <protection/>
    </xf>
    <xf numFmtId="14" fontId="12" fillId="36" borderId="12" xfId="0" applyNumberFormat="1" applyFont="1" applyFill="1" applyBorder="1" applyAlignment="1" applyProtection="1">
      <alignment horizontal="center"/>
      <protection locked="0"/>
    </xf>
    <xf numFmtId="14" fontId="3" fillId="0" borderId="25" xfId="0" applyNumberFormat="1" applyFont="1" applyBorder="1" applyAlignment="1" applyProtection="1">
      <alignment horizontal="center"/>
      <protection locked="0"/>
    </xf>
    <xf numFmtId="14" fontId="3" fillId="0" borderId="40" xfId="0" applyNumberFormat="1" applyFont="1" applyBorder="1" applyAlignment="1" applyProtection="1">
      <alignment horizontal="center"/>
      <protection locked="0"/>
    </xf>
    <xf numFmtId="14" fontId="3" fillId="0" borderId="38" xfId="0" applyNumberFormat="1" applyFont="1" applyBorder="1" applyAlignment="1" applyProtection="1">
      <alignment horizontal="center"/>
      <protection locked="0"/>
    </xf>
    <xf numFmtId="0" fontId="57" fillId="36" borderId="12" xfId="0" applyFont="1" applyFill="1" applyBorder="1" applyAlignment="1" applyProtection="1">
      <alignment/>
      <protection locked="0"/>
    </xf>
    <xf numFmtId="164" fontId="59" fillId="36" borderId="42" xfId="0" applyNumberFormat="1" applyFont="1" applyFill="1" applyBorder="1" applyAlignment="1" applyProtection="1">
      <alignment/>
      <protection locked="0"/>
    </xf>
    <xf numFmtId="0" fontId="57" fillId="0" borderId="25" xfId="0" applyFont="1" applyBorder="1" applyAlignment="1" applyProtection="1">
      <alignment/>
      <protection locked="0"/>
    </xf>
    <xf numFmtId="0" fontId="57" fillId="0" borderId="25" xfId="0" applyFont="1" applyBorder="1" applyAlignment="1" applyProtection="1">
      <alignment horizontal="center"/>
      <protection locked="0"/>
    </xf>
    <xf numFmtId="0" fontId="3" fillId="0" borderId="44" xfId="63" applyNumberFormat="1" applyFont="1" applyBorder="1" applyAlignment="1" applyProtection="1">
      <alignment horizontal="center" vertical="center" wrapText="1"/>
      <protection locked="0"/>
    </xf>
    <xf numFmtId="0" fontId="59" fillId="0" borderId="12" xfId="0" applyFont="1" applyBorder="1" applyAlignment="1" applyProtection="1">
      <alignment/>
      <protection locked="0"/>
    </xf>
    <xf numFmtId="0" fontId="3" fillId="0" borderId="43" xfId="0" applyFont="1" applyBorder="1" applyAlignment="1" applyProtection="1">
      <alignment/>
      <protection/>
    </xf>
    <xf numFmtId="0" fontId="12" fillId="36" borderId="12" xfId="0" applyFont="1" applyFill="1" applyBorder="1" applyAlignment="1" applyProtection="1">
      <alignment horizontal="left"/>
      <protection locked="0"/>
    </xf>
    <xf numFmtId="0" fontId="3" fillId="36" borderId="12" xfId="0" applyFont="1" applyFill="1" applyBorder="1" applyAlignment="1" applyProtection="1">
      <alignment horizontal="left"/>
      <protection locked="0"/>
    </xf>
    <xf numFmtId="0" fontId="63" fillId="0" borderId="43" xfId="0" applyFont="1" applyBorder="1" applyAlignment="1" applyProtection="1">
      <alignment horizontal="left"/>
      <protection locked="0"/>
    </xf>
    <xf numFmtId="164" fontId="59" fillId="36" borderId="48" xfId="0" applyNumberFormat="1" applyFont="1" applyFill="1" applyBorder="1" applyAlignment="1" applyProtection="1">
      <alignment/>
      <protection locked="0"/>
    </xf>
    <xf numFmtId="0" fontId="3" fillId="0" borderId="0" xfId="0" applyFont="1" applyAlignment="1" applyProtection="1">
      <alignment vertical="center" wrapText="1"/>
      <protection/>
    </xf>
    <xf numFmtId="0" fontId="59" fillId="0" borderId="38" xfId="0" applyFont="1" applyBorder="1" applyAlignment="1" applyProtection="1">
      <alignment horizontal="center"/>
      <protection locked="0"/>
    </xf>
    <xf numFmtId="0" fontId="59" fillId="0" borderId="25" xfId="0" applyFont="1" applyBorder="1" applyAlignment="1" applyProtection="1">
      <alignment horizontal="center"/>
      <protection locked="0"/>
    </xf>
    <xf numFmtId="0" fontId="57" fillId="0" borderId="12" xfId="0" applyFont="1" applyBorder="1" applyAlignment="1" applyProtection="1">
      <alignment horizontal="center" vertical="center" wrapText="1"/>
      <protection locked="0"/>
    </xf>
    <xf numFmtId="0" fontId="12" fillId="0" borderId="0" xfId="0" applyFont="1" applyAlignment="1" applyProtection="1">
      <alignment horizontal="left"/>
      <protection locked="0"/>
    </xf>
    <xf numFmtId="164" fontId="12" fillId="0" borderId="0" xfId="0" applyNumberFormat="1" applyFont="1" applyAlignment="1" applyProtection="1">
      <alignment/>
      <protection locked="0"/>
    </xf>
    <xf numFmtId="0" fontId="57" fillId="0" borderId="0" xfId="0" applyFont="1" applyAlignment="1" applyProtection="1">
      <alignment horizontal="center"/>
      <protection/>
    </xf>
    <xf numFmtId="0" fontId="57" fillId="0" borderId="43" xfId="0" applyFont="1" applyBorder="1" applyAlignment="1" applyProtection="1">
      <alignment horizontal="center"/>
      <protection/>
    </xf>
    <xf numFmtId="165" fontId="59" fillId="0" borderId="0" xfId="0" applyNumberFormat="1" applyFont="1" applyAlignment="1" applyProtection="1">
      <alignment/>
      <protection/>
    </xf>
    <xf numFmtId="164" fontId="59" fillId="0" borderId="0" xfId="0" applyNumberFormat="1" applyFont="1" applyAlignment="1" applyProtection="1">
      <alignment/>
      <protection/>
    </xf>
    <xf numFmtId="165" fontId="59" fillId="0" borderId="43" xfId="0" applyNumberFormat="1" applyFont="1" applyBorder="1" applyAlignment="1" applyProtection="1">
      <alignment/>
      <protection/>
    </xf>
    <xf numFmtId="164" fontId="59" fillId="0" borderId="43" xfId="0" applyNumberFormat="1" applyFont="1" applyBorder="1" applyAlignment="1" applyProtection="1">
      <alignment/>
      <protection/>
    </xf>
    <xf numFmtId="0" fontId="12" fillId="0" borderId="33" xfId="0" applyFont="1" applyBorder="1" applyAlignment="1" applyProtection="1">
      <alignment horizontal="center"/>
      <protection locked="0"/>
    </xf>
    <xf numFmtId="0" fontId="59" fillId="0" borderId="33" xfId="0" applyFont="1" applyBorder="1" applyAlignment="1" applyProtection="1">
      <alignment horizontal="center"/>
      <protection locked="0"/>
    </xf>
    <xf numFmtId="165" fontId="59" fillId="0" borderId="25" xfId="0" applyNumberFormat="1" applyFont="1" applyBorder="1" applyAlignment="1" applyProtection="1">
      <alignment horizontal="center"/>
      <protection locked="0"/>
    </xf>
    <xf numFmtId="165" fontId="59" fillId="0" borderId="33" xfId="0" applyNumberFormat="1" applyFont="1" applyBorder="1" applyAlignment="1" applyProtection="1">
      <alignment horizontal="center"/>
      <protection locked="0"/>
    </xf>
    <xf numFmtId="165" fontId="59" fillId="0" borderId="25" xfId="0" applyNumberFormat="1" applyFont="1" applyBorder="1" applyAlignment="1" applyProtection="1">
      <alignment horizontal="center"/>
      <protection locked="0"/>
    </xf>
    <xf numFmtId="0" fontId="59" fillId="0" borderId="0" xfId="0" applyFont="1" applyAlignment="1" applyProtection="1">
      <alignment horizontal="center" vertical="center"/>
      <protection/>
    </xf>
    <xf numFmtId="0" fontId="8" fillId="0" borderId="43" xfId="0" applyFont="1" applyBorder="1" applyAlignment="1" applyProtection="1">
      <alignment/>
      <protection locked="0"/>
    </xf>
    <xf numFmtId="0" fontId="59" fillId="0" borderId="0" xfId="0" applyFont="1" applyAlignment="1" applyProtection="1">
      <alignment horizontal="center" vertical="center"/>
      <protection locked="0"/>
    </xf>
    <xf numFmtId="0" fontId="59" fillId="0" borderId="0" xfId="0" applyFont="1" applyAlignment="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G22" sqref="G22"/>
    </sheetView>
  </sheetViews>
  <sheetFormatPr defaultColWidth="9.140625" defaultRowHeight="15"/>
  <cols>
    <col min="1" max="16384" width="9.140625" style="82" customWidth="1"/>
  </cols>
  <sheetData>
    <row r="1" ht="15.75">
      <c r="A1" s="1" t="s">
        <v>270</v>
      </c>
    </row>
    <row r="2" ht="15">
      <c r="A2" s="83" t="s">
        <v>273</v>
      </c>
    </row>
    <row r="3" ht="15">
      <c r="A3" s="82" t="s">
        <v>271</v>
      </c>
    </row>
    <row r="16" ht="15">
      <c r="F16" s="85"/>
    </row>
    <row r="26" ht="15">
      <c r="E26" s="86"/>
    </row>
    <row r="28" ht="15">
      <c r="F28" s="84"/>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B1:T16"/>
  <sheetViews>
    <sheetView showGridLines="0" zoomScale="70" zoomScaleNormal="70" zoomScalePageLayoutView="0" workbookViewId="0" topLeftCell="A1">
      <selection activeCell="D11" sqref="D11"/>
    </sheetView>
  </sheetViews>
  <sheetFormatPr defaultColWidth="0" defaultRowHeight="15" zeroHeight="1"/>
  <cols>
    <col min="1" max="1" width="2.7109375" style="156" customWidth="1"/>
    <col min="2" max="2" width="5.7109375" style="166" customWidth="1"/>
    <col min="3" max="3" width="9.421875" style="166" bestFit="1" customWidth="1"/>
    <col min="4" max="4" width="62.7109375" style="166" bestFit="1" customWidth="1"/>
    <col min="5" max="5" width="17.140625" style="166" bestFit="1" customWidth="1"/>
    <col min="6" max="6" width="17.00390625" style="166" customWidth="1"/>
    <col min="7" max="7" width="16.140625" style="166" bestFit="1" customWidth="1"/>
    <col min="8" max="8" width="22.7109375" style="166" bestFit="1" customWidth="1"/>
    <col min="9" max="9" width="18.57421875" style="166" bestFit="1" customWidth="1"/>
    <col min="10" max="10" width="18.28125" style="166" bestFit="1" customWidth="1"/>
    <col min="11" max="19" width="19.421875" style="167" hidden="1" customWidth="1"/>
    <col min="20" max="22" width="23.7109375" style="156" hidden="1" customWidth="1"/>
    <col min="23" max="23" width="21.28125" style="156" hidden="1" customWidth="1"/>
    <col min="24" max="24" width="22.140625" style="156" hidden="1" customWidth="1"/>
    <col min="25" max="16384" width="9.140625" style="156" hidden="1" customWidth="1"/>
  </cols>
  <sheetData>
    <row r="1" spans="2:10" ht="15.75">
      <c r="B1" s="323"/>
      <c r="C1" s="323"/>
      <c r="D1" s="323"/>
      <c r="E1" s="156"/>
      <c r="F1" s="156"/>
      <c r="G1" s="156"/>
      <c r="H1" s="156"/>
      <c r="I1" s="156"/>
      <c r="J1" s="156"/>
    </row>
    <row r="2" s="168" customFormat="1" ht="18">
      <c r="B2" s="225" t="str">
        <f>'1. Information'!B2</f>
        <v>Version 7/1/2018</v>
      </c>
    </row>
    <row r="3" spans="2:10" ht="20.25" customHeight="1">
      <c r="B3" s="142" t="str">
        <f>'1. Information'!B3</f>
        <v>Annual Mental Health Services Act Revenue and Expenditure Report</v>
      </c>
      <c r="C3" s="382"/>
      <c r="D3" s="382"/>
      <c r="E3" s="382"/>
      <c r="F3" s="382"/>
      <c r="G3" s="382"/>
      <c r="H3" s="382"/>
      <c r="I3" s="156"/>
      <c r="J3" s="156"/>
    </row>
    <row r="4" spans="2:10" ht="18">
      <c r="B4" s="142" t="str">
        <f>'1. Information'!B4</f>
        <v>Fiscal Year 2017-18</v>
      </c>
      <c r="C4" s="157"/>
      <c r="D4" s="157"/>
      <c r="E4" s="157"/>
      <c r="F4" s="157"/>
      <c r="G4" s="157"/>
      <c r="H4" s="157"/>
      <c r="I4" s="156"/>
      <c r="J4" s="156"/>
    </row>
    <row r="5" spans="2:10" ht="18">
      <c r="B5" s="142" t="s">
        <v>289</v>
      </c>
      <c r="C5" s="157"/>
      <c r="D5" s="157"/>
      <c r="E5" s="157"/>
      <c r="F5" s="157"/>
      <c r="G5" s="157"/>
      <c r="H5" s="157"/>
      <c r="I5" s="156"/>
      <c r="J5" s="156"/>
    </row>
    <row r="6" spans="2:10" ht="15.75">
      <c r="B6" s="156"/>
      <c r="C6" s="156"/>
      <c r="D6" s="213"/>
      <c r="E6" s="213"/>
      <c r="F6" s="213"/>
      <c r="G6" s="213"/>
      <c r="H6" s="213"/>
      <c r="I6" s="156"/>
      <c r="J6" s="156"/>
    </row>
    <row r="7" spans="2:10" ht="15.75">
      <c r="B7" s="226" t="s">
        <v>1</v>
      </c>
      <c r="C7" s="226"/>
      <c r="D7" s="227" t="str">
        <f>IF(ISBLANK('1. Information'!D8),"",'1. Information'!D8)</f>
        <v>Monterey</v>
      </c>
      <c r="E7" s="156"/>
      <c r="F7" s="179" t="s">
        <v>2</v>
      </c>
      <c r="G7" s="289">
        <f>IF(ISBLANK('1. Information'!D7),"",'1. Information'!D7)</f>
        <v>43685</v>
      </c>
      <c r="H7" s="156"/>
      <c r="I7" s="156"/>
      <c r="J7" s="156"/>
    </row>
    <row r="8" spans="2:10" ht="15.75">
      <c r="B8" s="171"/>
      <c r="C8" s="171"/>
      <c r="D8" s="171"/>
      <c r="E8" s="156"/>
      <c r="F8" s="156"/>
      <c r="G8" s="171"/>
      <c r="H8" s="273"/>
      <c r="I8" s="156"/>
      <c r="J8" s="156"/>
    </row>
    <row r="9" spans="2:10" ht="18.75" thickBot="1">
      <c r="B9" s="229" t="s">
        <v>260</v>
      </c>
      <c r="C9" s="215"/>
      <c r="D9" s="215"/>
      <c r="E9" s="274"/>
      <c r="F9" s="274"/>
      <c r="G9" s="215"/>
      <c r="H9" s="276"/>
      <c r="I9" s="274"/>
      <c r="J9" s="274"/>
    </row>
    <row r="10" spans="2:10" ht="16.5" thickTop="1">
      <c r="B10" s="171"/>
      <c r="C10" s="171"/>
      <c r="D10" s="171"/>
      <c r="E10" s="156"/>
      <c r="F10" s="156"/>
      <c r="G10" s="171"/>
      <c r="H10" s="273"/>
      <c r="I10" s="156"/>
      <c r="J10" s="156"/>
    </row>
    <row r="11" spans="2:19" ht="15.75">
      <c r="B11" s="171"/>
      <c r="C11" s="185" t="s">
        <v>27</v>
      </c>
      <c r="D11" s="185" t="s">
        <v>29</v>
      </c>
      <c r="E11" s="230" t="s">
        <v>32</v>
      </c>
      <c r="F11" s="383" t="s">
        <v>246</v>
      </c>
      <c r="G11" s="299" t="s">
        <v>247</v>
      </c>
      <c r="H11" s="299" t="s">
        <v>248</v>
      </c>
      <c r="I11" s="384" t="s">
        <v>257</v>
      </c>
      <c r="J11" s="230" t="s">
        <v>249</v>
      </c>
      <c r="R11" s="156"/>
      <c r="S11" s="156"/>
    </row>
    <row r="12" spans="2:20" ht="15.75">
      <c r="B12" s="135"/>
      <c r="C12" s="338"/>
      <c r="D12" s="256" t="s">
        <v>301</v>
      </c>
      <c r="E12" s="374" t="s">
        <v>28</v>
      </c>
      <c r="F12" s="339" t="s">
        <v>30</v>
      </c>
      <c r="G12" s="339"/>
      <c r="H12" s="339"/>
      <c r="I12" s="339"/>
      <c r="J12" s="371"/>
      <c r="R12" s="135"/>
      <c r="S12" s="135"/>
      <c r="T12" s="135"/>
    </row>
    <row r="13" spans="2:19" ht="80.25" customHeight="1">
      <c r="B13" s="313" t="s">
        <v>134</v>
      </c>
      <c r="C13" s="385" t="s">
        <v>195</v>
      </c>
      <c r="D13" s="341" t="s">
        <v>130</v>
      </c>
      <c r="E13" s="236" t="s">
        <v>300</v>
      </c>
      <c r="F13" s="375" t="s">
        <v>5</v>
      </c>
      <c r="G13" s="263" t="s">
        <v>6</v>
      </c>
      <c r="H13" s="263" t="s">
        <v>31</v>
      </c>
      <c r="I13" s="263" t="s">
        <v>15</v>
      </c>
      <c r="J13" s="318" t="s">
        <v>278</v>
      </c>
      <c r="R13" s="156"/>
      <c r="S13" s="156"/>
    </row>
    <row r="14" spans="2:19" ht="15.75">
      <c r="B14" s="299">
        <v>1</v>
      </c>
      <c r="C14" s="319">
        <f>IF(J14&lt;&gt;0,VLOOKUP($D$7,Info_County_Code,2,FALSE),"")</f>
      </c>
      <c r="D14" s="187" t="s">
        <v>120</v>
      </c>
      <c r="E14" s="11"/>
      <c r="F14" s="12"/>
      <c r="G14" s="12"/>
      <c r="H14" s="11"/>
      <c r="I14" s="100"/>
      <c r="J14" s="381">
        <f>SUM(E14:I14)</f>
        <v>0</v>
      </c>
      <c r="R14" s="156"/>
      <c r="S14" s="156"/>
    </row>
    <row r="15" spans="2:19" ht="15.75">
      <c r="B15" s="299">
        <v>2</v>
      </c>
      <c r="C15" s="319">
        <f>IF(J15&lt;&gt;0,VLOOKUP($D$7,Info_County_Code,2,FALSE),"")</f>
      </c>
      <c r="D15" s="187" t="s">
        <v>121</v>
      </c>
      <c r="E15" s="11"/>
      <c r="F15" s="12"/>
      <c r="G15" s="11"/>
      <c r="H15" s="11"/>
      <c r="I15" s="100"/>
      <c r="J15" s="381">
        <f>SUM(E15:I15)</f>
        <v>0</v>
      </c>
      <c r="R15" s="156"/>
      <c r="S15" s="156"/>
    </row>
    <row r="16" spans="4:7" ht="15.75" hidden="1">
      <c r="D16" s="386"/>
      <c r="E16" s="387"/>
      <c r="F16" s="387"/>
      <c r="G16" s="387"/>
    </row>
    <row r="17" ht="15.75" hidden="1"/>
    <row r="18" ht="15.75" hidden="1"/>
    <row r="19" ht="15.75" hidden="1"/>
    <row r="20" ht="15.75" hidden="1"/>
    <row r="21" ht="15.75" hidden="1"/>
    <row r="22" ht="15.75" hidden="1"/>
    <row r="23" ht="15.75" hidden="1"/>
    <row r="24" ht="15.75" hidden="1"/>
    <row r="25" ht="15.75" hidden="1"/>
  </sheetData>
  <sheetProtection password="C72E"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B1:G112"/>
  <sheetViews>
    <sheetView showGridLines="0" zoomScale="70" zoomScaleNormal="70" zoomScalePageLayoutView="0" workbookViewId="0" topLeftCell="A1">
      <selection activeCell="D11" sqref="D11"/>
    </sheetView>
  </sheetViews>
  <sheetFormatPr defaultColWidth="0" defaultRowHeight="15" zeroHeight="1"/>
  <cols>
    <col min="1" max="1" width="2.7109375" style="156" customWidth="1"/>
    <col min="2" max="2" width="6.7109375" style="166" customWidth="1"/>
    <col min="3" max="3" width="9.28125" style="166" bestFit="1" customWidth="1"/>
    <col min="4" max="4" width="26.140625" style="166" customWidth="1"/>
    <col min="5" max="5" width="20.140625" style="166" customWidth="1"/>
    <col min="6" max="6" width="30.00390625" style="166" customWidth="1"/>
    <col min="7" max="7" width="54.28125" style="166" customWidth="1"/>
    <col min="8" max="12" width="11.7109375" style="166" hidden="1" customWidth="1"/>
    <col min="13" max="16384" width="9.140625" style="166" hidden="1" customWidth="1"/>
  </cols>
  <sheetData>
    <row r="1" spans="2:3" s="156" customFormat="1" ht="15">
      <c r="B1" s="268"/>
      <c r="C1" s="268"/>
    </row>
    <row r="2" s="168" customFormat="1" ht="15">
      <c r="B2" s="141" t="str">
        <f>'1. Information'!B2</f>
        <v>Version 7/1/2018</v>
      </c>
    </row>
    <row r="3" spans="2:6" s="156" customFormat="1" ht="18">
      <c r="B3" s="142" t="str">
        <f>'1. Information'!B3</f>
        <v>Annual Mental Health Services Act Revenue and Expenditure Report</v>
      </c>
      <c r="C3" s="157"/>
      <c r="D3" s="157"/>
      <c r="E3" s="157"/>
      <c r="F3" s="157"/>
    </row>
    <row r="4" spans="2:6" s="156" customFormat="1" ht="18">
      <c r="B4" s="142" t="str">
        <f>'1. Information'!B4</f>
        <v>Fiscal Year 2017-18</v>
      </c>
      <c r="C4" s="157"/>
      <c r="D4" s="157"/>
      <c r="E4" s="157"/>
      <c r="F4" s="157"/>
    </row>
    <row r="5" spans="2:6" s="156" customFormat="1" ht="18">
      <c r="B5" s="142" t="s">
        <v>131</v>
      </c>
      <c r="C5" s="157"/>
      <c r="D5" s="157"/>
      <c r="E5" s="157"/>
      <c r="F5" s="157"/>
    </row>
    <row r="6" spans="3:6" s="156" customFormat="1" ht="15.75">
      <c r="C6" s="213"/>
      <c r="D6" s="213"/>
      <c r="E6" s="213"/>
      <c r="F6" s="213"/>
    </row>
    <row r="7" spans="2:7" s="156" customFormat="1" ht="15.75">
      <c r="B7" s="226" t="s">
        <v>1</v>
      </c>
      <c r="C7" s="226"/>
      <c r="D7" s="227" t="str">
        <f>IF(ISBLANK('1. Information'!D8),"",'1. Information'!D8)</f>
        <v>Monterey</v>
      </c>
      <c r="E7" s="173"/>
      <c r="F7" s="256" t="s">
        <v>178</v>
      </c>
      <c r="G7" s="289">
        <f>IF(ISBLANK('1. Information'!D7),"",'1. Information'!D7)</f>
        <v>43685</v>
      </c>
    </row>
    <row r="8" spans="2:7" s="156" customFormat="1" ht="15.75">
      <c r="B8" s="171"/>
      <c r="C8" s="171"/>
      <c r="D8" s="171"/>
      <c r="E8" s="173"/>
      <c r="F8" s="388"/>
      <c r="G8" s="273"/>
    </row>
    <row r="9" spans="2:7" s="156" customFormat="1" ht="18.75" thickBot="1">
      <c r="B9" s="229" t="s">
        <v>260</v>
      </c>
      <c r="C9" s="215"/>
      <c r="D9" s="215"/>
      <c r="E9" s="217"/>
      <c r="F9" s="389"/>
      <c r="G9" s="276"/>
    </row>
    <row r="10" spans="2:7" s="156" customFormat="1" ht="16.5" thickTop="1">
      <c r="B10" s="171"/>
      <c r="C10" s="171"/>
      <c r="D10" s="171"/>
      <c r="E10" s="173"/>
      <c r="F10" s="388"/>
      <c r="G10" s="273"/>
    </row>
    <row r="11" spans="3:7" s="156" customFormat="1" ht="15">
      <c r="C11" s="394" t="s">
        <v>27</v>
      </c>
      <c r="D11" s="394" t="s">
        <v>29</v>
      </c>
      <c r="E11" s="394" t="s">
        <v>32</v>
      </c>
      <c r="F11" s="394" t="s">
        <v>246</v>
      </c>
      <c r="G11" s="395" t="s">
        <v>247</v>
      </c>
    </row>
    <row r="12" spans="2:7" s="156" customFormat="1" ht="15.75">
      <c r="B12" s="313" t="s">
        <v>134</v>
      </c>
      <c r="C12" s="316" t="s">
        <v>11</v>
      </c>
      <c r="D12" s="315" t="s">
        <v>111</v>
      </c>
      <c r="E12" s="315" t="s">
        <v>110</v>
      </c>
      <c r="F12" s="315" t="s">
        <v>112</v>
      </c>
      <c r="G12" s="315" t="s">
        <v>113</v>
      </c>
    </row>
    <row r="13" spans="2:7" s="156" customFormat="1" ht="15">
      <c r="B13" s="299">
        <v>1</v>
      </c>
      <c r="C13" s="319">
        <f aca="true" t="shared" si="0" ref="C13:C42">IF(F13&lt;&gt;0,VLOOKUP($D$7,Info_County_Code,2,FALSE),"")</f>
      </c>
      <c r="D13" s="18"/>
      <c r="E13" s="103"/>
      <c r="F13" s="102"/>
      <c r="G13" s="20"/>
    </row>
    <row r="14" spans="2:7" s="156" customFormat="1" ht="15">
      <c r="B14" s="299">
        <v>2</v>
      </c>
      <c r="C14" s="319">
        <f t="shared" si="0"/>
      </c>
      <c r="D14" s="18"/>
      <c r="E14" s="14"/>
      <c r="F14" s="19"/>
      <c r="G14" s="20"/>
    </row>
    <row r="15" spans="2:7" s="156" customFormat="1" ht="15">
      <c r="B15" s="299">
        <v>3</v>
      </c>
      <c r="C15" s="319">
        <f t="shared" si="0"/>
      </c>
      <c r="D15" s="18"/>
      <c r="E15" s="14"/>
      <c r="F15" s="19"/>
      <c r="G15" s="20"/>
    </row>
    <row r="16" spans="2:7" s="156" customFormat="1" ht="15">
      <c r="B16" s="299">
        <v>4</v>
      </c>
      <c r="C16" s="319">
        <f t="shared" si="0"/>
      </c>
      <c r="D16" s="18"/>
      <c r="E16" s="14"/>
      <c r="F16" s="19"/>
      <c r="G16" s="20"/>
    </row>
    <row r="17" spans="2:7" s="156" customFormat="1" ht="15">
      <c r="B17" s="299">
        <v>5</v>
      </c>
      <c r="C17" s="319">
        <f t="shared" si="0"/>
      </c>
      <c r="D17" s="18"/>
      <c r="E17" s="14"/>
      <c r="F17" s="19"/>
      <c r="G17" s="20"/>
    </row>
    <row r="18" spans="2:7" s="156" customFormat="1" ht="15">
      <c r="B18" s="299">
        <v>6</v>
      </c>
      <c r="C18" s="319">
        <f t="shared" si="0"/>
      </c>
      <c r="D18" s="18"/>
      <c r="E18" s="14"/>
      <c r="F18" s="19"/>
      <c r="G18" s="20"/>
    </row>
    <row r="19" spans="2:7" s="156" customFormat="1" ht="15">
      <c r="B19" s="299">
        <v>7</v>
      </c>
      <c r="C19" s="319">
        <f t="shared" si="0"/>
      </c>
      <c r="D19" s="18"/>
      <c r="E19" s="14"/>
      <c r="F19" s="19"/>
      <c r="G19" s="20"/>
    </row>
    <row r="20" spans="2:7" s="156" customFormat="1" ht="15">
      <c r="B20" s="299">
        <v>8</v>
      </c>
      <c r="C20" s="319">
        <f t="shared" si="0"/>
      </c>
      <c r="D20" s="18"/>
      <c r="E20" s="14"/>
      <c r="F20" s="19"/>
      <c r="G20" s="20"/>
    </row>
    <row r="21" spans="2:7" s="156" customFormat="1" ht="15">
      <c r="B21" s="299">
        <v>9</v>
      </c>
      <c r="C21" s="319">
        <f t="shared" si="0"/>
      </c>
      <c r="D21" s="18"/>
      <c r="E21" s="14"/>
      <c r="F21" s="19"/>
      <c r="G21" s="20"/>
    </row>
    <row r="22" spans="2:7" s="156" customFormat="1" ht="15">
      <c r="B22" s="299">
        <v>10</v>
      </c>
      <c r="C22" s="319">
        <f t="shared" si="0"/>
      </c>
      <c r="D22" s="18"/>
      <c r="E22" s="14"/>
      <c r="F22" s="19"/>
      <c r="G22" s="20"/>
    </row>
    <row r="23" spans="2:7" s="156" customFormat="1" ht="15">
      <c r="B23" s="299">
        <v>11</v>
      </c>
      <c r="C23" s="319">
        <f t="shared" si="0"/>
      </c>
      <c r="D23" s="18"/>
      <c r="E23" s="14"/>
      <c r="F23" s="19"/>
      <c r="G23" s="20"/>
    </row>
    <row r="24" spans="2:7" s="156" customFormat="1" ht="15">
      <c r="B24" s="299">
        <v>12</v>
      </c>
      <c r="C24" s="319">
        <f t="shared" si="0"/>
      </c>
      <c r="D24" s="18"/>
      <c r="E24" s="14"/>
      <c r="F24" s="19"/>
      <c r="G24" s="20"/>
    </row>
    <row r="25" spans="2:7" s="156" customFormat="1" ht="15">
      <c r="B25" s="299">
        <v>13</v>
      </c>
      <c r="C25" s="319">
        <f t="shared" si="0"/>
      </c>
      <c r="D25" s="18"/>
      <c r="E25" s="14"/>
      <c r="F25" s="19"/>
      <c r="G25" s="20"/>
    </row>
    <row r="26" spans="2:7" s="156" customFormat="1" ht="15">
      <c r="B26" s="299">
        <v>14</v>
      </c>
      <c r="C26" s="319">
        <f t="shared" si="0"/>
      </c>
      <c r="D26" s="18"/>
      <c r="E26" s="14"/>
      <c r="F26" s="19"/>
      <c r="G26" s="20"/>
    </row>
    <row r="27" spans="2:7" s="156" customFormat="1" ht="15">
      <c r="B27" s="299">
        <v>15</v>
      </c>
      <c r="C27" s="319">
        <f t="shared" si="0"/>
      </c>
      <c r="D27" s="18"/>
      <c r="E27" s="14"/>
      <c r="F27" s="19"/>
      <c r="G27" s="20"/>
    </row>
    <row r="28" spans="2:7" s="156" customFormat="1" ht="15">
      <c r="B28" s="299">
        <v>16</v>
      </c>
      <c r="C28" s="319">
        <f t="shared" si="0"/>
      </c>
      <c r="D28" s="18"/>
      <c r="E28" s="14"/>
      <c r="F28" s="19"/>
      <c r="G28" s="20"/>
    </row>
    <row r="29" spans="2:7" s="156" customFormat="1" ht="15">
      <c r="B29" s="299">
        <v>17</v>
      </c>
      <c r="C29" s="319">
        <f t="shared" si="0"/>
      </c>
      <c r="D29" s="18"/>
      <c r="E29" s="14"/>
      <c r="F29" s="19"/>
      <c r="G29" s="20"/>
    </row>
    <row r="30" spans="2:7" s="156" customFormat="1" ht="15">
      <c r="B30" s="299">
        <v>18</v>
      </c>
      <c r="C30" s="319">
        <f t="shared" si="0"/>
      </c>
      <c r="D30" s="18"/>
      <c r="E30" s="14"/>
      <c r="F30" s="19"/>
      <c r="G30" s="20"/>
    </row>
    <row r="31" spans="2:7" s="156" customFormat="1" ht="15">
      <c r="B31" s="299">
        <v>19</v>
      </c>
      <c r="C31" s="319">
        <f t="shared" si="0"/>
      </c>
      <c r="D31" s="18"/>
      <c r="E31" s="14"/>
      <c r="F31" s="19"/>
      <c r="G31" s="20"/>
    </row>
    <row r="32" spans="2:7" s="156" customFormat="1" ht="15">
      <c r="B32" s="299">
        <v>20</v>
      </c>
      <c r="C32" s="319">
        <f t="shared" si="0"/>
      </c>
      <c r="D32" s="18"/>
      <c r="E32" s="14"/>
      <c r="F32" s="19"/>
      <c r="G32" s="20"/>
    </row>
    <row r="33" spans="2:7" s="156" customFormat="1" ht="15">
      <c r="B33" s="299">
        <v>21</v>
      </c>
      <c r="C33" s="319">
        <f t="shared" si="0"/>
      </c>
      <c r="D33" s="18"/>
      <c r="E33" s="14"/>
      <c r="F33" s="19"/>
      <c r="G33" s="20"/>
    </row>
    <row r="34" spans="2:7" s="156" customFormat="1" ht="15">
      <c r="B34" s="299">
        <v>22</v>
      </c>
      <c r="C34" s="319">
        <f t="shared" si="0"/>
      </c>
      <c r="D34" s="18"/>
      <c r="E34" s="14"/>
      <c r="F34" s="19"/>
      <c r="G34" s="20"/>
    </row>
    <row r="35" spans="2:7" s="156" customFormat="1" ht="15">
      <c r="B35" s="299">
        <v>23</v>
      </c>
      <c r="C35" s="319">
        <f t="shared" si="0"/>
      </c>
      <c r="D35" s="18"/>
      <c r="E35" s="14"/>
      <c r="F35" s="19"/>
      <c r="G35" s="20"/>
    </row>
    <row r="36" spans="2:7" s="156" customFormat="1" ht="15">
      <c r="B36" s="299">
        <v>24</v>
      </c>
      <c r="C36" s="319">
        <f t="shared" si="0"/>
      </c>
      <c r="D36" s="18"/>
      <c r="E36" s="14"/>
      <c r="F36" s="19"/>
      <c r="G36" s="20"/>
    </row>
    <row r="37" spans="2:7" s="156" customFormat="1" ht="15">
      <c r="B37" s="299">
        <v>25</v>
      </c>
      <c r="C37" s="319">
        <f t="shared" si="0"/>
      </c>
      <c r="D37" s="18"/>
      <c r="E37" s="14"/>
      <c r="F37" s="19"/>
      <c r="G37" s="20"/>
    </row>
    <row r="38" spans="2:7" s="156" customFormat="1" ht="15">
      <c r="B38" s="299">
        <v>26</v>
      </c>
      <c r="C38" s="319">
        <f t="shared" si="0"/>
      </c>
      <c r="D38" s="18"/>
      <c r="E38" s="14"/>
      <c r="F38" s="19"/>
      <c r="G38" s="20"/>
    </row>
    <row r="39" spans="2:7" s="156" customFormat="1" ht="15">
      <c r="B39" s="299">
        <v>27</v>
      </c>
      <c r="C39" s="319">
        <f t="shared" si="0"/>
      </c>
      <c r="D39" s="18"/>
      <c r="E39" s="14"/>
      <c r="F39" s="19"/>
      <c r="G39" s="20"/>
    </row>
    <row r="40" spans="2:7" s="156" customFormat="1" ht="15">
      <c r="B40" s="299">
        <v>28</v>
      </c>
      <c r="C40" s="319">
        <f t="shared" si="0"/>
      </c>
      <c r="D40" s="18"/>
      <c r="E40" s="14"/>
      <c r="F40" s="19"/>
      <c r="G40" s="20"/>
    </row>
    <row r="41" spans="2:7" s="156" customFormat="1" ht="15">
      <c r="B41" s="299">
        <v>29</v>
      </c>
      <c r="C41" s="319">
        <f t="shared" si="0"/>
      </c>
      <c r="D41" s="18"/>
      <c r="E41" s="14"/>
      <c r="F41" s="19"/>
      <c r="G41" s="20"/>
    </row>
    <row r="42" spans="2:7" s="156" customFormat="1" ht="15">
      <c r="B42" s="299">
        <v>30</v>
      </c>
      <c r="C42" s="319">
        <f t="shared" si="0"/>
      </c>
      <c r="D42" s="18"/>
      <c r="E42" s="14"/>
      <c r="F42" s="19"/>
      <c r="G42" s="20"/>
    </row>
    <row r="43" spans="3:6" s="156" customFormat="1" ht="15">
      <c r="C43" s="390">
        <f>IF(NOT(COUNTA(D43:G43)),"",VLOOKUP(D21,Info_County_Code,2,FALSE))</f>
      </c>
      <c r="F43" s="391"/>
    </row>
    <row r="44" spans="2:7" s="156" customFormat="1" ht="18.75" thickBot="1">
      <c r="B44" s="254" t="s">
        <v>261</v>
      </c>
      <c r="C44" s="392"/>
      <c r="D44" s="274"/>
      <c r="E44" s="274"/>
      <c r="F44" s="393"/>
      <c r="G44" s="393"/>
    </row>
    <row r="45" s="156" customFormat="1" ht="15.75" thickTop="1"/>
    <row r="46" spans="3:7" s="156" customFormat="1" ht="15">
      <c r="C46" s="299" t="s">
        <v>27</v>
      </c>
      <c r="D46" s="299" t="s">
        <v>29</v>
      </c>
      <c r="E46" s="394" t="s">
        <v>32</v>
      </c>
      <c r="F46" s="230" t="s">
        <v>246</v>
      </c>
      <c r="G46" s="395" t="s">
        <v>247</v>
      </c>
    </row>
    <row r="47" spans="2:7" ht="15.75">
      <c r="B47" s="313" t="s">
        <v>134</v>
      </c>
      <c r="C47" s="316" t="s">
        <v>11</v>
      </c>
      <c r="D47" s="316" t="s">
        <v>191</v>
      </c>
      <c r="E47" s="315" t="s">
        <v>110</v>
      </c>
      <c r="F47" s="315" t="s">
        <v>112</v>
      </c>
      <c r="G47" s="315" t="s">
        <v>113</v>
      </c>
    </row>
    <row r="48" spans="2:7" ht="15">
      <c r="B48" s="299">
        <v>1</v>
      </c>
      <c r="C48" s="319">
        <f aca="true" t="shared" si="1" ref="C48:C77">IF(F48&lt;&gt;0,VLOOKUP($D$7,Info_County_Code,2,FALSE),"")</f>
      </c>
      <c r="D48" s="396" t="s">
        <v>286</v>
      </c>
      <c r="E48" s="103"/>
      <c r="F48" s="19"/>
      <c r="G48" s="107"/>
    </row>
    <row r="49" spans="2:7" ht="15">
      <c r="B49" s="299">
        <v>2</v>
      </c>
      <c r="C49" s="319">
        <f t="shared" si="1"/>
      </c>
      <c r="D49" s="396" t="s">
        <v>286</v>
      </c>
      <c r="E49" s="14"/>
      <c r="F49" s="19"/>
      <c r="G49" s="107"/>
    </row>
    <row r="50" spans="2:7" ht="15">
      <c r="B50" s="299">
        <v>3</v>
      </c>
      <c r="C50" s="319">
        <f t="shared" si="1"/>
      </c>
      <c r="D50" s="396" t="s">
        <v>286</v>
      </c>
      <c r="E50" s="14"/>
      <c r="F50" s="19"/>
      <c r="G50" s="20"/>
    </row>
    <row r="51" spans="2:7" ht="15">
      <c r="B51" s="299">
        <v>4</v>
      </c>
      <c r="C51" s="319">
        <f t="shared" si="1"/>
      </c>
      <c r="D51" s="396" t="s">
        <v>286</v>
      </c>
      <c r="E51" s="14"/>
      <c r="F51" s="19"/>
      <c r="G51" s="20"/>
    </row>
    <row r="52" spans="2:7" ht="15">
      <c r="B52" s="299">
        <v>5</v>
      </c>
      <c r="C52" s="319">
        <f t="shared" si="1"/>
      </c>
      <c r="D52" s="396" t="s">
        <v>286</v>
      </c>
      <c r="E52" s="14"/>
      <c r="F52" s="19"/>
      <c r="G52" s="20"/>
    </row>
    <row r="53" spans="2:7" ht="15">
      <c r="B53" s="299">
        <v>6</v>
      </c>
      <c r="C53" s="319">
        <f t="shared" si="1"/>
      </c>
      <c r="D53" s="396" t="s">
        <v>286</v>
      </c>
      <c r="E53" s="14"/>
      <c r="F53" s="19"/>
      <c r="G53" s="20"/>
    </row>
    <row r="54" spans="2:7" ht="15">
      <c r="B54" s="299">
        <v>7</v>
      </c>
      <c r="C54" s="319">
        <f t="shared" si="1"/>
      </c>
      <c r="D54" s="396" t="s">
        <v>286</v>
      </c>
      <c r="E54" s="14"/>
      <c r="F54" s="19"/>
      <c r="G54" s="20"/>
    </row>
    <row r="55" spans="2:7" ht="15">
      <c r="B55" s="299">
        <v>8</v>
      </c>
      <c r="C55" s="319">
        <f t="shared" si="1"/>
      </c>
      <c r="D55" s="396" t="s">
        <v>286</v>
      </c>
      <c r="E55" s="14"/>
      <c r="F55" s="19"/>
      <c r="G55" s="20"/>
    </row>
    <row r="56" spans="2:7" ht="15">
      <c r="B56" s="299">
        <v>9</v>
      </c>
      <c r="C56" s="319">
        <f t="shared" si="1"/>
      </c>
      <c r="D56" s="396" t="s">
        <v>286</v>
      </c>
      <c r="E56" s="14"/>
      <c r="F56" s="19"/>
      <c r="G56" s="20"/>
    </row>
    <row r="57" spans="2:7" ht="15">
      <c r="B57" s="299">
        <v>10</v>
      </c>
      <c r="C57" s="319">
        <f t="shared" si="1"/>
      </c>
      <c r="D57" s="396" t="s">
        <v>286</v>
      </c>
      <c r="E57" s="14"/>
      <c r="F57" s="19"/>
      <c r="G57" s="20"/>
    </row>
    <row r="58" spans="2:7" ht="15">
      <c r="B58" s="299">
        <v>11</v>
      </c>
      <c r="C58" s="319">
        <f t="shared" si="1"/>
      </c>
      <c r="D58" s="396" t="s">
        <v>286</v>
      </c>
      <c r="E58" s="14"/>
      <c r="F58" s="19"/>
      <c r="G58" s="20"/>
    </row>
    <row r="59" spans="2:7" ht="15">
      <c r="B59" s="299">
        <v>12</v>
      </c>
      <c r="C59" s="319">
        <f t="shared" si="1"/>
      </c>
      <c r="D59" s="396" t="s">
        <v>286</v>
      </c>
      <c r="E59" s="14"/>
      <c r="F59" s="19"/>
      <c r="G59" s="20"/>
    </row>
    <row r="60" spans="2:7" ht="15">
      <c r="B60" s="299">
        <v>13</v>
      </c>
      <c r="C60" s="319">
        <f t="shared" si="1"/>
      </c>
      <c r="D60" s="396" t="s">
        <v>286</v>
      </c>
      <c r="E60" s="14"/>
      <c r="F60" s="19"/>
      <c r="G60" s="20"/>
    </row>
    <row r="61" spans="2:7" ht="15">
      <c r="B61" s="299">
        <v>14</v>
      </c>
      <c r="C61" s="319">
        <f t="shared" si="1"/>
      </c>
      <c r="D61" s="396" t="s">
        <v>286</v>
      </c>
      <c r="E61" s="14"/>
      <c r="F61" s="19"/>
      <c r="G61" s="20"/>
    </row>
    <row r="62" spans="2:7" ht="15">
      <c r="B62" s="299">
        <v>15</v>
      </c>
      <c r="C62" s="319">
        <f t="shared" si="1"/>
      </c>
      <c r="D62" s="396" t="s">
        <v>286</v>
      </c>
      <c r="E62" s="14"/>
      <c r="F62" s="19"/>
      <c r="G62" s="20"/>
    </row>
    <row r="63" spans="2:7" ht="15">
      <c r="B63" s="299">
        <v>16</v>
      </c>
      <c r="C63" s="319">
        <f t="shared" si="1"/>
      </c>
      <c r="D63" s="396" t="s">
        <v>286</v>
      </c>
      <c r="E63" s="14"/>
      <c r="F63" s="19"/>
      <c r="G63" s="20"/>
    </row>
    <row r="64" spans="2:7" ht="15">
      <c r="B64" s="299">
        <v>17</v>
      </c>
      <c r="C64" s="319">
        <f t="shared" si="1"/>
      </c>
      <c r="D64" s="396" t="s">
        <v>286</v>
      </c>
      <c r="E64" s="14"/>
      <c r="F64" s="19"/>
      <c r="G64" s="20"/>
    </row>
    <row r="65" spans="2:7" ht="15">
      <c r="B65" s="299">
        <v>18</v>
      </c>
      <c r="C65" s="319">
        <f t="shared" si="1"/>
      </c>
      <c r="D65" s="396" t="s">
        <v>286</v>
      </c>
      <c r="E65" s="14"/>
      <c r="F65" s="19"/>
      <c r="G65" s="20"/>
    </row>
    <row r="66" spans="2:7" ht="15">
      <c r="B66" s="299">
        <v>19</v>
      </c>
      <c r="C66" s="319">
        <f t="shared" si="1"/>
      </c>
      <c r="D66" s="396" t="s">
        <v>286</v>
      </c>
      <c r="E66" s="14"/>
      <c r="F66" s="19"/>
      <c r="G66" s="20"/>
    </row>
    <row r="67" spans="2:7" ht="15">
      <c r="B67" s="299">
        <v>20</v>
      </c>
      <c r="C67" s="319">
        <f t="shared" si="1"/>
      </c>
      <c r="D67" s="396" t="s">
        <v>286</v>
      </c>
      <c r="E67" s="14"/>
      <c r="F67" s="19"/>
      <c r="G67" s="20"/>
    </row>
    <row r="68" spans="2:7" ht="15">
      <c r="B68" s="299">
        <v>21</v>
      </c>
      <c r="C68" s="319">
        <f t="shared" si="1"/>
      </c>
      <c r="D68" s="396" t="s">
        <v>286</v>
      </c>
      <c r="E68" s="14"/>
      <c r="F68" s="19"/>
      <c r="G68" s="20"/>
    </row>
    <row r="69" spans="2:7" ht="15">
      <c r="B69" s="299">
        <v>22</v>
      </c>
      <c r="C69" s="319">
        <f t="shared" si="1"/>
      </c>
      <c r="D69" s="396" t="s">
        <v>286</v>
      </c>
      <c r="E69" s="14"/>
      <c r="F69" s="19"/>
      <c r="G69" s="20"/>
    </row>
    <row r="70" spans="2:7" ht="15">
      <c r="B70" s="299">
        <v>23</v>
      </c>
      <c r="C70" s="319">
        <f t="shared" si="1"/>
      </c>
      <c r="D70" s="396" t="s">
        <v>286</v>
      </c>
      <c r="E70" s="14"/>
      <c r="F70" s="19"/>
      <c r="G70" s="20"/>
    </row>
    <row r="71" spans="2:7" ht="15">
      <c r="B71" s="299">
        <v>24</v>
      </c>
      <c r="C71" s="319">
        <f t="shared" si="1"/>
      </c>
      <c r="D71" s="396" t="s">
        <v>286</v>
      </c>
      <c r="E71" s="14"/>
      <c r="F71" s="19"/>
      <c r="G71" s="20"/>
    </row>
    <row r="72" spans="2:7" ht="15">
      <c r="B72" s="299">
        <v>25</v>
      </c>
      <c r="C72" s="319">
        <f t="shared" si="1"/>
      </c>
      <c r="D72" s="396" t="s">
        <v>286</v>
      </c>
      <c r="E72" s="14"/>
      <c r="F72" s="19"/>
      <c r="G72" s="20"/>
    </row>
    <row r="73" spans="2:7" ht="15">
      <c r="B73" s="299">
        <v>26</v>
      </c>
      <c r="C73" s="319">
        <f t="shared" si="1"/>
      </c>
      <c r="D73" s="396" t="s">
        <v>286</v>
      </c>
      <c r="E73" s="14"/>
      <c r="F73" s="19"/>
      <c r="G73" s="20"/>
    </row>
    <row r="74" spans="2:7" ht="15">
      <c r="B74" s="299">
        <v>27</v>
      </c>
      <c r="C74" s="319">
        <f t="shared" si="1"/>
      </c>
      <c r="D74" s="396" t="s">
        <v>286</v>
      </c>
      <c r="E74" s="14"/>
      <c r="F74" s="19"/>
      <c r="G74" s="20"/>
    </row>
    <row r="75" spans="2:7" ht="15">
      <c r="B75" s="299">
        <v>28</v>
      </c>
      <c r="C75" s="319">
        <f t="shared" si="1"/>
      </c>
      <c r="D75" s="396" t="s">
        <v>286</v>
      </c>
      <c r="E75" s="14"/>
      <c r="F75" s="19"/>
      <c r="G75" s="20"/>
    </row>
    <row r="76" spans="2:7" ht="15">
      <c r="B76" s="299">
        <v>29</v>
      </c>
      <c r="C76" s="319">
        <f t="shared" si="1"/>
      </c>
      <c r="D76" s="396" t="s">
        <v>286</v>
      </c>
      <c r="E76" s="14"/>
      <c r="F76" s="19"/>
      <c r="G76" s="20"/>
    </row>
    <row r="77" spans="2:7" ht="15">
      <c r="B77" s="299">
        <v>30</v>
      </c>
      <c r="C77" s="319">
        <f t="shared" si="1"/>
      </c>
      <c r="D77" s="396" t="s">
        <v>286</v>
      </c>
      <c r="E77" s="14"/>
      <c r="F77" s="19"/>
      <c r="G77" s="20"/>
    </row>
    <row r="78" s="156" customFormat="1" ht="15">
      <c r="D78" s="390"/>
    </row>
    <row r="79" spans="2:7" s="156" customFormat="1" ht="18.75" thickBot="1">
      <c r="B79" s="254" t="s">
        <v>262</v>
      </c>
      <c r="C79" s="274"/>
      <c r="D79" s="392"/>
      <c r="E79" s="274"/>
      <c r="F79" s="274"/>
      <c r="G79" s="274"/>
    </row>
    <row r="80" s="156" customFormat="1" ht="15.75" thickTop="1">
      <c r="D80" s="390"/>
    </row>
    <row r="81" spans="3:7" s="156" customFormat="1" ht="15">
      <c r="C81" s="395" t="s">
        <v>27</v>
      </c>
      <c r="D81" s="397" t="s">
        <v>29</v>
      </c>
      <c r="E81" s="394" t="s">
        <v>32</v>
      </c>
      <c r="F81" s="290" t="s">
        <v>246</v>
      </c>
      <c r="G81" s="230" t="s">
        <v>247</v>
      </c>
    </row>
    <row r="82" spans="2:7" ht="15.75">
      <c r="B82" s="313" t="s">
        <v>134</v>
      </c>
      <c r="C82" s="316" t="s">
        <v>11</v>
      </c>
      <c r="D82" s="316" t="s">
        <v>191</v>
      </c>
      <c r="E82" s="315" t="s">
        <v>110</v>
      </c>
      <c r="F82" s="315" t="s">
        <v>112</v>
      </c>
      <c r="G82" s="315" t="s">
        <v>113</v>
      </c>
    </row>
    <row r="83" spans="2:7" ht="15">
      <c r="B83" s="299">
        <v>1</v>
      </c>
      <c r="C83" s="319">
        <f aca="true" t="shared" si="2" ref="C83:C112">IF(F83&lt;&gt;0,VLOOKUP($D$7,Info_County_Code,2,FALSE),"")</f>
      </c>
      <c r="D83" s="398" t="s">
        <v>192</v>
      </c>
      <c r="E83" s="103"/>
      <c r="F83" s="19"/>
      <c r="G83" s="107"/>
    </row>
    <row r="84" spans="2:7" ht="15">
      <c r="B84" s="299">
        <v>2</v>
      </c>
      <c r="C84" s="319">
        <f t="shared" si="2"/>
      </c>
      <c r="D84" s="398" t="s">
        <v>192</v>
      </c>
      <c r="E84" s="14"/>
      <c r="F84" s="19"/>
      <c r="G84" s="107"/>
    </row>
    <row r="85" spans="2:7" ht="15">
      <c r="B85" s="299">
        <v>3</v>
      </c>
      <c r="C85" s="319">
        <f t="shared" si="2"/>
      </c>
      <c r="D85" s="398" t="s">
        <v>192</v>
      </c>
      <c r="E85" s="14"/>
      <c r="F85" s="19"/>
      <c r="G85" s="20"/>
    </row>
    <row r="86" spans="2:7" ht="15">
      <c r="B86" s="299">
        <v>4</v>
      </c>
      <c r="C86" s="319">
        <f t="shared" si="2"/>
      </c>
      <c r="D86" s="398" t="s">
        <v>192</v>
      </c>
      <c r="E86" s="14"/>
      <c r="F86" s="19"/>
      <c r="G86" s="20"/>
    </row>
    <row r="87" spans="2:7" ht="15">
      <c r="B87" s="299">
        <v>5</v>
      </c>
      <c r="C87" s="319">
        <f t="shared" si="2"/>
      </c>
      <c r="D87" s="398" t="s">
        <v>192</v>
      </c>
      <c r="E87" s="14"/>
      <c r="F87" s="19"/>
      <c r="G87" s="20"/>
    </row>
    <row r="88" spans="2:7" ht="15">
      <c r="B88" s="299">
        <v>6</v>
      </c>
      <c r="C88" s="319">
        <f t="shared" si="2"/>
      </c>
      <c r="D88" s="398" t="s">
        <v>192</v>
      </c>
      <c r="E88" s="14"/>
      <c r="F88" s="19"/>
      <c r="G88" s="20"/>
    </row>
    <row r="89" spans="2:7" ht="15">
      <c r="B89" s="299">
        <v>7</v>
      </c>
      <c r="C89" s="319">
        <f t="shared" si="2"/>
      </c>
      <c r="D89" s="398" t="s">
        <v>192</v>
      </c>
      <c r="E89" s="14"/>
      <c r="F89" s="19"/>
      <c r="G89" s="20"/>
    </row>
    <row r="90" spans="2:7" ht="15">
      <c r="B90" s="299">
        <v>8</v>
      </c>
      <c r="C90" s="319">
        <f t="shared" si="2"/>
      </c>
      <c r="D90" s="398" t="s">
        <v>192</v>
      </c>
      <c r="E90" s="14"/>
      <c r="F90" s="19"/>
      <c r="G90" s="20"/>
    </row>
    <row r="91" spans="2:7" ht="15">
      <c r="B91" s="299">
        <v>9</v>
      </c>
      <c r="C91" s="319">
        <f t="shared" si="2"/>
      </c>
      <c r="D91" s="398" t="s">
        <v>192</v>
      </c>
      <c r="E91" s="14"/>
      <c r="F91" s="19"/>
      <c r="G91" s="20"/>
    </row>
    <row r="92" spans="2:7" ht="15">
      <c r="B92" s="299">
        <v>10</v>
      </c>
      <c r="C92" s="319">
        <f t="shared" si="2"/>
      </c>
      <c r="D92" s="398" t="s">
        <v>192</v>
      </c>
      <c r="E92" s="14"/>
      <c r="F92" s="19"/>
      <c r="G92" s="20"/>
    </row>
    <row r="93" spans="2:7" ht="15">
      <c r="B93" s="299">
        <v>11</v>
      </c>
      <c r="C93" s="319">
        <f t="shared" si="2"/>
      </c>
      <c r="D93" s="398" t="s">
        <v>192</v>
      </c>
      <c r="E93" s="14"/>
      <c r="F93" s="19"/>
      <c r="G93" s="20"/>
    </row>
    <row r="94" spans="2:7" ht="15">
      <c r="B94" s="299">
        <v>12</v>
      </c>
      <c r="C94" s="319">
        <f t="shared" si="2"/>
      </c>
      <c r="D94" s="398" t="s">
        <v>192</v>
      </c>
      <c r="E94" s="14"/>
      <c r="F94" s="19"/>
      <c r="G94" s="20"/>
    </row>
    <row r="95" spans="2:7" ht="15">
      <c r="B95" s="299">
        <v>13</v>
      </c>
      <c r="C95" s="319">
        <f t="shared" si="2"/>
      </c>
      <c r="D95" s="398" t="s">
        <v>192</v>
      </c>
      <c r="E95" s="14"/>
      <c r="F95" s="19"/>
      <c r="G95" s="20"/>
    </row>
    <row r="96" spans="2:7" ht="15">
      <c r="B96" s="299">
        <v>14</v>
      </c>
      <c r="C96" s="319">
        <f t="shared" si="2"/>
      </c>
      <c r="D96" s="398" t="s">
        <v>192</v>
      </c>
      <c r="E96" s="14"/>
      <c r="F96" s="19"/>
      <c r="G96" s="20"/>
    </row>
    <row r="97" spans="2:7" ht="15">
      <c r="B97" s="299">
        <v>15</v>
      </c>
      <c r="C97" s="319">
        <f t="shared" si="2"/>
      </c>
      <c r="D97" s="398" t="s">
        <v>192</v>
      </c>
      <c r="E97" s="14"/>
      <c r="F97" s="19"/>
      <c r="G97" s="20"/>
    </row>
    <row r="98" spans="2:7" ht="15">
      <c r="B98" s="299">
        <v>16</v>
      </c>
      <c r="C98" s="319">
        <f t="shared" si="2"/>
      </c>
      <c r="D98" s="398" t="s">
        <v>192</v>
      </c>
      <c r="E98" s="14"/>
      <c r="F98" s="19"/>
      <c r="G98" s="20"/>
    </row>
    <row r="99" spans="2:7" ht="15">
      <c r="B99" s="299">
        <v>17</v>
      </c>
      <c r="C99" s="319">
        <f t="shared" si="2"/>
      </c>
      <c r="D99" s="398" t="s">
        <v>192</v>
      </c>
      <c r="E99" s="14"/>
      <c r="F99" s="19"/>
      <c r="G99" s="20"/>
    </row>
    <row r="100" spans="2:7" ht="15">
      <c r="B100" s="299">
        <v>18</v>
      </c>
      <c r="C100" s="319">
        <f t="shared" si="2"/>
      </c>
      <c r="D100" s="398" t="s">
        <v>192</v>
      </c>
      <c r="E100" s="14"/>
      <c r="F100" s="19"/>
      <c r="G100" s="20"/>
    </row>
    <row r="101" spans="2:7" ht="15">
      <c r="B101" s="299">
        <v>19</v>
      </c>
      <c r="C101" s="319">
        <f t="shared" si="2"/>
      </c>
      <c r="D101" s="398" t="s">
        <v>192</v>
      </c>
      <c r="E101" s="14"/>
      <c r="F101" s="19"/>
      <c r="G101" s="20"/>
    </row>
    <row r="102" spans="2:7" ht="15">
      <c r="B102" s="299">
        <v>20</v>
      </c>
      <c r="C102" s="319">
        <f t="shared" si="2"/>
      </c>
      <c r="D102" s="398" t="s">
        <v>192</v>
      </c>
      <c r="E102" s="14"/>
      <c r="F102" s="19"/>
      <c r="G102" s="20"/>
    </row>
    <row r="103" spans="2:7" ht="15">
      <c r="B103" s="299">
        <v>21</v>
      </c>
      <c r="C103" s="319">
        <f t="shared" si="2"/>
      </c>
      <c r="D103" s="398" t="s">
        <v>192</v>
      </c>
      <c r="E103" s="14"/>
      <c r="F103" s="19"/>
      <c r="G103" s="20"/>
    </row>
    <row r="104" spans="2:7" ht="15">
      <c r="B104" s="299">
        <v>22</v>
      </c>
      <c r="C104" s="319">
        <f t="shared" si="2"/>
      </c>
      <c r="D104" s="398" t="s">
        <v>192</v>
      </c>
      <c r="E104" s="14"/>
      <c r="F104" s="19"/>
      <c r="G104" s="20"/>
    </row>
    <row r="105" spans="2:7" ht="15">
      <c r="B105" s="299">
        <v>23</v>
      </c>
      <c r="C105" s="319">
        <f t="shared" si="2"/>
      </c>
      <c r="D105" s="398" t="s">
        <v>192</v>
      </c>
      <c r="E105" s="14"/>
      <c r="F105" s="19"/>
      <c r="G105" s="20"/>
    </row>
    <row r="106" spans="2:7" ht="15">
      <c r="B106" s="299">
        <v>24</v>
      </c>
      <c r="C106" s="319">
        <f t="shared" si="2"/>
      </c>
      <c r="D106" s="398" t="s">
        <v>192</v>
      </c>
      <c r="E106" s="14"/>
      <c r="F106" s="19"/>
      <c r="G106" s="20"/>
    </row>
    <row r="107" spans="2:7" ht="15">
      <c r="B107" s="299">
        <v>25</v>
      </c>
      <c r="C107" s="319">
        <f t="shared" si="2"/>
      </c>
      <c r="D107" s="398" t="s">
        <v>192</v>
      </c>
      <c r="E107" s="14"/>
      <c r="F107" s="19"/>
      <c r="G107" s="20"/>
    </row>
    <row r="108" spans="2:7" ht="15">
      <c r="B108" s="299">
        <v>26</v>
      </c>
      <c r="C108" s="319">
        <f t="shared" si="2"/>
      </c>
      <c r="D108" s="398" t="s">
        <v>192</v>
      </c>
      <c r="E108" s="14"/>
      <c r="F108" s="19"/>
      <c r="G108" s="20"/>
    </row>
    <row r="109" spans="2:7" ht="15">
      <c r="B109" s="299">
        <v>27</v>
      </c>
      <c r="C109" s="319">
        <f t="shared" si="2"/>
      </c>
      <c r="D109" s="398" t="s">
        <v>192</v>
      </c>
      <c r="E109" s="14"/>
      <c r="F109" s="19"/>
      <c r="G109" s="20"/>
    </row>
    <row r="110" spans="2:7" ht="15">
      <c r="B110" s="299">
        <v>28</v>
      </c>
      <c r="C110" s="319">
        <f t="shared" si="2"/>
      </c>
      <c r="D110" s="398" t="s">
        <v>192</v>
      </c>
      <c r="E110" s="14"/>
      <c r="F110" s="19"/>
      <c r="G110" s="20"/>
    </row>
    <row r="111" spans="2:7" ht="15">
      <c r="B111" s="299">
        <v>29</v>
      </c>
      <c r="C111" s="319">
        <f t="shared" si="2"/>
      </c>
      <c r="D111" s="398" t="s">
        <v>192</v>
      </c>
      <c r="E111" s="14"/>
      <c r="F111" s="19"/>
      <c r="G111" s="20"/>
    </row>
    <row r="112" spans="2:7" ht="15">
      <c r="B112" s="299">
        <v>30</v>
      </c>
      <c r="C112" s="319">
        <f t="shared" si="2"/>
      </c>
      <c r="D112" s="398" t="s">
        <v>192</v>
      </c>
      <c r="E112" s="14"/>
      <c r="F112" s="19"/>
      <c r="G112" s="20"/>
    </row>
    <row r="113" ht="15" hidden="1"/>
    <row r="114" ht="15" hidden="1"/>
    <row r="115" ht="15" hidden="1"/>
    <row r="116" ht="15" hidden="1"/>
    <row r="117" ht="15" hidden="1"/>
    <row r="118" ht="15" hidden="1"/>
    <row r="119" ht="15" hidden="1"/>
    <row r="120" ht="15" hidden="1"/>
  </sheetData>
  <sheetProtection password="C72E"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85" zoomScaleNormal="85" zoomScalePageLayoutView="0" workbookViewId="0" topLeftCell="A1">
      <selection activeCell="B12" activeCellId="5" sqref="B2:B5 B7:D7 F7:G7 B9 C11:I11 B12:IV65536"/>
    </sheetView>
  </sheetViews>
  <sheetFormatPr defaultColWidth="0" defaultRowHeight="15" zeroHeight="1"/>
  <cols>
    <col min="1" max="1" width="2.7109375" style="156" customWidth="1"/>
    <col min="2" max="2" width="6.7109375" style="166" customWidth="1"/>
    <col min="3" max="3" width="9.421875" style="166" customWidth="1"/>
    <col min="4" max="4" width="17.57421875" style="166" customWidth="1"/>
    <col min="5" max="5" width="15.421875" style="166" bestFit="1" customWidth="1"/>
    <col min="6" max="6" width="15.00390625" style="166" bestFit="1" customWidth="1"/>
    <col min="7" max="7" width="30.57421875" style="166" customWidth="1"/>
    <col min="8" max="8" width="18.28125" style="166" customWidth="1"/>
    <col min="9" max="9" width="19.8515625" style="166" bestFit="1" customWidth="1"/>
    <col min="10" max="14" width="11.7109375" style="166" hidden="1" customWidth="1"/>
    <col min="15" max="16384" width="21.140625" style="166" hidden="1" customWidth="1"/>
  </cols>
  <sheetData>
    <row r="1" spans="2:4" s="156" customFormat="1" ht="15">
      <c r="B1" s="323"/>
      <c r="C1" s="323"/>
      <c r="D1" s="323"/>
    </row>
    <row r="2" s="168" customFormat="1" ht="15">
      <c r="B2" s="267" t="str">
        <f>'1. Information'!B2</f>
        <v>Version 7/1/2018</v>
      </c>
    </row>
    <row r="3" spans="2:8" s="156" customFormat="1" ht="18">
      <c r="B3" s="288" t="str">
        <f>'1. Information'!B3</f>
        <v>Annual Mental Health Services Act Revenue and Expenditure Report</v>
      </c>
      <c r="C3" s="271"/>
      <c r="D3" s="271"/>
      <c r="E3" s="271"/>
      <c r="F3" s="271"/>
      <c r="G3" s="271"/>
      <c r="H3" s="271"/>
    </row>
    <row r="4" spans="2:8" s="156" customFormat="1" ht="18">
      <c r="B4" s="288" t="str">
        <f>'1. Information'!B4</f>
        <v>Fiscal Year 2017-18</v>
      </c>
      <c r="C4" s="271"/>
      <c r="D4" s="271"/>
      <c r="E4" s="271"/>
      <c r="F4" s="271"/>
      <c r="G4" s="271"/>
      <c r="H4" s="271"/>
    </row>
    <row r="5" spans="2:8" s="156" customFormat="1" ht="18">
      <c r="B5" s="288" t="s">
        <v>33</v>
      </c>
      <c r="C5" s="271"/>
      <c r="D5" s="271"/>
      <c r="E5" s="271"/>
      <c r="F5" s="271"/>
      <c r="G5" s="271"/>
      <c r="H5" s="271"/>
    </row>
    <row r="6" spans="2:8" s="156" customFormat="1" ht="15.75">
      <c r="B6" s="213"/>
      <c r="C6" s="213"/>
      <c r="D6" s="213"/>
      <c r="E6" s="213"/>
      <c r="F6" s="213"/>
      <c r="G6" s="213"/>
      <c r="H6" s="213"/>
    </row>
    <row r="7" spans="2:8" s="156" customFormat="1" ht="15.75">
      <c r="B7" s="226" t="s">
        <v>1</v>
      </c>
      <c r="C7" s="226"/>
      <c r="D7" s="227" t="str">
        <f>IF(ISBLANK('1. Information'!D8),"",'1. Information'!D8)</f>
        <v>Monterey</v>
      </c>
      <c r="F7" s="179" t="s">
        <v>2</v>
      </c>
      <c r="G7" s="367">
        <f>IF(ISBLANK('1. Information'!D7),"",'1. Information'!D7)</f>
        <v>43685</v>
      </c>
      <c r="H7" s="272"/>
    </row>
    <row r="8" spans="2:8" s="156" customFormat="1" ht="15.75">
      <c r="B8" s="171"/>
      <c r="C8" s="171"/>
      <c r="D8" s="171"/>
      <c r="F8" s="171"/>
      <c r="G8" s="170"/>
      <c r="H8" s="272"/>
    </row>
    <row r="9" spans="2:9" s="156" customFormat="1" ht="18.75" thickBot="1">
      <c r="B9" s="400" t="s">
        <v>260</v>
      </c>
      <c r="C9" s="377"/>
      <c r="D9" s="377"/>
      <c r="E9" s="377"/>
      <c r="F9" s="377"/>
      <c r="G9" s="377"/>
      <c r="H9" s="377"/>
      <c r="I9" s="274"/>
    </row>
    <row r="10" spans="2:8" s="156" customFormat="1" ht="16.5" thickTop="1">
      <c r="B10" s="169"/>
      <c r="C10" s="169"/>
      <c r="D10" s="169"/>
      <c r="E10" s="169"/>
      <c r="F10" s="169"/>
      <c r="G10" s="169"/>
      <c r="H10" s="169"/>
    </row>
    <row r="11" spans="3:9" s="156" customFormat="1" ht="15">
      <c r="C11" s="185" t="s">
        <v>27</v>
      </c>
      <c r="D11" s="185" t="s">
        <v>29</v>
      </c>
      <c r="E11" s="185" t="s">
        <v>32</v>
      </c>
      <c r="F11" s="185" t="s">
        <v>246</v>
      </c>
      <c r="G11" s="185" t="s">
        <v>247</v>
      </c>
      <c r="H11" s="185" t="s">
        <v>248</v>
      </c>
      <c r="I11" s="185" t="s">
        <v>257</v>
      </c>
    </row>
    <row r="12" spans="1:9" s="401" customFormat="1" ht="31.5">
      <c r="A12" s="399"/>
      <c r="B12" s="159" t="s">
        <v>134</v>
      </c>
      <c r="C12" s="316" t="s">
        <v>11</v>
      </c>
      <c r="D12" s="315" t="s">
        <v>183</v>
      </c>
      <c r="E12" s="237" t="s">
        <v>179</v>
      </c>
      <c r="F12" s="237" t="s">
        <v>111</v>
      </c>
      <c r="G12" s="237" t="s">
        <v>242</v>
      </c>
      <c r="H12" s="237" t="s">
        <v>243</v>
      </c>
      <c r="I12" s="343" t="s">
        <v>244</v>
      </c>
    </row>
    <row r="13" spans="2:9" ht="15">
      <c r="B13" s="299">
        <v>1</v>
      </c>
      <c r="C13" s="319">
        <f aca="true" t="shared" si="0" ref="C13:C52">IF(I13&lt;&gt;0,VLOOKUP($D$7,Info_County_Code,2,FALSE),"")</f>
      </c>
      <c r="D13" s="111"/>
      <c r="E13" s="18"/>
      <c r="F13" s="116"/>
      <c r="G13" s="7"/>
      <c r="H13" s="7"/>
      <c r="I13" s="186">
        <f>SUM(G13:H13)</f>
        <v>0</v>
      </c>
    </row>
    <row r="14" spans="2:9" ht="15">
      <c r="B14" s="299">
        <v>2</v>
      </c>
      <c r="C14" s="319">
        <f t="shared" si="0"/>
      </c>
      <c r="D14" s="111"/>
      <c r="E14" s="18"/>
      <c r="F14" s="116"/>
      <c r="G14" s="7"/>
      <c r="H14" s="7"/>
      <c r="I14" s="186">
        <f aca="true" t="shared" si="1" ref="I14:I52">SUM(G14:H14)</f>
        <v>0</v>
      </c>
    </row>
    <row r="15" spans="2:9" ht="15">
      <c r="B15" s="299">
        <v>3</v>
      </c>
      <c r="C15" s="319">
        <f t="shared" si="0"/>
      </c>
      <c r="D15" s="111"/>
      <c r="E15" s="18"/>
      <c r="F15" s="116"/>
      <c r="G15" s="7"/>
      <c r="H15" s="7"/>
      <c r="I15" s="186">
        <f t="shared" si="1"/>
        <v>0</v>
      </c>
    </row>
    <row r="16" spans="2:9" ht="15">
      <c r="B16" s="299">
        <v>4</v>
      </c>
      <c r="C16" s="319">
        <f t="shared" si="0"/>
      </c>
      <c r="D16" s="111"/>
      <c r="E16" s="18"/>
      <c r="F16" s="116"/>
      <c r="G16" s="7"/>
      <c r="H16" s="7"/>
      <c r="I16" s="186">
        <f t="shared" si="1"/>
        <v>0</v>
      </c>
    </row>
    <row r="17" spans="2:9" ht="15">
      <c r="B17" s="299">
        <v>5</v>
      </c>
      <c r="C17" s="319">
        <f t="shared" si="0"/>
      </c>
      <c r="D17" s="111"/>
      <c r="E17" s="18"/>
      <c r="F17" s="116"/>
      <c r="G17" s="7"/>
      <c r="H17" s="7"/>
      <c r="I17" s="186">
        <f t="shared" si="1"/>
        <v>0</v>
      </c>
    </row>
    <row r="18" spans="2:9" ht="15">
      <c r="B18" s="299">
        <v>6</v>
      </c>
      <c r="C18" s="319">
        <f t="shared" si="0"/>
      </c>
      <c r="D18" s="111"/>
      <c r="E18" s="18"/>
      <c r="F18" s="116"/>
      <c r="G18" s="7"/>
      <c r="H18" s="7"/>
      <c r="I18" s="186">
        <f t="shared" si="1"/>
        <v>0</v>
      </c>
    </row>
    <row r="19" spans="2:9" ht="15">
      <c r="B19" s="299">
        <v>7</v>
      </c>
      <c r="C19" s="319">
        <f t="shared" si="0"/>
      </c>
      <c r="D19" s="111"/>
      <c r="E19" s="18"/>
      <c r="F19" s="116"/>
      <c r="G19" s="7"/>
      <c r="H19" s="7"/>
      <c r="I19" s="186">
        <f t="shared" si="1"/>
        <v>0</v>
      </c>
    </row>
    <row r="20" spans="2:9" ht="15">
      <c r="B20" s="299">
        <v>8</v>
      </c>
      <c r="C20" s="319">
        <f t="shared" si="0"/>
      </c>
      <c r="D20" s="111"/>
      <c r="E20" s="18"/>
      <c r="F20" s="116"/>
      <c r="G20" s="7"/>
      <c r="H20" s="7"/>
      <c r="I20" s="186">
        <f t="shared" si="1"/>
        <v>0</v>
      </c>
    </row>
    <row r="21" spans="2:9" ht="15">
      <c r="B21" s="299">
        <v>9</v>
      </c>
      <c r="C21" s="319">
        <f t="shared" si="0"/>
      </c>
      <c r="D21" s="111"/>
      <c r="E21" s="18"/>
      <c r="F21" s="116"/>
      <c r="G21" s="7"/>
      <c r="H21" s="7"/>
      <c r="I21" s="186">
        <f t="shared" si="1"/>
        <v>0</v>
      </c>
    </row>
    <row r="22" spans="2:9" ht="15">
      <c r="B22" s="299">
        <v>10</v>
      </c>
      <c r="C22" s="319">
        <f t="shared" si="0"/>
      </c>
      <c r="D22" s="111"/>
      <c r="E22" s="18"/>
      <c r="F22" s="116"/>
      <c r="G22" s="7"/>
      <c r="H22" s="7"/>
      <c r="I22" s="186">
        <f t="shared" si="1"/>
        <v>0</v>
      </c>
    </row>
    <row r="23" spans="2:9" ht="15">
      <c r="B23" s="299">
        <v>11</v>
      </c>
      <c r="C23" s="319">
        <f t="shared" si="0"/>
      </c>
      <c r="D23" s="111"/>
      <c r="E23" s="18"/>
      <c r="F23" s="116"/>
      <c r="G23" s="7"/>
      <c r="H23" s="7"/>
      <c r="I23" s="186">
        <f t="shared" si="1"/>
        <v>0</v>
      </c>
    </row>
    <row r="24" spans="2:9" ht="15">
      <c r="B24" s="299">
        <v>12</v>
      </c>
      <c r="C24" s="319">
        <f t="shared" si="0"/>
      </c>
      <c r="D24" s="111"/>
      <c r="E24" s="18"/>
      <c r="F24" s="116"/>
      <c r="G24" s="7"/>
      <c r="H24" s="7"/>
      <c r="I24" s="186">
        <f t="shared" si="1"/>
        <v>0</v>
      </c>
    </row>
    <row r="25" spans="2:9" ht="15">
      <c r="B25" s="299">
        <v>13</v>
      </c>
      <c r="C25" s="319">
        <f t="shared" si="0"/>
      </c>
      <c r="D25" s="111"/>
      <c r="E25" s="18"/>
      <c r="F25" s="116"/>
      <c r="G25" s="7"/>
      <c r="H25" s="7"/>
      <c r="I25" s="186">
        <f t="shared" si="1"/>
        <v>0</v>
      </c>
    </row>
    <row r="26" spans="2:9" ht="15">
      <c r="B26" s="299">
        <v>14</v>
      </c>
      <c r="C26" s="319">
        <f t="shared" si="0"/>
      </c>
      <c r="D26" s="111"/>
      <c r="E26" s="18"/>
      <c r="F26" s="116"/>
      <c r="G26" s="7"/>
      <c r="H26" s="7"/>
      <c r="I26" s="186">
        <f t="shared" si="1"/>
        <v>0</v>
      </c>
    </row>
    <row r="27" spans="2:9" ht="15">
      <c r="B27" s="299">
        <v>15</v>
      </c>
      <c r="C27" s="319">
        <f t="shared" si="0"/>
      </c>
      <c r="D27" s="111"/>
      <c r="E27" s="18"/>
      <c r="F27" s="116"/>
      <c r="G27" s="7"/>
      <c r="H27" s="7"/>
      <c r="I27" s="186">
        <f t="shared" si="1"/>
        <v>0</v>
      </c>
    </row>
    <row r="28" spans="2:11" ht="15">
      <c r="B28" s="299">
        <v>16</v>
      </c>
      <c r="C28" s="319">
        <f t="shared" si="0"/>
      </c>
      <c r="D28" s="111"/>
      <c r="E28" s="18"/>
      <c r="F28" s="116"/>
      <c r="G28" s="7"/>
      <c r="H28" s="7"/>
      <c r="I28" s="186">
        <f t="shared" si="1"/>
        <v>0</v>
      </c>
      <c r="K28" s="402"/>
    </row>
    <row r="29" spans="2:9" ht="15">
      <c r="B29" s="299">
        <v>17</v>
      </c>
      <c r="C29" s="319">
        <f t="shared" si="0"/>
      </c>
      <c r="D29" s="111"/>
      <c r="E29" s="18"/>
      <c r="F29" s="116"/>
      <c r="G29" s="7"/>
      <c r="H29" s="7"/>
      <c r="I29" s="186">
        <f t="shared" si="1"/>
        <v>0</v>
      </c>
    </row>
    <row r="30" spans="2:9" ht="15">
      <c r="B30" s="299">
        <v>18</v>
      </c>
      <c r="C30" s="319">
        <f t="shared" si="0"/>
      </c>
      <c r="D30" s="111"/>
      <c r="E30" s="18"/>
      <c r="F30" s="116"/>
      <c r="G30" s="7"/>
      <c r="H30" s="7"/>
      <c r="I30" s="186">
        <f t="shared" si="1"/>
        <v>0</v>
      </c>
    </row>
    <row r="31" spans="2:9" ht="15">
      <c r="B31" s="299">
        <v>19</v>
      </c>
      <c r="C31" s="319">
        <f t="shared" si="0"/>
      </c>
      <c r="D31" s="111"/>
      <c r="E31" s="18"/>
      <c r="F31" s="116"/>
      <c r="G31" s="7"/>
      <c r="H31" s="7"/>
      <c r="I31" s="186">
        <f t="shared" si="1"/>
        <v>0</v>
      </c>
    </row>
    <row r="32" spans="2:9" ht="15">
      <c r="B32" s="299">
        <v>20</v>
      </c>
      <c r="C32" s="319">
        <f t="shared" si="0"/>
      </c>
      <c r="D32" s="111"/>
      <c r="E32" s="18"/>
      <c r="F32" s="116"/>
      <c r="G32" s="7"/>
      <c r="H32" s="7"/>
      <c r="I32" s="186">
        <f t="shared" si="1"/>
        <v>0</v>
      </c>
    </row>
    <row r="33" spans="2:9" ht="15">
      <c r="B33" s="299">
        <v>21</v>
      </c>
      <c r="C33" s="319">
        <f t="shared" si="0"/>
      </c>
      <c r="D33" s="111"/>
      <c r="E33" s="18"/>
      <c r="F33" s="116"/>
      <c r="G33" s="7"/>
      <c r="H33" s="7"/>
      <c r="I33" s="186">
        <f t="shared" si="1"/>
        <v>0</v>
      </c>
    </row>
    <row r="34" spans="2:9" ht="15">
      <c r="B34" s="299">
        <v>22</v>
      </c>
      <c r="C34" s="319">
        <f t="shared" si="0"/>
      </c>
      <c r="D34" s="111"/>
      <c r="E34" s="18"/>
      <c r="F34" s="116"/>
      <c r="G34" s="7"/>
      <c r="H34" s="7"/>
      <c r="I34" s="186">
        <f t="shared" si="1"/>
        <v>0</v>
      </c>
    </row>
    <row r="35" spans="2:9" ht="15">
      <c r="B35" s="299">
        <v>23</v>
      </c>
      <c r="C35" s="319">
        <f t="shared" si="0"/>
      </c>
      <c r="D35" s="111"/>
      <c r="E35" s="18"/>
      <c r="F35" s="116"/>
      <c r="G35" s="7"/>
      <c r="H35" s="7"/>
      <c r="I35" s="186">
        <f t="shared" si="1"/>
        <v>0</v>
      </c>
    </row>
    <row r="36" spans="2:9" ht="15">
      <c r="B36" s="299">
        <v>24</v>
      </c>
      <c r="C36" s="319">
        <f t="shared" si="0"/>
      </c>
      <c r="D36" s="111"/>
      <c r="E36" s="18"/>
      <c r="F36" s="116"/>
      <c r="G36" s="7"/>
      <c r="H36" s="7"/>
      <c r="I36" s="186">
        <f t="shared" si="1"/>
        <v>0</v>
      </c>
    </row>
    <row r="37" spans="2:9" ht="15">
      <c r="B37" s="299">
        <v>25</v>
      </c>
      <c r="C37" s="319">
        <f t="shared" si="0"/>
      </c>
      <c r="D37" s="111"/>
      <c r="E37" s="18"/>
      <c r="F37" s="116"/>
      <c r="G37" s="7"/>
      <c r="H37" s="7"/>
      <c r="I37" s="186">
        <f t="shared" si="1"/>
        <v>0</v>
      </c>
    </row>
    <row r="38" spans="2:9" ht="15">
      <c r="B38" s="299">
        <v>26</v>
      </c>
      <c r="C38" s="319">
        <f t="shared" si="0"/>
      </c>
      <c r="D38" s="111"/>
      <c r="E38" s="18"/>
      <c r="F38" s="116"/>
      <c r="G38" s="7"/>
      <c r="H38" s="7"/>
      <c r="I38" s="186">
        <f t="shared" si="1"/>
        <v>0</v>
      </c>
    </row>
    <row r="39" spans="2:9" ht="15">
      <c r="B39" s="299">
        <v>27</v>
      </c>
      <c r="C39" s="319">
        <f t="shared" si="0"/>
      </c>
      <c r="D39" s="111"/>
      <c r="E39" s="18"/>
      <c r="F39" s="116"/>
      <c r="G39" s="7"/>
      <c r="H39" s="7"/>
      <c r="I39" s="186">
        <f t="shared" si="1"/>
        <v>0</v>
      </c>
    </row>
    <row r="40" spans="2:9" ht="15">
      <c r="B40" s="299">
        <v>28</v>
      </c>
      <c r="C40" s="319">
        <f t="shared" si="0"/>
      </c>
      <c r="D40" s="111"/>
      <c r="E40" s="18"/>
      <c r="F40" s="116"/>
      <c r="G40" s="7"/>
      <c r="H40" s="7"/>
      <c r="I40" s="186">
        <f t="shared" si="1"/>
        <v>0</v>
      </c>
    </row>
    <row r="41" spans="2:9" ht="15">
      <c r="B41" s="299">
        <v>29</v>
      </c>
      <c r="C41" s="319">
        <f t="shared" si="0"/>
      </c>
      <c r="D41" s="111"/>
      <c r="E41" s="18"/>
      <c r="F41" s="116"/>
      <c r="G41" s="7"/>
      <c r="H41" s="7"/>
      <c r="I41" s="186">
        <f t="shared" si="1"/>
        <v>0</v>
      </c>
    </row>
    <row r="42" spans="2:9" ht="15">
      <c r="B42" s="299">
        <v>30</v>
      </c>
      <c r="C42" s="319">
        <f t="shared" si="0"/>
      </c>
      <c r="D42" s="111"/>
      <c r="E42" s="18"/>
      <c r="F42" s="116"/>
      <c r="G42" s="7"/>
      <c r="H42" s="7"/>
      <c r="I42" s="186">
        <f t="shared" si="1"/>
        <v>0</v>
      </c>
    </row>
    <row r="43" spans="2:9" ht="15">
      <c r="B43" s="299">
        <v>31</v>
      </c>
      <c r="C43" s="319">
        <f t="shared" si="0"/>
      </c>
      <c r="D43" s="111"/>
      <c r="E43" s="18"/>
      <c r="F43" s="116"/>
      <c r="G43" s="7"/>
      <c r="H43" s="7"/>
      <c r="I43" s="186">
        <f t="shared" si="1"/>
        <v>0</v>
      </c>
    </row>
    <row r="44" spans="2:9" ht="15">
      <c r="B44" s="299">
        <v>32</v>
      </c>
      <c r="C44" s="319">
        <f t="shared" si="0"/>
      </c>
      <c r="D44" s="111"/>
      <c r="E44" s="18"/>
      <c r="F44" s="116"/>
      <c r="G44" s="7"/>
      <c r="H44" s="7"/>
      <c r="I44" s="186">
        <f t="shared" si="1"/>
        <v>0</v>
      </c>
    </row>
    <row r="45" spans="2:9" ht="15">
      <c r="B45" s="299">
        <v>33</v>
      </c>
      <c r="C45" s="319">
        <f t="shared" si="0"/>
      </c>
      <c r="D45" s="111"/>
      <c r="E45" s="18"/>
      <c r="F45" s="116"/>
      <c r="G45" s="7"/>
      <c r="H45" s="7"/>
      <c r="I45" s="186">
        <f t="shared" si="1"/>
        <v>0</v>
      </c>
    </row>
    <row r="46" spans="2:9" ht="15">
      <c r="B46" s="299">
        <v>34</v>
      </c>
      <c r="C46" s="319">
        <f t="shared" si="0"/>
      </c>
      <c r="D46" s="111"/>
      <c r="E46" s="18"/>
      <c r="F46" s="116"/>
      <c r="G46" s="7"/>
      <c r="H46" s="7"/>
      <c r="I46" s="186">
        <f t="shared" si="1"/>
        <v>0</v>
      </c>
    </row>
    <row r="47" spans="2:9" ht="15">
      <c r="B47" s="299">
        <v>35</v>
      </c>
      <c r="C47" s="319">
        <f t="shared" si="0"/>
      </c>
      <c r="D47" s="111"/>
      <c r="E47" s="18"/>
      <c r="F47" s="116"/>
      <c r="G47" s="7"/>
      <c r="H47" s="7"/>
      <c r="I47" s="186">
        <f t="shared" si="1"/>
        <v>0</v>
      </c>
    </row>
    <row r="48" spans="2:9" ht="15">
      <c r="B48" s="299">
        <v>36</v>
      </c>
      <c r="C48" s="319">
        <f t="shared" si="0"/>
      </c>
      <c r="D48" s="111"/>
      <c r="E48" s="18"/>
      <c r="F48" s="116"/>
      <c r="G48" s="7"/>
      <c r="H48" s="7"/>
      <c r="I48" s="186">
        <f t="shared" si="1"/>
        <v>0</v>
      </c>
    </row>
    <row r="49" spans="2:9" ht="15">
      <c r="B49" s="299">
        <v>37</v>
      </c>
      <c r="C49" s="319">
        <f t="shared" si="0"/>
      </c>
      <c r="D49" s="111"/>
      <c r="E49" s="18"/>
      <c r="F49" s="116"/>
      <c r="G49" s="7"/>
      <c r="H49" s="7"/>
      <c r="I49" s="186">
        <f t="shared" si="1"/>
        <v>0</v>
      </c>
    </row>
    <row r="50" spans="2:9" ht="15">
      <c r="B50" s="299">
        <v>38</v>
      </c>
      <c r="C50" s="319">
        <f t="shared" si="0"/>
      </c>
      <c r="D50" s="111"/>
      <c r="E50" s="18"/>
      <c r="F50" s="116"/>
      <c r="G50" s="7"/>
      <c r="H50" s="7"/>
      <c r="I50" s="186">
        <f t="shared" si="1"/>
        <v>0</v>
      </c>
    </row>
    <row r="51" spans="2:9" ht="15">
      <c r="B51" s="299">
        <v>39</v>
      </c>
      <c r="C51" s="319">
        <f t="shared" si="0"/>
      </c>
      <c r="D51" s="111"/>
      <c r="E51" s="18"/>
      <c r="F51" s="116"/>
      <c r="G51" s="7"/>
      <c r="H51" s="7"/>
      <c r="I51" s="186">
        <f t="shared" si="1"/>
        <v>0</v>
      </c>
    </row>
    <row r="52" spans="2:9" ht="15">
      <c r="B52" s="299">
        <v>40</v>
      </c>
      <c r="C52" s="319">
        <f t="shared" si="0"/>
      </c>
      <c r="D52" s="111"/>
      <c r="E52" s="18"/>
      <c r="F52" s="116"/>
      <c r="G52" s="7"/>
      <c r="H52" s="7"/>
      <c r="I52" s="186">
        <f t="shared" si="1"/>
        <v>0</v>
      </c>
    </row>
    <row r="53" ht="15" hidden="1"/>
    <row r="54" ht="15" hidden="1"/>
    <row r="55" ht="15" hidden="1"/>
    <row r="56" ht="15" hidden="1"/>
    <row r="57" ht="15" hidden="1"/>
    <row r="58" ht="15" hidden="1"/>
    <row r="59" ht="15" hidden="1"/>
    <row r="60" ht="15" hidden="1"/>
  </sheetData>
  <sheetProtection password="C72E"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A56" sqref="A56:IV65536"/>
    </sheetView>
  </sheetViews>
  <sheetFormatPr defaultColWidth="0" defaultRowHeight="15" zeroHeight="1"/>
  <cols>
    <col min="1" max="1" width="2.7109375" style="9" customWidth="1"/>
    <col min="2" max="2" width="9.140625" style="9" customWidth="1"/>
    <col min="3" max="3" width="137.00390625" style="9" customWidth="1"/>
    <col min="4" max="7" width="9.140625" style="9" customWidth="1"/>
    <col min="8" max="17" width="9.140625" style="9" hidden="1" customWidth="1"/>
    <col min="18" max="28" width="0" style="9" hidden="1" customWidth="1"/>
    <col min="29" max="16384" width="9.140625" style="9" hidden="1" customWidth="1"/>
  </cols>
  <sheetData>
    <row r="1" spans="1:3" ht="15">
      <c r="A1" s="4"/>
      <c r="B1" s="4"/>
      <c r="C1" s="4"/>
    </row>
    <row r="2" s="95" customFormat="1" ht="15">
      <c r="B2" s="95" t="str">
        <f>'1. Information'!B2</f>
        <v>Version 7/1/2018</v>
      </c>
    </row>
    <row r="3" spans="2:6" ht="18">
      <c r="B3" s="81" t="str">
        <f>'1. Information'!B3</f>
        <v>Annual Mental Health Services Act Revenue and Expenditure Report</v>
      </c>
      <c r="C3" s="5"/>
      <c r="D3" s="5"/>
      <c r="E3" s="5"/>
      <c r="F3" s="5"/>
    </row>
    <row r="4" spans="2:6" ht="18">
      <c r="B4" s="81" t="str">
        <f>'1. Information'!B4</f>
        <v>Fiscal Year 2017-18</v>
      </c>
      <c r="C4" s="5"/>
      <c r="D4" s="5"/>
      <c r="E4" s="5"/>
      <c r="F4" s="5"/>
    </row>
    <row r="5" spans="2:6" ht="18">
      <c r="B5" s="81" t="s">
        <v>274</v>
      </c>
      <c r="C5" s="5"/>
      <c r="D5" s="5"/>
      <c r="E5" s="5"/>
      <c r="F5" s="5"/>
    </row>
    <row r="6" spans="2:28" ht="18">
      <c r="B6" s="81"/>
      <c r="C6" s="5"/>
      <c r="D6" s="5"/>
      <c r="E6" s="5"/>
      <c r="F6" s="5"/>
      <c r="AB6" s="95"/>
    </row>
    <row r="7" spans="2:3" ht="15.75">
      <c r="B7" s="90"/>
      <c r="C7" s="8" t="s">
        <v>274</v>
      </c>
    </row>
    <row r="8" spans="2:3" ht="33.75" customHeight="1">
      <c r="B8" s="91">
        <v>1</v>
      </c>
      <c r="C8" s="94"/>
    </row>
    <row r="9" spans="2:3" ht="33.75" customHeight="1">
      <c r="B9" s="92">
        <v>2</v>
      </c>
      <c r="C9" s="94"/>
    </row>
    <row r="10" spans="2:3" ht="33.75" customHeight="1">
      <c r="B10" s="92">
        <v>3</v>
      </c>
      <c r="C10" s="89"/>
    </row>
    <row r="11" spans="2:3" ht="33.75" customHeight="1">
      <c r="B11" s="91">
        <v>4</v>
      </c>
      <c r="C11" s="89"/>
    </row>
    <row r="12" spans="2:3" ht="33.75" customHeight="1">
      <c r="B12" s="92">
        <v>5</v>
      </c>
      <c r="C12" s="89"/>
    </row>
    <row r="13" spans="2:14" ht="33.75" customHeight="1">
      <c r="B13" s="92">
        <v>6</v>
      </c>
      <c r="C13" s="89"/>
      <c r="N13" s="95"/>
    </row>
    <row r="14" spans="2:3" ht="33.75" customHeight="1">
      <c r="B14" s="91">
        <v>7</v>
      </c>
      <c r="C14" s="89"/>
    </row>
    <row r="15" spans="2:3" ht="33.75" customHeight="1">
      <c r="B15" s="92">
        <v>8</v>
      </c>
      <c r="C15" s="89"/>
    </row>
    <row r="16" spans="2:3" ht="33.75" customHeight="1">
      <c r="B16" s="92">
        <v>9</v>
      </c>
      <c r="C16" s="89"/>
    </row>
    <row r="17" spans="2:3" ht="33.75" customHeight="1">
      <c r="B17" s="91">
        <v>10</v>
      </c>
      <c r="C17" s="89"/>
    </row>
    <row r="18" spans="2:3" ht="33.75" customHeight="1">
      <c r="B18" s="92">
        <v>11</v>
      </c>
      <c r="C18" s="89"/>
    </row>
    <row r="19" spans="2:3" ht="33.75" customHeight="1">
      <c r="B19" s="92">
        <v>12</v>
      </c>
      <c r="C19" s="89"/>
    </row>
    <row r="20" spans="2:3" ht="33.75" customHeight="1">
      <c r="B20" s="91">
        <v>13</v>
      </c>
      <c r="C20" s="89"/>
    </row>
    <row r="21" spans="2:3" ht="33.75" customHeight="1">
      <c r="B21" s="92">
        <v>14</v>
      </c>
      <c r="C21" s="89"/>
    </row>
    <row r="22" spans="2:3" ht="33.75" customHeight="1">
      <c r="B22" s="92">
        <v>15</v>
      </c>
      <c r="C22" s="89"/>
    </row>
    <row r="23" spans="2:3" ht="33.75" customHeight="1">
      <c r="B23" s="91">
        <v>16</v>
      </c>
      <c r="C23" s="89"/>
    </row>
    <row r="24" spans="2:3" ht="33.75" customHeight="1">
      <c r="B24" s="92">
        <v>17</v>
      </c>
      <c r="C24" s="89"/>
    </row>
    <row r="25" spans="2:3" ht="33.75" customHeight="1">
      <c r="B25" s="92">
        <v>18</v>
      </c>
      <c r="C25" s="89"/>
    </row>
    <row r="26" spans="2:3" ht="33.75" customHeight="1">
      <c r="B26" s="91">
        <v>19</v>
      </c>
      <c r="C26" s="89"/>
    </row>
    <row r="27" spans="2:3" ht="33.75" customHeight="1">
      <c r="B27" s="92">
        <v>20</v>
      </c>
      <c r="C27" s="89"/>
    </row>
    <row r="28" spans="2:3" ht="33.75" customHeight="1">
      <c r="B28" s="92">
        <v>21</v>
      </c>
      <c r="C28" s="89"/>
    </row>
    <row r="29" spans="2:3" ht="33.75" customHeight="1">
      <c r="B29" s="91">
        <v>22</v>
      </c>
      <c r="C29" s="89"/>
    </row>
    <row r="30" spans="2:3" ht="33.75" customHeight="1">
      <c r="B30" s="92">
        <v>23</v>
      </c>
      <c r="C30" s="89"/>
    </row>
    <row r="31" spans="2:3" ht="33.75" customHeight="1">
      <c r="B31" s="92">
        <v>24</v>
      </c>
      <c r="C31" s="89"/>
    </row>
    <row r="32" spans="2:3" ht="33.75" customHeight="1">
      <c r="B32" s="91">
        <v>25</v>
      </c>
      <c r="C32" s="89"/>
    </row>
    <row r="33" spans="2:3" ht="33.75" customHeight="1">
      <c r="B33" s="92">
        <v>26</v>
      </c>
      <c r="C33" s="89"/>
    </row>
    <row r="34" spans="2:4" ht="33.75" customHeight="1">
      <c r="B34" s="92">
        <v>27</v>
      </c>
      <c r="C34" s="94"/>
      <c r="D34" s="95"/>
    </row>
    <row r="35" spans="2:3" ht="33.75" customHeight="1">
      <c r="B35" s="91">
        <v>28</v>
      </c>
      <c r="C35" s="89"/>
    </row>
    <row r="36" spans="2:3" ht="33.75" customHeight="1">
      <c r="B36" s="92">
        <v>29</v>
      </c>
      <c r="C36" s="89"/>
    </row>
    <row r="37" spans="2:3" ht="33.75" customHeight="1">
      <c r="B37" s="92">
        <v>30</v>
      </c>
      <c r="C37" s="89"/>
    </row>
    <row r="38" spans="2:3" ht="33.75" customHeight="1">
      <c r="B38" s="91">
        <v>31</v>
      </c>
      <c r="C38" s="89"/>
    </row>
    <row r="39" spans="2:3" ht="33.75" customHeight="1">
      <c r="B39" s="92">
        <v>32</v>
      </c>
      <c r="C39" s="89"/>
    </row>
    <row r="40" spans="2:3" ht="33.75" customHeight="1">
      <c r="B40" s="92">
        <v>33</v>
      </c>
      <c r="C40" s="89"/>
    </row>
    <row r="41" spans="2:3" ht="33.75" customHeight="1">
      <c r="B41" s="91">
        <v>34</v>
      </c>
      <c r="C41" s="89"/>
    </row>
    <row r="42" spans="2:3" ht="33.75" customHeight="1">
      <c r="B42" s="92">
        <v>35</v>
      </c>
      <c r="C42" s="89"/>
    </row>
    <row r="43" spans="2:3" ht="33.75" customHeight="1">
      <c r="B43" s="92">
        <v>36</v>
      </c>
      <c r="C43" s="89"/>
    </row>
    <row r="44" spans="2:3" ht="33.75" customHeight="1">
      <c r="B44" s="91">
        <v>37</v>
      </c>
      <c r="C44" s="89"/>
    </row>
    <row r="45" spans="2:3" ht="33.75" customHeight="1">
      <c r="B45" s="92">
        <v>38</v>
      </c>
      <c r="C45" s="89"/>
    </row>
    <row r="46" spans="2:3" ht="33.75" customHeight="1">
      <c r="B46" s="91">
        <v>39</v>
      </c>
      <c r="C46" s="89"/>
    </row>
    <row r="47" spans="2:3" ht="33.75" customHeight="1">
      <c r="B47" s="92">
        <v>40</v>
      </c>
      <c r="C47" s="94"/>
    </row>
    <row r="48" ht="15"/>
    <row r="49" ht="15"/>
    <row r="50" ht="15">
      <c r="Q50" s="78"/>
    </row>
    <row r="51" ht="15"/>
    <row r="52" ht="15"/>
    <row r="53" ht="15"/>
    <row r="54" ht="15"/>
    <row r="55" ht="15"/>
    <row r="56" ht="15" hidden="1"/>
    <row r="57" ht="15" hidden="1"/>
    <row r="58" ht="15" hidden="1"/>
    <row r="59" ht="15" hidden="1"/>
    <row r="60" ht="15" hidden="1"/>
    <row r="61" ht="15" hidden="1">
      <c r="J61" s="93"/>
    </row>
    <row r="62" ht="15" hidden="1"/>
    <row r="63" ht="15" hidden="1"/>
    <row r="64" ht="15" hidden="1"/>
    <row r="65" ht="15" hidden="1">
      <c r="K65" s="80"/>
    </row>
    <row r="66" ht="15" hidden="1"/>
    <row r="67" ht="15" hidden="1">
      <c r="L67" s="78"/>
    </row>
    <row r="68" ht="15" hidden="1">
      <c r="N68" s="78"/>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9" bestFit="1" customWidth="1"/>
    <col min="2" max="2" width="5.421875" style="9" customWidth="1"/>
    <col min="3" max="3" width="18.8515625" style="9" bestFit="1" customWidth="1"/>
    <col min="4" max="4" width="17.8515625" style="9" customWidth="1"/>
    <col min="5" max="5" width="18.00390625" style="9" customWidth="1"/>
    <col min="6" max="6" width="36.8515625" style="9" bestFit="1" customWidth="1"/>
    <col min="7" max="7" width="27.140625" style="9" customWidth="1"/>
    <col min="8" max="8" width="31.57421875" style="9" bestFit="1" customWidth="1"/>
    <col min="9" max="9" width="25.28125" style="9" customWidth="1"/>
    <col min="10" max="10" width="24.140625" style="9" customWidth="1"/>
    <col min="11" max="11" width="26.00390625" style="9" bestFit="1" customWidth="1"/>
    <col min="12" max="12" width="24.28125" style="9" bestFit="1" customWidth="1"/>
    <col min="13" max="13" width="35.8515625" style="9" customWidth="1"/>
    <col min="14" max="14" width="23.140625" style="9" bestFit="1" customWidth="1"/>
    <col min="15" max="15" width="11.7109375" style="9" customWidth="1"/>
    <col min="16" max="16" width="9.140625" style="9" customWidth="1"/>
    <col min="17" max="16384" width="9.140625" style="9" customWidth="1"/>
  </cols>
  <sheetData>
    <row r="1" spans="1:15" ht="32.25" thickBot="1">
      <c r="A1" s="128" t="s">
        <v>169</v>
      </c>
      <c r="B1" s="129"/>
      <c r="C1" s="22" t="s">
        <v>170</v>
      </c>
      <c r="D1" s="23" t="s">
        <v>168</v>
      </c>
      <c r="E1" s="23" t="s">
        <v>171</v>
      </c>
      <c r="F1" s="23" t="s">
        <v>155</v>
      </c>
      <c r="G1" s="23" t="s">
        <v>156</v>
      </c>
      <c r="H1" s="23" t="s">
        <v>172</v>
      </c>
      <c r="I1" s="23" t="s">
        <v>173</v>
      </c>
      <c r="J1" s="23" t="s">
        <v>190</v>
      </c>
      <c r="K1" s="109" t="s">
        <v>298</v>
      </c>
      <c r="L1" s="109" t="s">
        <v>299</v>
      </c>
      <c r="M1" s="23" t="s">
        <v>184</v>
      </c>
      <c r="N1" s="22" t="s">
        <v>235</v>
      </c>
      <c r="O1" s="24"/>
    </row>
    <row r="2" spans="1:15" ht="15">
      <c r="A2" s="25" t="s">
        <v>43</v>
      </c>
      <c r="B2" s="21">
        <v>1</v>
      </c>
      <c r="C2" s="21" t="s">
        <v>186</v>
      </c>
      <c r="D2" s="9" t="s">
        <v>102</v>
      </c>
      <c r="E2" s="9" t="s">
        <v>144</v>
      </c>
      <c r="F2" s="9" t="s">
        <v>136</v>
      </c>
      <c r="G2" s="9" t="s">
        <v>157</v>
      </c>
      <c r="H2" s="9" t="s">
        <v>105</v>
      </c>
      <c r="I2" s="9" t="s">
        <v>176</v>
      </c>
      <c r="J2" s="9" t="s">
        <v>34</v>
      </c>
      <c r="K2" s="95" t="s">
        <v>291</v>
      </c>
      <c r="L2" s="95" t="s">
        <v>297</v>
      </c>
      <c r="M2" s="9" t="s">
        <v>114</v>
      </c>
      <c r="N2" s="9" t="s">
        <v>180</v>
      </c>
      <c r="O2" s="26"/>
    </row>
    <row r="3" spans="1:15" ht="15">
      <c r="A3" s="25" t="s">
        <v>100</v>
      </c>
      <c r="B3" s="21">
        <v>2</v>
      </c>
      <c r="C3" s="21" t="s">
        <v>187</v>
      </c>
      <c r="D3" s="9" t="s">
        <v>103</v>
      </c>
      <c r="E3" s="9" t="s">
        <v>143</v>
      </c>
      <c r="F3" s="9" t="s">
        <v>137</v>
      </c>
      <c r="G3" s="9" t="s">
        <v>158</v>
      </c>
      <c r="H3" s="9" t="s">
        <v>106</v>
      </c>
      <c r="I3" s="9" t="s">
        <v>177</v>
      </c>
      <c r="J3" s="9" t="s">
        <v>35</v>
      </c>
      <c r="K3" s="95" t="s">
        <v>290</v>
      </c>
      <c r="L3" s="95" t="s">
        <v>296</v>
      </c>
      <c r="M3" s="9" t="s">
        <v>115</v>
      </c>
      <c r="N3" s="9" t="s">
        <v>181</v>
      </c>
      <c r="O3" s="26"/>
    </row>
    <row r="4" spans="1:15" ht="15">
      <c r="A4" s="25" t="s">
        <v>44</v>
      </c>
      <c r="B4" s="21">
        <v>3</v>
      </c>
      <c r="C4" s="21"/>
      <c r="F4" s="9" t="s">
        <v>145</v>
      </c>
      <c r="G4" s="9" t="s">
        <v>159</v>
      </c>
      <c r="H4" s="9" t="s">
        <v>107</v>
      </c>
      <c r="J4" s="9" t="s">
        <v>36</v>
      </c>
      <c r="L4" s="95" t="s">
        <v>295</v>
      </c>
      <c r="M4" s="9" t="s">
        <v>116</v>
      </c>
      <c r="N4" s="9" t="s">
        <v>182</v>
      </c>
      <c r="O4" s="26"/>
    </row>
    <row r="5" spans="1:15" ht="15">
      <c r="A5" s="25" t="s">
        <v>45</v>
      </c>
      <c r="B5" s="21">
        <v>65</v>
      </c>
      <c r="C5" s="21"/>
      <c r="F5" s="9" t="s">
        <v>146</v>
      </c>
      <c r="H5" s="9" t="s">
        <v>108</v>
      </c>
      <c r="J5" s="9" t="s">
        <v>37</v>
      </c>
      <c r="L5" s="95" t="s">
        <v>294</v>
      </c>
      <c r="M5" s="9" t="s">
        <v>117</v>
      </c>
      <c r="O5" s="26"/>
    </row>
    <row r="6" spans="1:15" ht="15">
      <c r="A6" s="25" t="s">
        <v>46</v>
      </c>
      <c r="B6" s="21">
        <v>4</v>
      </c>
      <c r="C6" s="21"/>
      <c r="F6" s="9" t="s">
        <v>147</v>
      </c>
      <c r="H6" s="9" t="s">
        <v>109</v>
      </c>
      <c r="J6" s="9" t="s">
        <v>38</v>
      </c>
      <c r="L6" s="95" t="s">
        <v>293</v>
      </c>
      <c r="M6" s="9" t="s">
        <v>118</v>
      </c>
      <c r="O6" s="26"/>
    </row>
    <row r="7" spans="1:15" ht="15">
      <c r="A7" s="25" t="s">
        <v>47</v>
      </c>
      <c r="B7" s="21">
        <v>5</v>
      </c>
      <c r="C7" s="21"/>
      <c r="F7" s="9" t="s">
        <v>132</v>
      </c>
      <c r="J7" s="9" t="s">
        <v>40</v>
      </c>
      <c r="L7" s="95" t="s">
        <v>292</v>
      </c>
      <c r="M7" s="9" t="s">
        <v>15</v>
      </c>
      <c r="O7" s="26"/>
    </row>
    <row r="8" spans="1:15" ht="15">
      <c r="A8" s="25" t="s">
        <v>48</v>
      </c>
      <c r="B8" s="21">
        <v>6</v>
      </c>
      <c r="C8" s="21"/>
      <c r="F8" s="9" t="s">
        <v>148</v>
      </c>
      <c r="J8" s="9" t="s">
        <v>119</v>
      </c>
      <c r="L8" s="95" t="s">
        <v>291</v>
      </c>
      <c r="O8" s="26"/>
    </row>
    <row r="9" spans="1:15" ht="15">
      <c r="A9" s="25" t="s">
        <v>49</v>
      </c>
      <c r="B9" s="21">
        <v>7</v>
      </c>
      <c r="C9" s="21"/>
      <c r="F9" s="9" t="s">
        <v>230</v>
      </c>
      <c r="J9" s="9" t="s">
        <v>41</v>
      </c>
      <c r="L9" s="95" t="s">
        <v>290</v>
      </c>
      <c r="O9" s="26"/>
    </row>
    <row r="10" spans="1:15" ht="15">
      <c r="A10" s="25" t="s">
        <v>50</v>
      </c>
      <c r="B10" s="21">
        <v>8</v>
      </c>
      <c r="C10" s="21"/>
      <c r="J10" s="95" t="s">
        <v>192</v>
      </c>
      <c r="O10" s="26"/>
    </row>
    <row r="11" spans="1:15" ht="15">
      <c r="A11" s="25" t="s">
        <v>51</v>
      </c>
      <c r="B11" s="21">
        <v>9</v>
      </c>
      <c r="C11" s="21"/>
      <c r="O11" s="26"/>
    </row>
    <row r="12" spans="1:15" ht="15">
      <c r="A12" s="25" t="s">
        <v>52</v>
      </c>
      <c r="B12" s="21">
        <v>10</v>
      </c>
      <c r="C12" s="21"/>
      <c r="O12" s="26"/>
    </row>
    <row r="13" spans="1:15" ht="15">
      <c r="A13" s="25" t="s">
        <v>53</v>
      </c>
      <c r="B13" s="21">
        <v>11</v>
      </c>
      <c r="C13" s="21"/>
      <c r="O13" s="26"/>
    </row>
    <row r="14" spans="1:15" ht="15">
      <c r="A14" s="25" t="s">
        <v>54</v>
      </c>
      <c r="B14" s="21">
        <v>12</v>
      </c>
      <c r="C14" s="21"/>
      <c r="O14" s="26"/>
    </row>
    <row r="15" spans="1:15" ht="15">
      <c r="A15" s="25" t="s">
        <v>55</v>
      </c>
      <c r="B15" s="21">
        <v>13</v>
      </c>
      <c r="C15" s="21"/>
      <c r="O15" s="26"/>
    </row>
    <row r="16" spans="1:15" ht="15">
      <c r="A16" s="25" t="s">
        <v>56</v>
      </c>
      <c r="B16" s="21">
        <v>14</v>
      </c>
      <c r="C16" s="21"/>
      <c r="F16" s="78"/>
      <c r="O16" s="26"/>
    </row>
    <row r="17" spans="1:15" ht="15">
      <c r="A17" s="25" t="s">
        <v>57</v>
      </c>
      <c r="B17" s="21">
        <v>15</v>
      </c>
      <c r="C17" s="21"/>
      <c r="O17" s="26"/>
    </row>
    <row r="18" spans="1:15" ht="15">
      <c r="A18" s="25" t="s">
        <v>58</v>
      </c>
      <c r="B18" s="21">
        <v>16</v>
      </c>
      <c r="C18" s="21"/>
      <c r="O18" s="26"/>
    </row>
    <row r="19" spans="1:15" ht="15">
      <c r="A19" s="25" t="s">
        <v>59</v>
      </c>
      <c r="B19" s="21">
        <v>17</v>
      </c>
      <c r="C19" s="21"/>
      <c r="H19" s="110"/>
      <c r="O19" s="26"/>
    </row>
    <row r="20" spans="1:15" ht="15">
      <c r="A20" s="25" t="s">
        <v>60</v>
      </c>
      <c r="B20" s="21">
        <v>18</v>
      </c>
      <c r="C20" s="21"/>
      <c r="O20" s="26"/>
    </row>
    <row r="21" spans="1:15" ht="15">
      <c r="A21" s="25" t="s">
        <v>61</v>
      </c>
      <c r="B21" s="21">
        <v>19</v>
      </c>
      <c r="C21" s="21"/>
      <c r="F21" s="79"/>
      <c r="O21" s="26"/>
    </row>
    <row r="22" spans="1:15" ht="15">
      <c r="A22" s="25" t="s">
        <v>62</v>
      </c>
      <c r="B22" s="21">
        <v>20</v>
      </c>
      <c r="C22" s="21"/>
      <c r="O22" s="26"/>
    </row>
    <row r="23" spans="1:16" ht="15">
      <c r="A23" s="25" t="s">
        <v>63</v>
      </c>
      <c r="B23" s="21">
        <v>21</v>
      </c>
      <c r="C23" s="21"/>
      <c r="O23" s="26"/>
      <c r="P23" s="80"/>
    </row>
    <row r="24" spans="1:15" ht="15">
      <c r="A24" s="25" t="s">
        <v>64</v>
      </c>
      <c r="B24" s="21">
        <v>22</v>
      </c>
      <c r="C24" s="21"/>
      <c r="O24" s="26"/>
    </row>
    <row r="25" spans="1:15" ht="15">
      <c r="A25" s="25" t="s">
        <v>65</v>
      </c>
      <c r="B25" s="21">
        <v>23</v>
      </c>
      <c r="C25" s="21"/>
      <c r="G25" s="78"/>
      <c r="O25" s="26"/>
    </row>
    <row r="26" spans="1:15" ht="15">
      <c r="A26" s="25" t="s">
        <v>66</v>
      </c>
      <c r="B26" s="21">
        <v>24</v>
      </c>
      <c r="C26" s="21"/>
      <c r="O26" s="26"/>
    </row>
    <row r="27" spans="1:15" ht="15">
      <c r="A27" s="25" t="s">
        <v>67</v>
      </c>
      <c r="B27" s="21">
        <v>25</v>
      </c>
      <c r="C27" s="21"/>
      <c r="O27" s="26"/>
    </row>
    <row r="28" spans="1:15" ht="15">
      <c r="A28" s="25" t="s">
        <v>68</v>
      </c>
      <c r="B28" s="21">
        <v>26</v>
      </c>
      <c r="C28" s="21"/>
      <c r="O28" s="26"/>
    </row>
    <row r="29" spans="1:15" ht="15">
      <c r="A29" s="25" t="s">
        <v>69</v>
      </c>
      <c r="B29" s="21">
        <v>27</v>
      </c>
      <c r="C29" s="21"/>
      <c r="O29" s="26"/>
    </row>
    <row r="30" spans="1:15" ht="15">
      <c r="A30" s="25" t="s">
        <v>70</v>
      </c>
      <c r="B30" s="21">
        <v>28</v>
      </c>
      <c r="C30" s="21"/>
      <c r="O30" s="26"/>
    </row>
    <row r="31" spans="1:15" ht="15">
      <c r="A31" s="25" t="s">
        <v>71</v>
      </c>
      <c r="B31" s="21">
        <v>29</v>
      </c>
      <c r="C31" s="21"/>
      <c r="O31" s="26"/>
    </row>
    <row r="32" spans="1:15" ht="15">
      <c r="A32" s="25" t="s">
        <v>72</v>
      </c>
      <c r="B32" s="21">
        <v>30</v>
      </c>
      <c r="C32" s="21"/>
      <c r="O32" s="26"/>
    </row>
    <row r="33" spans="1:15" ht="15">
      <c r="A33" s="25" t="s">
        <v>73</v>
      </c>
      <c r="B33" s="21">
        <v>31</v>
      </c>
      <c r="C33" s="21"/>
      <c r="O33" s="26"/>
    </row>
    <row r="34" spans="1:15" ht="15">
      <c r="A34" s="25" t="s">
        <v>74</v>
      </c>
      <c r="B34" s="21">
        <v>32</v>
      </c>
      <c r="C34" s="21"/>
      <c r="O34" s="26"/>
    </row>
    <row r="35" spans="1:15" ht="15">
      <c r="A35" s="25" t="s">
        <v>75</v>
      </c>
      <c r="B35" s="21">
        <v>33</v>
      </c>
      <c r="C35" s="21"/>
      <c r="O35" s="26"/>
    </row>
    <row r="36" spans="1:15" ht="15">
      <c r="A36" s="25" t="s">
        <v>76</v>
      </c>
      <c r="B36" s="21">
        <v>34</v>
      </c>
      <c r="C36" s="21"/>
      <c r="O36" s="26"/>
    </row>
    <row r="37" spans="1:15" ht="15">
      <c r="A37" s="25" t="s">
        <v>77</v>
      </c>
      <c r="B37" s="21">
        <v>35</v>
      </c>
      <c r="C37" s="21"/>
      <c r="O37" s="26"/>
    </row>
    <row r="38" spans="1:15" ht="15">
      <c r="A38" s="25" t="s">
        <v>78</v>
      </c>
      <c r="B38" s="21">
        <v>36</v>
      </c>
      <c r="C38" s="21"/>
      <c r="O38" s="26"/>
    </row>
    <row r="39" spans="1:15" ht="15">
      <c r="A39" s="25" t="s">
        <v>79</v>
      </c>
      <c r="B39" s="21">
        <v>37</v>
      </c>
      <c r="C39" s="21"/>
      <c r="O39" s="26"/>
    </row>
    <row r="40" spans="1:15" ht="15">
      <c r="A40" s="25" t="s">
        <v>80</v>
      </c>
      <c r="B40" s="21">
        <v>38</v>
      </c>
      <c r="C40" s="21"/>
      <c r="O40" s="26"/>
    </row>
    <row r="41" spans="1:15" ht="15">
      <c r="A41" s="25" t="s">
        <v>81</v>
      </c>
      <c r="B41" s="21">
        <v>39</v>
      </c>
      <c r="C41" s="21"/>
      <c r="O41" s="26"/>
    </row>
    <row r="42" spans="1:15" ht="15">
      <c r="A42" s="25" t="s">
        <v>82</v>
      </c>
      <c r="B42" s="21">
        <v>40</v>
      </c>
      <c r="C42" s="21"/>
      <c r="O42" s="26"/>
    </row>
    <row r="43" spans="1:15" ht="15">
      <c r="A43" s="25" t="s">
        <v>83</v>
      </c>
      <c r="B43" s="21">
        <v>41</v>
      </c>
      <c r="C43" s="21"/>
      <c r="O43" s="26"/>
    </row>
    <row r="44" spans="1:15" ht="15">
      <c r="A44" s="25" t="s">
        <v>84</v>
      </c>
      <c r="B44" s="21">
        <v>42</v>
      </c>
      <c r="C44" s="21"/>
      <c r="O44" s="26"/>
    </row>
    <row r="45" spans="1:15" ht="15">
      <c r="A45" s="25" t="s">
        <v>85</v>
      </c>
      <c r="B45" s="21">
        <v>43</v>
      </c>
      <c r="C45" s="21"/>
      <c r="O45" s="26"/>
    </row>
    <row r="46" spans="1:15" ht="15">
      <c r="A46" s="25" t="s">
        <v>86</v>
      </c>
      <c r="B46" s="21">
        <v>44</v>
      </c>
      <c r="C46" s="21"/>
      <c r="O46" s="26"/>
    </row>
    <row r="47" spans="1:15" ht="15">
      <c r="A47" s="25" t="s">
        <v>87</v>
      </c>
      <c r="B47" s="21">
        <v>45</v>
      </c>
      <c r="C47" s="21"/>
      <c r="O47" s="26"/>
    </row>
    <row r="48" spans="1:15" ht="15">
      <c r="A48" s="25" t="s">
        <v>88</v>
      </c>
      <c r="B48" s="21">
        <v>46</v>
      </c>
      <c r="C48" s="21"/>
      <c r="O48" s="26"/>
    </row>
    <row r="49" spans="1:15" ht="15">
      <c r="A49" s="25" t="s">
        <v>89</v>
      </c>
      <c r="B49" s="21">
        <v>47</v>
      </c>
      <c r="C49" s="21"/>
      <c r="O49" s="26"/>
    </row>
    <row r="50" spans="1:15" ht="15">
      <c r="A50" s="25" t="s">
        <v>90</v>
      </c>
      <c r="B50" s="21">
        <v>48</v>
      </c>
      <c r="C50" s="21"/>
      <c r="O50" s="26"/>
    </row>
    <row r="51" spans="1:15" ht="15">
      <c r="A51" s="25" t="s">
        <v>91</v>
      </c>
      <c r="B51" s="21">
        <v>49</v>
      </c>
      <c r="C51" s="21"/>
      <c r="O51" s="26"/>
    </row>
    <row r="52" spans="1:15" ht="15">
      <c r="A52" s="25" t="s">
        <v>92</v>
      </c>
      <c r="B52" s="21">
        <v>50</v>
      </c>
      <c r="C52" s="21"/>
      <c r="O52" s="26"/>
    </row>
    <row r="53" spans="1:15" ht="15">
      <c r="A53" s="25" t="s">
        <v>101</v>
      </c>
      <c r="B53" s="21">
        <v>63</v>
      </c>
      <c r="C53" s="21"/>
      <c r="O53" s="26"/>
    </row>
    <row r="54" spans="1:15" ht="15">
      <c r="A54" s="25" t="s">
        <v>93</v>
      </c>
      <c r="B54" s="21">
        <v>52</v>
      </c>
      <c r="C54" s="21"/>
      <c r="O54" s="26"/>
    </row>
    <row r="55" spans="1:15" ht="15">
      <c r="A55" s="25" t="s">
        <v>94</v>
      </c>
      <c r="B55" s="21">
        <v>66</v>
      </c>
      <c r="C55" s="21"/>
      <c r="O55" s="26"/>
    </row>
    <row r="56" spans="1:15" ht="15">
      <c r="A56" s="25" t="s">
        <v>95</v>
      </c>
      <c r="B56" s="21">
        <v>53</v>
      </c>
      <c r="C56" s="21"/>
      <c r="O56" s="26"/>
    </row>
    <row r="57" spans="1:15" ht="15">
      <c r="A57" s="25" t="s">
        <v>96</v>
      </c>
      <c r="B57" s="21">
        <v>54</v>
      </c>
      <c r="C57" s="21"/>
      <c r="O57" s="26"/>
    </row>
    <row r="58" spans="1:15" ht="15">
      <c r="A58" s="25" t="s">
        <v>97</v>
      </c>
      <c r="B58" s="21">
        <v>55</v>
      </c>
      <c r="C58" s="21"/>
      <c r="O58" s="26"/>
    </row>
    <row r="59" spans="1:15" ht="15">
      <c r="A59" s="25" t="s">
        <v>98</v>
      </c>
      <c r="B59" s="21">
        <v>56</v>
      </c>
      <c r="C59" s="21"/>
      <c r="O59" s="26"/>
    </row>
    <row r="60" spans="1:15" ht="15.75" thickBot="1">
      <c r="A60" s="27" t="s">
        <v>99</v>
      </c>
      <c r="B60" s="28">
        <v>57</v>
      </c>
      <c r="C60" s="28"/>
      <c r="D60" s="29"/>
      <c r="E60" s="29"/>
      <c r="F60" s="29"/>
      <c r="G60" s="29"/>
      <c r="H60" s="29"/>
      <c r="I60" s="29"/>
      <c r="J60" s="29"/>
      <c r="K60" s="29"/>
      <c r="L60" s="29"/>
      <c r="M60" s="29"/>
      <c r="N60" s="29"/>
      <c r="O60" s="30"/>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31" customWidth="1"/>
    <col min="2" max="2" width="14.8515625" style="31" customWidth="1"/>
    <col min="3" max="3" width="16.00390625" style="31" customWidth="1"/>
    <col min="4" max="4" width="18.421875" style="31" customWidth="1"/>
    <col min="5" max="5" width="55.421875" style="31" customWidth="1"/>
    <col min="6" max="7" width="19.57421875" style="31" customWidth="1"/>
    <col min="8" max="16384" width="19.57421875" style="31" customWidth="1"/>
  </cols>
  <sheetData>
    <row r="1" ht="15">
      <c r="D1" s="32" t="s">
        <v>197</v>
      </c>
    </row>
    <row r="2" spans="1:5" ht="14.25" customHeight="1">
      <c r="A2" s="131" t="s">
        <v>198</v>
      </c>
      <c r="B2" s="131"/>
      <c r="C2" s="131"/>
      <c r="D2" s="131"/>
      <c r="E2" s="131"/>
    </row>
    <row r="3" spans="1:5" ht="14.25" customHeight="1">
      <c r="A3" s="131" t="s">
        <v>307</v>
      </c>
      <c r="B3" s="131"/>
      <c r="C3" s="131"/>
      <c r="D3" s="131"/>
      <c r="E3" s="131"/>
    </row>
    <row r="4" spans="1:4" ht="14.25" customHeight="1" thickBot="1">
      <c r="A4" s="33"/>
      <c r="B4" s="34"/>
      <c r="C4" s="35"/>
      <c r="D4" s="36"/>
    </row>
    <row r="5" spans="1:5" ht="14.25" customHeight="1">
      <c r="A5" s="37" t="s">
        <v>199</v>
      </c>
      <c r="B5" s="130" t="s">
        <v>200</v>
      </c>
      <c r="C5" s="130"/>
      <c r="D5" s="38" t="s">
        <v>201</v>
      </c>
      <c r="E5" s="39"/>
    </row>
    <row r="6" spans="1:5" ht="14.25" customHeight="1" thickBot="1">
      <c r="A6" s="40"/>
      <c r="B6" s="41">
        <v>42736</v>
      </c>
      <c r="C6" s="42">
        <v>43101</v>
      </c>
      <c r="D6" s="43" t="s">
        <v>202</v>
      </c>
      <c r="E6" s="44" t="s">
        <v>185</v>
      </c>
    </row>
    <row r="7" spans="1:5" ht="14.25" customHeight="1">
      <c r="A7" s="45"/>
      <c r="B7" s="46"/>
      <c r="C7" s="46"/>
      <c r="D7" s="47"/>
      <c r="E7" s="48"/>
    </row>
    <row r="8" spans="1:5" ht="14.25" customHeight="1">
      <c r="A8" s="49" t="s">
        <v>203</v>
      </c>
      <c r="B8" s="50">
        <v>39500973</v>
      </c>
      <c r="C8" s="50">
        <v>39809693</v>
      </c>
      <c r="D8" s="51">
        <v>0.8</v>
      </c>
      <c r="E8" s="52"/>
    </row>
    <row r="9" spans="1:5" ht="14.25" customHeight="1">
      <c r="A9" s="53"/>
      <c r="B9" s="54"/>
      <c r="C9" s="54"/>
      <c r="D9" s="55"/>
      <c r="E9" s="48"/>
    </row>
    <row r="10" spans="1:6" ht="14.25" customHeight="1">
      <c r="A10" s="56" t="s">
        <v>43</v>
      </c>
      <c r="B10" s="50">
        <v>1646405</v>
      </c>
      <c r="C10" s="50">
        <v>1660202</v>
      </c>
      <c r="D10" s="51">
        <v>0.8</v>
      </c>
      <c r="E10" s="52" t="str">
        <f>IF(B10&gt;=200000,"Yes","No")</f>
        <v>Yes</v>
      </c>
      <c r="F10" s="77"/>
    </row>
    <row r="11" spans="1:5" ht="14.25" customHeight="1">
      <c r="A11" s="56" t="s">
        <v>100</v>
      </c>
      <c r="B11" s="50">
        <v>1156</v>
      </c>
      <c r="C11" s="50">
        <v>1154</v>
      </c>
      <c r="D11" s="51">
        <v>-0.2</v>
      </c>
      <c r="E11" s="52" t="str">
        <f aca="true" t="shared" si="0" ref="E11:E71">IF(B11&gt;=200000,"Yes","No")</f>
        <v>No</v>
      </c>
    </row>
    <row r="12" spans="1:5" ht="14.25" customHeight="1">
      <c r="A12" s="56" t="s">
        <v>44</v>
      </c>
      <c r="B12" s="50">
        <v>38382</v>
      </c>
      <c r="C12" s="50">
        <v>38094</v>
      </c>
      <c r="D12" s="51">
        <v>-0.8</v>
      </c>
      <c r="E12" s="52" t="str">
        <f t="shared" si="0"/>
        <v>No</v>
      </c>
    </row>
    <row r="13" spans="1:5" ht="14.25" customHeight="1">
      <c r="A13" s="56" t="s">
        <v>46</v>
      </c>
      <c r="B13" s="50">
        <v>226403</v>
      </c>
      <c r="C13" s="50">
        <v>227621</v>
      </c>
      <c r="D13" s="51">
        <v>0.5</v>
      </c>
      <c r="E13" s="52" t="str">
        <f t="shared" si="0"/>
        <v>Yes</v>
      </c>
    </row>
    <row r="14" spans="1:7" ht="14.25" customHeight="1">
      <c r="A14" s="56" t="s">
        <v>47</v>
      </c>
      <c r="B14" s="50">
        <v>45175</v>
      </c>
      <c r="C14" s="50">
        <v>45157</v>
      </c>
      <c r="D14" s="51">
        <v>0</v>
      </c>
      <c r="E14" s="52" t="str">
        <f t="shared" si="0"/>
        <v>No</v>
      </c>
      <c r="G14" s="77"/>
    </row>
    <row r="15" spans="1:5" ht="14.25" customHeight="1">
      <c r="A15" s="56" t="s">
        <v>48</v>
      </c>
      <c r="B15" s="50">
        <v>22050</v>
      </c>
      <c r="C15" s="50">
        <v>22098</v>
      </c>
      <c r="D15" s="51">
        <v>0.2</v>
      </c>
      <c r="E15" s="52" t="str">
        <f t="shared" si="0"/>
        <v>No</v>
      </c>
    </row>
    <row r="16" spans="1:5" ht="14.25" customHeight="1">
      <c r="A16" s="56" t="s">
        <v>49</v>
      </c>
      <c r="B16" s="50">
        <v>1139313</v>
      </c>
      <c r="C16" s="50">
        <v>1149363</v>
      </c>
      <c r="D16" s="51">
        <v>0.9</v>
      </c>
      <c r="E16" s="52" t="str">
        <f t="shared" si="0"/>
        <v>Yes</v>
      </c>
    </row>
    <row r="17" spans="1:5" ht="14.25" customHeight="1">
      <c r="A17" s="56" t="s">
        <v>50</v>
      </c>
      <c r="B17" s="50">
        <v>27060</v>
      </c>
      <c r="C17" s="50">
        <v>27221</v>
      </c>
      <c r="D17" s="51">
        <v>0.6</v>
      </c>
      <c r="E17" s="52" t="str">
        <f t="shared" si="0"/>
        <v>No</v>
      </c>
    </row>
    <row r="18" spans="1:5" ht="14.25" customHeight="1">
      <c r="A18" s="56" t="s">
        <v>51</v>
      </c>
      <c r="B18" s="50">
        <v>186223</v>
      </c>
      <c r="C18" s="50">
        <v>188399</v>
      </c>
      <c r="D18" s="51">
        <v>1.2</v>
      </c>
      <c r="E18" s="52" t="str">
        <f t="shared" si="0"/>
        <v>No</v>
      </c>
    </row>
    <row r="19" spans="1:5" ht="14.25" customHeight="1">
      <c r="A19" s="56" t="s">
        <v>52</v>
      </c>
      <c r="B19" s="50">
        <v>995233</v>
      </c>
      <c r="C19" s="50">
        <v>1007229</v>
      </c>
      <c r="D19" s="51">
        <v>1.2</v>
      </c>
      <c r="E19" s="52" t="str">
        <f t="shared" si="0"/>
        <v>Yes</v>
      </c>
    </row>
    <row r="20" spans="1:5" ht="14.25" customHeight="1">
      <c r="A20" s="56" t="s">
        <v>53</v>
      </c>
      <c r="B20" s="50">
        <v>28730</v>
      </c>
      <c r="C20" s="50">
        <v>28796</v>
      </c>
      <c r="D20" s="51">
        <v>0.2</v>
      </c>
      <c r="E20" s="52" t="str">
        <f t="shared" si="0"/>
        <v>No</v>
      </c>
    </row>
    <row r="21" spans="1:5" ht="14.25" customHeight="1">
      <c r="A21" s="56" t="s">
        <v>54</v>
      </c>
      <c r="B21" s="50">
        <v>136430</v>
      </c>
      <c r="C21" s="50">
        <v>136002</v>
      </c>
      <c r="D21" s="51">
        <v>-0.3</v>
      </c>
      <c r="E21" s="52" t="str">
        <f t="shared" si="0"/>
        <v>No</v>
      </c>
    </row>
    <row r="22" spans="1:5" ht="14.25" customHeight="1">
      <c r="A22" s="56" t="s">
        <v>55</v>
      </c>
      <c r="B22" s="50">
        <v>187921</v>
      </c>
      <c r="C22" s="50">
        <v>190624</v>
      </c>
      <c r="D22" s="51">
        <v>1.4</v>
      </c>
      <c r="E22" s="52" t="str">
        <f t="shared" si="0"/>
        <v>No</v>
      </c>
    </row>
    <row r="23" spans="1:5" ht="14.25" customHeight="1">
      <c r="A23" s="56" t="s">
        <v>56</v>
      </c>
      <c r="B23" s="50">
        <v>18598</v>
      </c>
      <c r="C23" s="50">
        <v>18577</v>
      </c>
      <c r="D23" s="51">
        <v>-0.1</v>
      </c>
      <c r="E23" s="52" t="str">
        <f t="shared" si="0"/>
        <v>No</v>
      </c>
    </row>
    <row r="24" spans="1:5" ht="14.25" customHeight="1">
      <c r="A24" s="56" t="s">
        <v>57</v>
      </c>
      <c r="B24" s="50">
        <v>896101</v>
      </c>
      <c r="C24" s="50">
        <v>905801</v>
      </c>
      <c r="D24" s="51">
        <v>1.1</v>
      </c>
      <c r="E24" s="52" t="str">
        <f t="shared" si="0"/>
        <v>Yes</v>
      </c>
    </row>
    <row r="25" spans="1:5" ht="14.25" customHeight="1">
      <c r="A25" s="56" t="s">
        <v>58</v>
      </c>
      <c r="B25" s="50">
        <v>149559</v>
      </c>
      <c r="C25" s="50">
        <v>151662</v>
      </c>
      <c r="D25" s="51">
        <v>1.4</v>
      </c>
      <c r="E25" s="52" t="str">
        <f t="shared" si="0"/>
        <v>No</v>
      </c>
    </row>
    <row r="26" spans="1:5" ht="14.25" customHeight="1">
      <c r="A26" s="56" t="s">
        <v>59</v>
      </c>
      <c r="B26" s="50">
        <v>64740</v>
      </c>
      <c r="C26" s="50">
        <v>65081</v>
      </c>
      <c r="D26" s="51">
        <v>0.5</v>
      </c>
      <c r="E26" s="52" t="str">
        <f t="shared" si="0"/>
        <v>No</v>
      </c>
    </row>
    <row r="27" spans="1:5" ht="14.25" customHeight="1">
      <c r="A27" s="56" t="s">
        <v>60</v>
      </c>
      <c r="B27" s="50">
        <v>30661</v>
      </c>
      <c r="C27" s="50">
        <v>30911</v>
      </c>
      <c r="D27" s="51">
        <v>0.8</v>
      </c>
      <c r="E27" s="52" t="str">
        <f t="shared" si="0"/>
        <v>No</v>
      </c>
    </row>
    <row r="28" spans="1:5" ht="14.25" customHeight="1">
      <c r="A28" s="56" t="s">
        <v>61</v>
      </c>
      <c r="B28" s="50">
        <v>10231271</v>
      </c>
      <c r="C28" s="50">
        <v>10283729</v>
      </c>
      <c r="D28" s="51">
        <v>0.5</v>
      </c>
      <c r="E28" s="52" t="str">
        <f t="shared" si="0"/>
        <v>Yes</v>
      </c>
    </row>
    <row r="29" spans="1:5" ht="14.25" customHeight="1">
      <c r="A29" s="56" t="s">
        <v>62</v>
      </c>
      <c r="B29" s="50">
        <v>156963</v>
      </c>
      <c r="C29" s="50">
        <v>158894</v>
      </c>
      <c r="D29" s="51">
        <v>1.2</v>
      </c>
      <c r="E29" s="52" t="str">
        <f t="shared" si="0"/>
        <v>No</v>
      </c>
    </row>
    <row r="30" spans="1:5" ht="14.25" customHeight="1">
      <c r="A30" s="56" t="s">
        <v>63</v>
      </c>
      <c r="B30" s="50">
        <v>263262</v>
      </c>
      <c r="C30" s="50">
        <v>263886</v>
      </c>
      <c r="D30" s="51">
        <v>0.2</v>
      </c>
      <c r="E30" s="52" t="str">
        <f t="shared" si="0"/>
        <v>Yes</v>
      </c>
    </row>
    <row r="31" spans="1:5" ht="14.25" customHeight="1">
      <c r="A31" s="56" t="s">
        <v>64</v>
      </c>
      <c r="B31" s="50">
        <v>18137</v>
      </c>
      <c r="C31" s="50">
        <v>18129</v>
      </c>
      <c r="D31" s="51">
        <v>0</v>
      </c>
      <c r="E31" s="52" t="str">
        <f t="shared" si="0"/>
        <v>No</v>
      </c>
    </row>
    <row r="32" spans="1:5" ht="14.25" customHeight="1">
      <c r="A32" s="56" t="s">
        <v>65</v>
      </c>
      <c r="B32" s="50">
        <v>89092</v>
      </c>
      <c r="C32" s="50">
        <v>89299</v>
      </c>
      <c r="D32" s="51">
        <v>0.2</v>
      </c>
      <c r="E32" s="52" t="str">
        <f t="shared" si="0"/>
        <v>No</v>
      </c>
    </row>
    <row r="33" spans="1:5" ht="14.25" customHeight="1">
      <c r="A33" s="56" t="s">
        <v>66</v>
      </c>
      <c r="B33" s="50">
        <v>275104</v>
      </c>
      <c r="C33" s="50">
        <v>279977</v>
      </c>
      <c r="D33" s="51">
        <v>1.8</v>
      </c>
      <c r="E33" s="52" t="str">
        <f t="shared" si="0"/>
        <v>Yes</v>
      </c>
    </row>
    <row r="34" spans="1:5" ht="14.25" customHeight="1">
      <c r="A34" s="56" t="s">
        <v>67</v>
      </c>
      <c r="B34" s="50">
        <v>9562</v>
      </c>
      <c r="C34" s="50">
        <v>9612</v>
      </c>
      <c r="D34" s="51">
        <v>0.5</v>
      </c>
      <c r="E34" s="52" t="str">
        <f t="shared" si="0"/>
        <v>No</v>
      </c>
    </row>
    <row r="35" spans="1:5" ht="14.25" customHeight="1">
      <c r="A35" s="56" t="s">
        <v>68</v>
      </c>
      <c r="B35" s="50">
        <v>13759</v>
      </c>
      <c r="C35" s="50">
        <v>13822</v>
      </c>
      <c r="D35" s="51">
        <v>0.5</v>
      </c>
      <c r="E35" s="52" t="str">
        <f t="shared" si="0"/>
        <v>No</v>
      </c>
    </row>
    <row r="36" spans="1:5" ht="14.25" customHeight="1">
      <c r="A36" s="56" t="s">
        <v>69</v>
      </c>
      <c r="B36" s="50">
        <v>442149</v>
      </c>
      <c r="C36" s="50">
        <v>443281</v>
      </c>
      <c r="D36" s="51">
        <v>0.3</v>
      </c>
      <c r="E36" s="52" t="str">
        <f t="shared" si="0"/>
        <v>Yes</v>
      </c>
    </row>
    <row r="37" spans="1:5" ht="14.25" customHeight="1">
      <c r="A37" s="56" t="s">
        <v>70</v>
      </c>
      <c r="B37" s="50">
        <v>141784</v>
      </c>
      <c r="C37" s="50">
        <v>141294</v>
      </c>
      <c r="D37" s="51">
        <v>-0.3</v>
      </c>
      <c r="E37" s="52" t="str">
        <f t="shared" si="0"/>
        <v>No</v>
      </c>
    </row>
    <row r="38" spans="1:5" ht="14.25" customHeight="1">
      <c r="A38" s="56" t="s">
        <v>71</v>
      </c>
      <c r="B38" s="50">
        <v>98613</v>
      </c>
      <c r="C38" s="50">
        <v>99155</v>
      </c>
      <c r="D38" s="51">
        <v>0.5</v>
      </c>
      <c r="E38" s="52" t="str">
        <f t="shared" si="0"/>
        <v>No</v>
      </c>
    </row>
    <row r="39" spans="1:5" ht="14.25" customHeight="1">
      <c r="A39" s="56" t="s">
        <v>72</v>
      </c>
      <c r="B39" s="50">
        <v>3198968</v>
      </c>
      <c r="C39" s="50">
        <v>3221103</v>
      </c>
      <c r="D39" s="51">
        <v>0.7</v>
      </c>
      <c r="E39" s="52" t="str">
        <f t="shared" si="0"/>
        <v>Yes</v>
      </c>
    </row>
    <row r="40" spans="1:5" ht="14.25" customHeight="1">
      <c r="A40" s="56" t="s">
        <v>73</v>
      </c>
      <c r="B40" s="50">
        <v>383173</v>
      </c>
      <c r="C40" s="50">
        <v>389532</v>
      </c>
      <c r="D40" s="51">
        <v>1.7</v>
      </c>
      <c r="E40" s="52" t="str">
        <f t="shared" si="0"/>
        <v>Yes</v>
      </c>
    </row>
    <row r="41" spans="1:5" ht="14.25" customHeight="1">
      <c r="A41" s="56" t="s">
        <v>74</v>
      </c>
      <c r="B41" s="50">
        <v>19818</v>
      </c>
      <c r="C41" s="50">
        <v>19773</v>
      </c>
      <c r="D41" s="51">
        <v>-0.2</v>
      </c>
      <c r="E41" s="52" t="str">
        <f t="shared" si="0"/>
        <v>No</v>
      </c>
    </row>
    <row r="42" spans="1:5" ht="14.25" customHeight="1">
      <c r="A42" s="56" t="s">
        <v>75</v>
      </c>
      <c r="B42" s="50">
        <v>2382640</v>
      </c>
      <c r="C42" s="50">
        <v>2415955</v>
      </c>
      <c r="D42" s="51">
        <v>1.4</v>
      </c>
      <c r="E42" s="52" t="str">
        <f t="shared" si="0"/>
        <v>Yes</v>
      </c>
    </row>
    <row r="43" spans="1:5" ht="14.25" customHeight="1">
      <c r="A43" s="56" t="s">
        <v>76</v>
      </c>
      <c r="B43" s="50">
        <v>1513415</v>
      </c>
      <c r="C43" s="50">
        <v>1529501</v>
      </c>
      <c r="D43" s="51">
        <v>1.1</v>
      </c>
      <c r="E43" s="52" t="str">
        <f t="shared" si="0"/>
        <v>Yes</v>
      </c>
    </row>
    <row r="44" spans="1:5" ht="14.25" customHeight="1">
      <c r="A44" s="56" t="s">
        <v>77</v>
      </c>
      <c r="B44" s="50">
        <v>56879</v>
      </c>
      <c r="C44" s="50">
        <v>57088</v>
      </c>
      <c r="D44" s="51">
        <v>0.4</v>
      </c>
      <c r="E44" s="52" t="str">
        <f t="shared" si="0"/>
        <v>No</v>
      </c>
    </row>
    <row r="45" spans="1:5" ht="14.25" customHeight="1">
      <c r="A45" s="56" t="s">
        <v>78</v>
      </c>
      <c r="B45" s="50">
        <v>2155590</v>
      </c>
      <c r="C45" s="50">
        <v>2174938</v>
      </c>
      <c r="D45" s="51">
        <v>0.9</v>
      </c>
      <c r="E45" s="52" t="str">
        <f t="shared" si="0"/>
        <v>Yes</v>
      </c>
    </row>
    <row r="46" spans="1:5" ht="14.25" customHeight="1">
      <c r="A46" s="56" t="s">
        <v>79</v>
      </c>
      <c r="B46" s="50">
        <v>3309509</v>
      </c>
      <c r="C46" s="50">
        <v>3337456</v>
      </c>
      <c r="D46" s="51">
        <v>0.8</v>
      </c>
      <c r="E46" s="52" t="str">
        <f t="shared" si="0"/>
        <v>Yes</v>
      </c>
    </row>
    <row r="47" spans="1:5" ht="14.25" customHeight="1">
      <c r="A47" s="56" t="s">
        <v>80</v>
      </c>
      <c r="B47" s="50">
        <v>874008</v>
      </c>
      <c r="C47" s="50">
        <v>883963</v>
      </c>
      <c r="D47" s="51">
        <v>1.1</v>
      </c>
      <c r="E47" s="52" t="str">
        <f t="shared" si="0"/>
        <v>Yes</v>
      </c>
    </row>
    <row r="48" spans="1:5" ht="14.25" customHeight="1">
      <c r="A48" s="56" t="s">
        <v>81</v>
      </c>
      <c r="B48" s="50">
        <v>747263</v>
      </c>
      <c r="C48" s="50">
        <v>758744</v>
      </c>
      <c r="D48" s="51">
        <v>1.5</v>
      </c>
      <c r="E48" s="52" t="str">
        <f t="shared" si="0"/>
        <v>Yes</v>
      </c>
    </row>
    <row r="49" spans="1:5" ht="14.25" customHeight="1">
      <c r="A49" s="56" t="s">
        <v>82</v>
      </c>
      <c r="B49" s="50">
        <v>279210</v>
      </c>
      <c r="C49" s="50">
        <v>280101</v>
      </c>
      <c r="D49" s="51">
        <v>0.3</v>
      </c>
      <c r="E49" s="52" t="str">
        <f t="shared" si="0"/>
        <v>Yes</v>
      </c>
    </row>
    <row r="50" spans="1:5" ht="14.25" customHeight="1">
      <c r="A50" s="56" t="s">
        <v>83</v>
      </c>
      <c r="B50" s="50">
        <v>770256</v>
      </c>
      <c r="C50" s="50">
        <v>774155</v>
      </c>
      <c r="D50" s="51">
        <v>0.5</v>
      </c>
      <c r="E50" s="52" t="str">
        <f t="shared" si="0"/>
        <v>Yes</v>
      </c>
    </row>
    <row r="51" spans="1:5" ht="14.25" customHeight="1">
      <c r="A51" s="56" t="s">
        <v>84</v>
      </c>
      <c r="B51" s="50">
        <v>450025</v>
      </c>
      <c r="C51" s="50">
        <v>453457</v>
      </c>
      <c r="D51" s="51">
        <v>0.8</v>
      </c>
      <c r="E51" s="52" t="str">
        <f t="shared" si="0"/>
        <v>Yes</v>
      </c>
    </row>
    <row r="52" spans="1:5" ht="14.25" customHeight="1">
      <c r="A52" s="56" t="s">
        <v>85</v>
      </c>
      <c r="B52" s="50">
        <v>1937473</v>
      </c>
      <c r="C52" s="50">
        <v>1956598</v>
      </c>
      <c r="D52" s="51">
        <v>1</v>
      </c>
      <c r="E52" s="52" t="str">
        <f t="shared" si="0"/>
        <v>Yes</v>
      </c>
    </row>
    <row r="53" spans="1:5" ht="14.25" customHeight="1">
      <c r="A53" s="56" t="s">
        <v>86</v>
      </c>
      <c r="B53" s="50">
        <v>276504</v>
      </c>
      <c r="C53" s="50">
        <v>276864</v>
      </c>
      <c r="D53" s="51">
        <v>0.1</v>
      </c>
      <c r="E53" s="52" t="str">
        <f t="shared" si="0"/>
        <v>Yes</v>
      </c>
    </row>
    <row r="54" spans="1:5" ht="14.25" customHeight="1">
      <c r="A54" s="56" t="s">
        <v>87</v>
      </c>
      <c r="B54" s="50">
        <v>178148</v>
      </c>
      <c r="C54" s="50">
        <v>178271</v>
      </c>
      <c r="D54" s="51">
        <v>0.1</v>
      </c>
      <c r="E54" s="52" t="str">
        <f t="shared" si="0"/>
        <v>No</v>
      </c>
    </row>
    <row r="55" spans="1:5" ht="14.25" customHeight="1">
      <c r="A55" s="56" t="s">
        <v>88</v>
      </c>
      <c r="B55" s="50">
        <v>3203</v>
      </c>
      <c r="C55" s="50">
        <v>3207</v>
      </c>
      <c r="D55" s="51">
        <v>0.1</v>
      </c>
      <c r="E55" s="52" t="str">
        <f t="shared" si="0"/>
        <v>No</v>
      </c>
    </row>
    <row r="56" spans="1:5" ht="14.25" customHeight="1">
      <c r="A56" s="56" t="s">
        <v>89</v>
      </c>
      <c r="B56" s="50">
        <v>44655</v>
      </c>
      <c r="C56" s="50">
        <v>44612</v>
      </c>
      <c r="D56" s="51">
        <v>-0.1</v>
      </c>
      <c r="E56" s="52" t="str">
        <f t="shared" si="0"/>
        <v>No</v>
      </c>
    </row>
    <row r="57" spans="1:5" ht="14.25" customHeight="1">
      <c r="A57" s="56" t="s">
        <v>90</v>
      </c>
      <c r="B57" s="50">
        <v>436640</v>
      </c>
      <c r="C57" s="50">
        <v>439793</v>
      </c>
      <c r="D57" s="51">
        <v>0.7</v>
      </c>
      <c r="E57" s="52" t="str">
        <f t="shared" si="0"/>
        <v>Yes</v>
      </c>
    </row>
    <row r="58" spans="1:5" ht="14.25" customHeight="1">
      <c r="A58" s="56" t="s">
        <v>91</v>
      </c>
      <c r="B58" s="50">
        <v>504613</v>
      </c>
      <c r="C58" s="50">
        <v>503332</v>
      </c>
      <c r="D58" s="51">
        <v>-0.3</v>
      </c>
      <c r="E58" s="52" t="str">
        <f t="shared" si="0"/>
        <v>Yes</v>
      </c>
    </row>
    <row r="59" spans="1:5" ht="14.25" customHeight="1">
      <c r="A59" s="56" t="s">
        <v>92</v>
      </c>
      <c r="B59" s="50">
        <v>549976</v>
      </c>
      <c r="C59" s="50">
        <v>555624</v>
      </c>
      <c r="D59" s="51">
        <v>1</v>
      </c>
      <c r="E59" s="52" t="str">
        <f t="shared" si="0"/>
        <v>Yes</v>
      </c>
    </row>
    <row r="60" spans="1:5" ht="14.25" customHeight="1">
      <c r="A60" s="56" t="s">
        <v>204</v>
      </c>
      <c r="B60" s="50">
        <v>96919</v>
      </c>
      <c r="C60" s="50">
        <v>97238</v>
      </c>
      <c r="D60" s="51">
        <v>0.3</v>
      </c>
      <c r="E60" s="52" t="str">
        <f t="shared" si="0"/>
        <v>No</v>
      </c>
    </row>
    <row r="61" spans="1:5" ht="14.25" customHeight="1">
      <c r="A61" s="56" t="s">
        <v>93</v>
      </c>
      <c r="B61" s="50">
        <v>63949</v>
      </c>
      <c r="C61" s="50">
        <v>64039</v>
      </c>
      <c r="D61" s="51">
        <v>0.1</v>
      </c>
      <c r="E61" s="52" t="str">
        <f t="shared" si="0"/>
        <v>No</v>
      </c>
    </row>
    <row r="62" spans="1:5" ht="14.25" customHeight="1">
      <c r="A62" s="56" t="s">
        <v>95</v>
      </c>
      <c r="B62" s="50">
        <v>13634</v>
      </c>
      <c r="C62" s="50">
        <v>13635</v>
      </c>
      <c r="D62" s="51">
        <v>0</v>
      </c>
      <c r="E62" s="52" t="str">
        <f t="shared" si="0"/>
        <v>No</v>
      </c>
    </row>
    <row r="63" spans="1:5" ht="14.25" customHeight="1">
      <c r="A63" s="56" t="s">
        <v>96</v>
      </c>
      <c r="B63" s="50">
        <v>470716</v>
      </c>
      <c r="C63" s="50">
        <v>475834</v>
      </c>
      <c r="D63" s="51">
        <v>1.1</v>
      </c>
      <c r="E63" s="52" t="str">
        <f t="shared" si="0"/>
        <v>Yes</v>
      </c>
    </row>
    <row r="64" spans="1:5" ht="14.25" customHeight="1">
      <c r="A64" s="56" t="s">
        <v>97</v>
      </c>
      <c r="B64" s="50">
        <v>54725</v>
      </c>
      <c r="C64" s="50">
        <v>54740</v>
      </c>
      <c r="D64" s="51">
        <v>0</v>
      </c>
      <c r="E64" s="52" t="str">
        <f t="shared" si="0"/>
        <v>No</v>
      </c>
    </row>
    <row r="65" spans="1:5" ht="14.25" customHeight="1">
      <c r="A65" s="56" t="s">
        <v>98</v>
      </c>
      <c r="B65" s="50">
        <v>855910</v>
      </c>
      <c r="C65" s="50">
        <v>859073</v>
      </c>
      <c r="D65" s="51">
        <v>0.4</v>
      </c>
      <c r="E65" s="52" t="str">
        <f t="shared" si="0"/>
        <v>Yes</v>
      </c>
    </row>
    <row r="66" spans="1:5" ht="14.25" customHeight="1">
      <c r="A66" s="56" t="s">
        <v>99</v>
      </c>
      <c r="B66" s="50">
        <v>218673</v>
      </c>
      <c r="C66" s="50">
        <v>221270</v>
      </c>
      <c r="D66" s="51">
        <v>1.2</v>
      </c>
      <c r="E66" s="52" t="str">
        <f t="shared" si="0"/>
        <v>Yes</v>
      </c>
    </row>
    <row r="67" spans="1:5" ht="14.25" customHeight="1" thickBot="1">
      <c r="A67" s="57" t="s">
        <v>205</v>
      </c>
      <c r="B67" s="58">
        <v>74645</v>
      </c>
      <c r="C67" s="58">
        <v>74727</v>
      </c>
      <c r="D67" s="59">
        <v>0.1</v>
      </c>
      <c r="E67" s="112" t="str">
        <f t="shared" si="0"/>
        <v>No</v>
      </c>
    </row>
    <row r="68" spans="1:5" ht="14.25" customHeight="1" thickBot="1">
      <c r="A68" s="56"/>
      <c r="B68" s="50"/>
      <c r="C68" s="50"/>
      <c r="D68" s="51"/>
      <c r="E68" s="72"/>
    </row>
    <row r="69" spans="1:5" ht="15">
      <c r="A69" s="60" t="s">
        <v>101</v>
      </c>
      <c r="B69" s="61">
        <f>B60+B67</f>
        <v>171564</v>
      </c>
      <c r="C69" s="61">
        <f>C60+C67</f>
        <v>171965</v>
      </c>
      <c r="D69" s="62"/>
      <c r="E69" s="63" t="str">
        <f t="shared" si="0"/>
        <v>No</v>
      </c>
    </row>
    <row r="70" spans="1:5" ht="15">
      <c r="A70" s="64" t="s">
        <v>45</v>
      </c>
      <c r="B70" s="65">
        <v>120700</v>
      </c>
      <c r="C70" s="65">
        <v>121874</v>
      </c>
      <c r="D70" s="31">
        <v>1</v>
      </c>
      <c r="E70" s="66" t="str">
        <f t="shared" si="0"/>
        <v>No</v>
      </c>
    </row>
    <row r="71" spans="1:5" ht="15.75" thickBot="1">
      <c r="A71" s="67" t="s">
        <v>94</v>
      </c>
      <c r="B71" s="68">
        <f>B73+B74+B75</f>
        <v>224180</v>
      </c>
      <c r="C71" s="68">
        <f>C73+C74+C75</f>
        <v>225393</v>
      </c>
      <c r="D71" s="69"/>
      <c r="E71" s="70" t="str">
        <f t="shared" si="0"/>
        <v>Yes</v>
      </c>
    </row>
    <row r="72" spans="1:5" ht="15">
      <c r="A72" s="9"/>
      <c r="B72" s="71"/>
      <c r="C72" s="71"/>
      <c r="E72" s="72"/>
    </row>
    <row r="73" spans="1:5" ht="15">
      <c r="A73" s="113" t="s">
        <v>317</v>
      </c>
      <c r="B73" s="73">
        <v>36293</v>
      </c>
      <c r="C73" s="73">
        <v>36446</v>
      </c>
      <c r="D73" s="31">
        <v>0.4</v>
      </c>
      <c r="E73" s="72"/>
    </row>
    <row r="74" spans="1:5" ht="15">
      <c r="A74" s="113" t="s">
        <v>318</v>
      </c>
      <c r="B74" s="73">
        <v>33169</v>
      </c>
      <c r="C74" s="73">
        <v>33260</v>
      </c>
      <c r="D74" s="31">
        <v>0.3</v>
      </c>
      <c r="E74" s="72"/>
    </row>
    <row r="75" spans="1:5" ht="15">
      <c r="A75" s="113" t="s">
        <v>319</v>
      </c>
      <c r="B75" s="73">
        <v>154718</v>
      </c>
      <c r="C75" s="73">
        <v>155687</v>
      </c>
      <c r="D75" s="31">
        <v>0.6</v>
      </c>
      <c r="E75" s="72"/>
    </row>
    <row r="76" spans="2:5" ht="15">
      <c r="B76" s="71"/>
      <c r="C76" s="71"/>
      <c r="E76" s="72"/>
    </row>
    <row r="77" spans="2:5" ht="15">
      <c r="B77" s="71"/>
      <c r="C77" s="71"/>
      <c r="E77" s="72"/>
    </row>
    <row r="78" spans="1:5" ht="15.75">
      <c r="A78" s="74" t="s">
        <v>206</v>
      </c>
      <c r="B78" s="75"/>
      <c r="C78" s="75"/>
      <c r="D78" s="75"/>
      <c r="E78" s="75"/>
    </row>
    <row r="79" spans="1:5" ht="15.75">
      <c r="A79" s="74" t="s">
        <v>207</v>
      </c>
      <c r="B79" s="75"/>
      <c r="C79" s="75"/>
      <c r="D79" s="75"/>
      <c r="E79" s="75"/>
    </row>
    <row r="80" spans="1:5" ht="15.75">
      <c r="A80" s="74" t="s">
        <v>208</v>
      </c>
      <c r="B80" s="75"/>
      <c r="C80" s="75"/>
      <c r="D80" s="75"/>
      <c r="E80" s="75"/>
    </row>
    <row r="81" spans="1:5" ht="15.75">
      <c r="A81" s="75"/>
      <c r="B81" s="75"/>
      <c r="C81" s="75"/>
      <c r="D81" s="75"/>
      <c r="E81" s="75"/>
    </row>
    <row r="82" spans="1:5" ht="15.75">
      <c r="A82" s="76" t="s">
        <v>209</v>
      </c>
      <c r="B82" s="75"/>
      <c r="C82" s="75"/>
      <c r="D82" s="75"/>
      <c r="E82" s="75"/>
    </row>
    <row r="83" spans="1:5" ht="15.75">
      <c r="A83" s="76" t="s">
        <v>210</v>
      </c>
      <c r="B83" s="75"/>
      <c r="C83" s="75"/>
      <c r="D83" s="75"/>
      <c r="E83" s="75"/>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B2:G19"/>
  <sheetViews>
    <sheetView showGridLines="0" tabSelected="1" zoomScale="70" zoomScaleNormal="70" zoomScaleSheetLayoutView="70" zoomScalePageLayoutView="0" workbookViewId="0" topLeftCell="A1">
      <selection activeCell="B7" sqref="B7:C7"/>
    </sheetView>
  </sheetViews>
  <sheetFormatPr defaultColWidth="0" defaultRowHeight="15" zeroHeight="1"/>
  <cols>
    <col min="1" max="1" width="2.7109375" style="132" customWidth="1"/>
    <col min="2" max="2" width="44.28125" style="132" customWidth="1"/>
    <col min="3" max="3" width="98.8515625" style="132" customWidth="1"/>
    <col min="4" max="13" width="9.140625" style="132" customWidth="1"/>
    <col min="14" max="16" width="9.140625" style="132" hidden="1" customWidth="1"/>
    <col min="17" max="16384" width="9.140625" style="132" hidden="1" customWidth="1"/>
  </cols>
  <sheetData>
    <row r="1" ht="15"/>
    <row r="2" ht="15">
      <c r="B2" s="141" t="str">
        <f>'1. Information'!B2</f>
        <v>Version 7/1/2018</v>
      </c>
    </row>
    <row r="3" ht="21" customHeight="1">
      <c r="B3" s="142" t="str">
        <f>'1. Information'!B3</f>
        <v>Annual Mental Health Services Act Revenue and Expenditure Report</v>
      </c>
    </row>
    <row r="4" ht="18">
      <c r="B4" s="143" t="str">
        <f>'1. Information'!B4</f>
        <v>Fiscal Year 2017-18</v>
      </c>
    </row>
    <row r="5" ht="18">
      <c r="B5" s="144" t="s">
        <v>282</v>
      </c>
    </row>
    <row r="6" ht="15.75">
      <c r="B6" s="135"/>
    </row>
    <row r="7" spans="2:6" ht="39.75" customHeight="1">
      <c r="B7" s="145" t="s">
        <v>280</v>
      </c>
      <c r="C7" s="146"/>
      <c r="F7" s="136"/>
    </row>
    <row r="8" spans="2:7" ht="55.5" customHeight="1">
      <c r="B8" s="147" t="s">
        <v>281</v>
      </c>
      <c r="C8" s="148"/>
      <c r="F8" s="137"/>
      <c r="G8" s="136"/>
    </row>
    <row r="9" spans="2:6" ht="39.75" customHeight="1">
      <c r="B9" s="147" t="s">
        <v>279</v>
      </c>
      <c r="C9" s="148"/>
      <c r="E9" s="137"/>
      <c r="F9" s="138"/>
    </row>
    <row r="10" spans="2:4" ht="39.75" customHeight="1">
      <c r="B10" s="148" t="s">
        <v>264</v>
      </c>
      <c r="C10" s="148"/>
      <c r="D10" s="139"/>
    </row>
    <row r="11" ht="15"/>
    <row r="12" spans="2:3" ht="29.25" customHeight="1">
      <c r="B12" s="146" t="s">
        <v>266</v>
      </c>
      <c r="C12" s="149" t="s">
        <v>272</v>
      </c>
    </row>
    <row r="13" spans="2:3" ht="18" customHeight="1">
      <c r="B13" s="146"/>
      <c r="C13" s="146"/>
    </row>
    <row r="14" spans="2:3" ht="60.75" customHeight="1">
      <c r="B14" s="150" t="s">
        <v>267</v>
      </c>
      <c r="C14" s="151" t="s">
        <v>311</v>
      </c>
    </row>
    <row r="15" spans="2:3" ht="68.25" customHeight="1">
      <c r="B15" s="152"/>
      <c r="C15" s="153" t="s">
        <v>321</v>
      </c>
    </row>
    <row r="16" spans="2:3" ht="66" customHeight="1">
      <c r="B16" s="154"/>
      <c r="C16" s="151" t="s">
        <v>305</v>
      </c>
    </row>
    <row r="17" spans="2:3" ht="53.25" customHeight="1">
      <c r="B17" s="155" t="s">
        <v>268</v>
      </c>
      <c r="C17" s="155" t="s">
        <v>265</v>
      </c>
    </row>
    <row r="18" spans="2:3" ht="54" customHeight="1">
      <c r="B18" s="155" t="s">
        <v>269</v>
      </c>
      <c r="C18" s="151" t="s">
        <v>320</v>
      </c>
    </row>
    <row r="19" ht="50.25" customHeight="1">
      <c r="B19" s="140"/>
    </row>
    <row r="20" ht="15" hidden="1"/>
    <row r="21" ht="15" hidden="1"/>
    <row r="22" ht="15" hidden="1"/>
    <row r="23" ht="15" hidden="1"/>
    <row r="24" ht="15" hidden="1"/>
    <row r="25" ht="15" hidden="1"/>
  </sheetData>
  <sheetProtection password="C72E"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B1:D17"/>
  <sheetViews>
    <sheetView showGridLines="0" zoomScale="80" zoomScaleNormal="80" zoomScalePageLayoutView="0" workbookViewId="0" topLeftCell="A1">
      <selection activeCell="D9" sqref="D9"/>
    </sheetView>
  </sheetViews>
  <sheetFormatPr defaultColWidth="0" defaultRowHeight="15" zeroHeight="1"/>
  <cols>
    <col min="1" max="1" width="2.7109375" style="156" customWidth="1"/>
    <col min="2" max="2" width="6.7109375" style="166" customWidth="1"/>
    <col min="3" max="4" width="50.7109375" style="166" customWidth="1"/>
    <col min="5" max="7" width="9.140625" style="156" hidden="1" customWidth="1"/>
    <col min="8" max="16384" width="11.57421875" style="156" hidden="1" customWidth="1"/>
  </cols>
  <sheetData>
    <row r="1" spans="2:4" ht="15">
      <c r="B1" s="156"/>
      <c r="C1" s="156"/>
      <c r="D1" s="156"/>
    </row>
    <row r="2" spans="2:4" ht="15.75">
      <c r="B2" s="141" t="s">
        <v>310</v>
      </c>
      <c r="C2" s="157"/>
      <c r="D2" s="157"/>
    </row>
    <row r="3" spans="2:4" ht="18">
      <c r="B3" s="142" t="s">
        <v>259</v>
      </c>
      <c r="C3" s="157"/>
      <c r="D3" s="157"/>
    </row>
    <row r="4" spans="2:4" ht="18">
      <c r="B4" s="142" t="s">
        <v>276</v>
      </c>
      <c r="C4" s="157"/>
      <c r="D4" s="157"/>
    </row>
    <row r="5" spans="2:4" ht="18">
      <c r="B5" s="142" t="s">
        <v>241</v>
      </c>
      <c r="C5" s="157"/>
      <c r="D5" s="157"/>
    </row>
    <row r="6" spans="2:4" ht="15">
      <c r="B6" s="156"/>
      <c r="C6" s="156"/>
      <c r="D6" s="158"/>
    </row>
    <row r="7" spans="2:4" ht="34.5" customHeight="1">
      <c r="B7" s="159">
        <v>1</v>
      </c>
      <c r="C7" s="160" t="s">
        <v>2</v>
      </c>
      <c r="D7" s="87">
        <v>43685</v>
      </c>
    </row>
    <row r="8" spans="2:4" ht="34.5" customHeight="1">
      <c r="B8" s="159">
        <v>2</v>
      </c>
      <c r="C8" s="160" t="s">
        <v>1</v>
      </c>
      <c r="D8" s="108" t="s">
        <v>69</v>
      </c>
    </row>
    <row r="9" spans="2:4" ht="34.5" customHeight="1">
      <c r="B9" s="159">
        <v>3</v>
      </c>
      <c r="C9" s="161" t="s">
        <v>125</v>
      </c>
      <c r="D9" s="162">
        <f>IF(ISBLANK(D8),"",VLOOKUP(D8,Info_County_Code,2))</f>
        <v>27</v>
      </c>
    </row>
    <row r="10" spans="2:4" ht="34.5" customHeight="1">
      <c r="B10" s="159">
        <v>4</v>
      </c>
      <c r="C10" s="160" t="s">
        <v>126</v>
      </c>
      <c r="D10" s="125" t="s">
        <v>322</v>
      </c>
    </row>
    <row r="11" spans="2:4" ht="34.5" customHeight="1">
      <c r="B11" s="159">
        <v>5</v>
      </c>
      <c r="C11" s="160" t="s">
        <v>127</v>
      </c>
      <c r="D11" s="108" t="s">
        <v>323</v>
      </c>
    </row>
    <row r="12" spans="2:4" ht="34.5" customHeight="1">
      <c r="B12" s="159">
        <v>6</v>
      </c>
      <c r="C12" s="160" t="s">
        <v>128</v>
      </c>
      <c r="D12" s="88">
        <v>93906</v>
      </c>
    </row>
    <row r="13" spans="2:4" ht="34.5" customHeight="1">
      <c r="B13" s="159">
        <v>7</v>
      </c>
      <c r="C13" s="163" t="s">
        <v>185</v>
      </c>
      <c r="D13" s="164" t="str">
        <f>IF(ISBLANK(D8),"",VLOOKUP(D8,County_Population,5,FALSE))</f>
        <v>Yes</v>
      </c>
    </row>
    <row r="14" spans="2:4" ht="34.5" customHeight="1">
      <c r="B14" s="159">
        <v>8</v>
      </c>
      <c r="C14" s="160" t="s">
        <v>124</v>
      </c>
      <c r="D14" s="108" t="s">
        <v>324</v>
      </c>
    </row>
    <row r="15" spans="2:4" ht="34.5" customHeight="1">
      <c r="B15" s="159">
        <v>9</v>
      </c>
      <c r="C15" s="165" t="s">
        <v>193</v>
      </c>
      <c r="D15" s="126" t="s">
        <v>325</v>
      </c>
    </row>
    <row r="16" spans="2:4" ht="34.5" customHeight="1">
      <c r="B16" s="159">
        <v>10</v>
      </c>
      <c r="C16" s="165" t="s">
        <v>211</v>
      </c>
      <c r="D16" s="126" t="s">
        <v>326</v>
      </c>
    </row>
    <row r="17" spans="2:4" ht="34.5" customHeight="1">
      <c r="B17" s="159">
        <v>11</v>
      </c>
      <c r="C17" s="160" t="s">
        <v>194</v>
      </c>
      <c r="D17" s="127" t="s">
        <v>327</v>
      </c>
    </row>
    <row r="18" ht="15" hidden="1"/>
    <row r="19" ht="15" hidden="1"/>
    <row r="20" ht="15" hidden="1"/>
  </sheetData>
  <sheetProtection password="C72E"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dimension ref="B1:N41"/>
  <sheetViews>
    <sheetView showGridLines="0" zoomScale="55" zoomScaleNormal="55"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C19" sqref="C19"/>
    </sheetView>
  </sheetViews>
  <sheetFormatPr defaultColWidth="0" defaultRowHeight="15" zeroHeight="1"/>
  <cols>
    <col min="1" max="1" width="5.28125" style="167" customWidth="1"/>
    <col min="2" max="2" width="12.57421875" style="141" customWidth="1"/>
    <col min="3" max="3" width="60.7109375" style="141" customWidth="1"/>
    <col min="4" max="4" width="22.7109375" style="141" customWidth="1"/>
    <col min="5" max="13" width="22.7109375" style="133" customWidth="1"/>
    <col min="14" max="14" width="24.00390625" style="133" bestFit="1" customWidth="1"/>
    <col min="15" max="16384" width="9.140625" style="167" hidden="1" customWidth="1"/>
  </cols>
  <sheetData>
    <row r="1" spans="2:4" ht="15.75">
      <c r="B1" s="133"/>
      <c r="C1" s="133"/>
      <c r="D1" s="133"/>
    </row>
    <row r="2" s="168" customFormat="1" ht="15">
      <c r="B2" s="141" t="str">
        <f>'1. Information'!B2</f>
        <v>Version 7/1/2018</v>
      </c>
    </row>
    <row r="3" spans="2:4" ht="21" customHeight="1">
      <c r="B3" s="175" t="str">
        <f>'1. Information'!B3</f>
        <v>Annual Mental Health Services Act Revenue and Expenditure Report</v>
      </c>
      <c r="C3" s="133"/>
      <c r="D3" s="133"/>
    </row>
    <row r="4" spans="2:8" ht="15.75">
      <c r="B4" s="176" t="str">
        <f>'1. Information'!B4</f>
        <v>Fiscal Year 2017-18</v>
      </c>
      <c r="C4" s="133"/>
      <c r="D4" s="157"/>
      <c r="E4" s="157"/>
      <c r="F4" s="157"/>
      <c r="G4" s="157"/>
      <c r="H4" s="157"/>
    </row>
    <row r="5" spans="2:8" ht="15.75">
      <c r="B5" s="176" t="s">
        <v>275</v>
      </c>
      <c r="C5" s="157"/>
      <c r="D5" s="157"/>
      <c r="E5" s="157"/>
      <c r="F5" s="157"/>
      <c r="G5" s="157"/>
      <c r="H5" s="157"/>
    </row>
    <row r="6" spans="2:8" ht="15.75">
      <c r="B6" s="133"/>
      <c r="C6" s="157"/>
      <c r="D6" s="157"/>
      <c r="E6" s="157"/>
      <c r="F6" s="157"/>
      <c r="G6" s="157"/>
      <c r="H6" s="157"/>
    </row>
    <row r="7" spans="2:7" ht="15.75">
      <c r="B7" s="177" t="s">
        <v>1</v>
      </c>
      <c r="C7" s="178" t="str">
        <f>IF(ISBLANK('1. Information'!D8),"",'1. Information'!D8)</f>
        <v>Monterey</v>
      </c>
      <c r="D7" s="133"/>
      <c r="F7" s="179" t="s">
        <v>2</v>
      </c>
      <c r="G7" s="178">
        <f>IF(ISBLANK('1. Information'!D7),"",'1. Information'!D7)</f>
        <v>43685</v>
      </c>
    </row>
    <row r="8" spans="2:7" ht="15.75">
      <c r="B8" s="133"/>
      <c r="C8" s="133"/>
      <c r="D8" s="133"/>
      <c r="G8" s="170"/>
    </row>
    <row r="9" spans="2:7" ht="15.75">
      <c r="B9" s="133"/>
      <c r="C9" s="133"/>
      <c r="D9" s="133"/>
      <c r="G9" s="170"/>
    </row>
    <row r="10" spans="2:7" ht="15.75">
      <c r="B10" s="133"/>
      <c r="C10" s="133"/>
      <c r="D10" s="133"/>
      <c r="G10" s="170"/>
    </row>
    <row r="11" spans="2:7" ht="15.75">
      <c r="B11" s="133"/>
      <c r="C11" s="133"/>
      <c r="D11" s="133"/>
      <c r="G11" s="170"/>
    </row>
    <row r="12" spans="2:7" ht="15.75">
      <c r="B12" s="133"/>
      <c r="C12" s="133"/>
      <c r="D12" s="133"/>
      <c r="G12" s="170"/>
    </row>
    <row r="13" spans="2:7" ht="15.75">
      <c r="B13" s="133"/>
      <c r="C13" s="133"/>
      <c r="D13" s="171"/>
      <c r="G13" s="170"/>
    </row>
    <row r="14" spans="2:7" ht="15.75">
      <c r="B14" s="180" t="s">
        <v>308</v>
      </c>
      <c r="C14" s="181"/>
      <c r="D14" s="182" t="s">
        <v>25</v>
      </c>
      <c r="G14" s="170"/>
    </row>
    <row r="15" spans="2:7" ht="15.75">
      <c r="B15" s="183">
        <v>1</v>
      </c>
      <c r="C15" s="184" t="s">
        <v>285</v>
      </c>
      <c r="D15" s="7">
        <v>57265.58</v>
      </c>
      <c r="G15" s="170"/>
    </row>
    <row r="16" spans="2:7" ht="15.75">
      <c r="B16" s="185">
        <v>2</v>
      </c>
      <c r="C16" s="184" t="s">
        <v>306</v>
      </c>
      <c r="D16" s="117">
        <v>3062858.06</v>
      </c>
      <c r="G16" s="170"/>
    </row>
    <row r="17" spans="2:7" ht="15.75">
      <c r="B17" s="185">
        <v>3</v>
      </c>
      <c r="C17" s="184" t="s">
        <v>312</v>
      </c>
      <c r="D17" s="186">
        <f>D16+M22+M27+SUM('9. Adjustment (MHSA)'!F83:F112)</f>
        <v>3062858.06</v>
      </c>
      <c r="G17" s="170"/>
    </row>
    <row r="18" spans="2:7" ht="15.75">
      <c r="B18" s="133"/>
      <c r="C18" s="133"/>
      <c r="D18" s="167"/>
      <c r="G18" s="170"/>
    </row>
    <row r="19" spans="2:14" ht="15.75">
      <c r="B19" s="187"/>
      <c r="C19" s="179"/>
      <c r="D19" s="179" t="s">
        <v>27</v>
      </c>
      <c r="E19" s="179" t="s">
        <v>29</v>
      </c>
      <c r="F19" s="179" t="s">
        <v>32</v>
      </c>
      <c r="G19" s="179" t="s">
        <v>246</v>
      </c>
      <c r="H19" s="179" t="s">
        <v>247</v>
      </c>
      <c r="I19" s="179" t="s">
        <v>248</v>
      </c>
      <c r="J19" s="179" t="s">
        <v>257</v>
      </c>
      <c r="K19" s="179" t="s">
        <v>249</v>
      </c>
      <c r="L19" s="179" t="s">
        <v>250</v>
      </c>
      <c r="M19" s="179" t="s">
        <v>251</v>
      </c>
      <c r="N19" s="179" t="s">
        <v>252</v>
      </c>
    </row>
    <row r="20" spans="2:14" ht="23.25" customHeight="1">
      <c r="B20" s="188"/>
      <c r="C20" s="189"/>
      <c r="D20" s="190" t="s">
        <v>34</v>
      </c>
      <c r="E20" s="190" t="s">
        <v>35</v>
      </c>
      <c r="F20" s="190" t="s">
        <v>36</v>
      </c>
      <c r="G20" s="190" t="s">
        <v>37</v>
      </c>
      <c r="H20" s="190" t="s">
        <v>38</v>
      </c>
      <c r="I20" s="190" t="s">
        <v>39</v>
      </c>
      <c r="J20" s="190" t="s">
        <v>40</v>
      </c>
      <c r="K20" s="190" t="s">
        <v>119</v>
      </c>
      <c r="L20" s="190" t="s">
        <v>41</v>
      </c>
      <c r="M20" s="190" t="s">
        <v>42</v>
      </c>
      <c r="N20" s="190" t="s">
        <v>25</v>
      </c>
    </row>
    <row r="21" spans="2:14" ht="24" customHeight="1">
      <c r="B21" s="180" t="s">
        <v>304</v>
      </c>
      <c r="C21" s="191"/>
      <c r="D21" s="192"/>
      <c r="E21" s="193"/>
      <c r="F21" s="194"/>
      <c r="G21" s="194"/>
      <c r="H21" s="194"/>
      <c r="I21" s="194"/>
      <c r="J21" s="194"/>
      <c r="K21" s="194"/>
      <c r="L21" s="194"/>
      <c r="M21" s="194"/>
      <c r="N21" s="195"/>
    </row>
    <row r="22" spans="2:14" ht="24" customHeight="1">
      <c r="B22" s="183">
        <v>4</v>
      </c>
      <c r="C22" s="196" t="s">
        <v>26</v>
      </c>
      <c r="D22" s="7">
        <v>0</v>
      </c>
      <c r="E22" s="7"/>
      <c r="F22" s="186"/>
      <c r="G22" s="197"/>
      <c r="H22" s="197"/>
      <c r="I22" s="198"/>
      <c r="J22" s="197"/>
      <c r="K22" s="198"/>
      <c r="L22" s="198"/>
      <c r="M22" s="199">
        <f>(-D22-E22)</f>
        <v>0</v>
      </c>
      <c r="N22" s="200">
        <f>SUM(D22:M22)</f>
        <v>0</v>
      </c>
    </row>
    <row r="23" spans="2:14" ht="24" customHeight="1">
      <c r="B23" s="185">
        <v>5</v>
      </c>
      <c r="C23" s="184" t="s">
        <v>277</v>
      </c>
      <c r="D23" s="199">
        <f>D15*0.76</f>
        <v>43521.840800000005</v>
      </c>
      <c r="E23" s="201">
        <f>D15*0.19</f>
        <v>10880.460200000001</v>
      </c>
      <c r="F23" s="202">
        <f>D15*0.05</f>
        <v>2863.2790000000005</v>
      </c>
      <c r="G23" s="197"/>
      <c r="H23" s="197"/>
      <c r="I23" s="197"/>
      <c r="J23" s="198"/>
      <c r="K23" s="197"/>
      <c r="L23" s="197"/>
      <c r="M23" s="197"/>
      <c r="N23" s="200">
        <f>SUM(D23:M23)</f>
        <v>57265.58000000001</v>
      </c>
    </row>
    <row r="24" spans="2:14" ht="24" customHeight="1">
      <c r="B24" s="185">
        <v>6</v>
      </c>
      <c r="C24" s="177" t="s">
        <v>25</v>
      </c>
      <c r="D24" s="203">
        <f aca="true" t="shared" si="0" ref="D24:L24">SUM(D22:D23)</f>
        <v>43521.840800000005</v>
      </c>
      <c r="E24" s="203">
        <f t="shared" si="0"/>
        <v>10880.460200000001</v>
      </c>
      <c r="F24" s="203">
        <f t="shared" si="0"/>
        <v>2863.2790000000005</v>
      </c>
      <c r="G24" s="203">
        <f t="shared" si="0"/>
        <v>0</v>
      </c>
      <c r="H24" s="203">
        <f t="shared" si="0"/>
        <v>0</v>
      </c>
      <c r="I24" s="203">
        <f t="shared" si="0"/>
        <v>0</v>
      </c>
      <c r="J24" s="203">
        <f t="shared" si="0"/>
        <v>0</v>
      </c>
      <c r="K24" s="203">
        <f t="shared" si="0"/>
        <v>0</v>
      </c>
      <c r="L24" s="203">
        <f t="shared" si="0"/>
        <v>0</v>
      </c>
      <c r="M24" s="203">
        <v>0</v>
      </c>
      <c r="N24" s="204">
        <f>SUM(D24:M24)</f>
        <v>57265.58000000001</v>
      </c>
    </row>
    <row r="25" spans="2:14" ht="24" customHeight="1">
      <c r="B25" s="172"/>
      <c r="C25" s="172"/>
      <c r="D25" s="172"/>
      <c r="E25" s="172"/>
      <c r="F25" s="172"/>
      <c r="G25" s="172"/>
      <c r="H25" s="172"/>
      <c r="I25" s="172"/>
      <c r="J25" s="172"/>
      <c r="K25" s="172"/>
      <c r="L25" s="172"/>
      <c r="M25" s="172"/>
      <c r="N25" s="172"/>
    </row>
    <row r="26" spans="2:14" ht="24" customHeight="1">
      <c r="B26" s="180" t="s">
        <v>302</v>
      </c>
      <c r="C26" s="191"/>
      <c r="D26" s="205"/>
      <c r="E26" s="191"/>
      <c r="F26" s="191"/>
      <c r="G26" s="191"/>
      <c r="H26" s="191"/>
      <c r="I26" s="191"/>
      <c r="J26" s="191"/>
      <c r="K26" s="191"/>
      <c r="L26" s="191"/>
      <c r="M26" s="191"/>
      <c r="N26" s="206"/>
    </row>
    <row r="27" spans="2:14" ht="24" customHeight="1">
      <c r="B27" s="183">
        <v>7</v>
      </c>
      <c r="C27" s="207" t="s">
        <v>284</v>
      </c>
      <c r="D27" s="199">
        <f>(G27+H27+M27)*-1</f>
        <v>0</v>
      </c>
      <c r="E27" s="198"/>
      <c r="F27" s="198"/>
      <c r="G27" s="199">
        <f>'3. CSS'!F20</f>
        <v>0</v>
      </c>
      <c r="H27" s="199">
        <f>'3. CSS'!F21</f>
        <v>0</v>
      </c>
      <c r="I27" s="198"/>
      <c r="J27" s="198"/>
      <c r="K27" s="198"/>
      <c r="L27" s="198"/>
      <c r="M27" s="199">
        <f>'3. CSS'!F22</f>
        <v>0</v>
      </c>
      <c r="N27" s="199">
        <f>SUM(D27:M27)</f>
        <v>0</v>
      </c>
    </row>
    <row r="28" spans="2:14" ht="24" customHeight="1">
      <c r="B28" s="172"/>
      <c r="C28" s="172"/>
      <c r="D28" s="172"/>
      <c r="E28" s="172"/>
      <c r="F28" s="172"/>
      <c r="G28" s="172"/>
      <c r="H28" s="172"/>
      <c r="I28" s="172"/>
      <c r="J28" s="172"/>
      <c r="K28" s="172"/>
      <c r="L28" s="172"/>
      <c r="M28" s="172"/>
      <c r="N28" s="172"/>
    </row>
    <row r="29" spans="2:14" ht="24" customHeight="1">
      <c r="B29" s="180" t="s">
        <v>303</v>
      </c>
      <c r="C29" s="191"/>
      <c r="D29" s="191"/>
      <c r="E29" s="194"/>
      <c r="F29" s="194"/>
      <c r="G29" s="194"/>
      <c r="H29" s="194"/>
      <c r="I29" s="194"/>
      <c r="J29" s="194"/>
      <c r="K29" s="194"/>
      <c r="L29" s="194"/>
      <c r="M29" s="194"/>
      <c r="N29" s="195"/>
    </row>
    <row r="30" spans="2:14" ht="24" customHeight="1">
      <c r="B30" s="185">
        <v>8</v>
      </c>
      <c r="C30" s="207" t="s">
        <v>288</v>
      </c>
      <c r="D30" s="199">
        <f>'3. CSS'!F25</f>
        <v>11994335.329999998</v>
      </c>
      <c r="E30" s="199">
        <f>'4. PEI'!F21</f>
        <v>3917425.6400000006</v>
      </c>
      <c r="F30" s="199">
        <f>'5. INN'!F22</f>
        <v>0</v>
      </c>
      <c r="G30" s="199">
        <f>'6. WET'!F20</f>
        <v>0</v>
      </c>
      <c r="H30" s="199">
        <f>'7. CFTN'!F21</f>
        <v>0</v>
      </c>
      <c r="I30" s="198"/>
      <c r="J30" s="199">
        <f>'8. WET RP, HP'!E14</f>
        <v>0</v>
      </c>
      <c r="K30" s="199">
        <f>'4. PEI'!F17</f>
        <v>0</v>
      </c>
      <c r="L30" s="199">
        <f>'8. WET RP, HP'!E15</f>
        <v>0</v>
      </c>
      <c r="M30" s="198"/>
      <c r="N30" s="199">
        <f aca="true" t="shared" si="1" ref="N30:N35">SUM(D30:M30)</f>
        <v>15911760.969999999</v>
      </c>
    </row>
    <row r="31" spans="2:14" ht="24" customHeight="1">
      <c r="B31" s="185">
        <v>9</v>
      </c>
      <c r="C31" s="187" t="s">
        <v>5</v>
      </c>
      <c r="D31" s="202">
        <f>'3. CSS'!G25</f>
        <v>11957442.73</v>
      </c>
      <c r="E31" s="202">
        <f>'4. PEI'!G21</f>
        <v>757013.05</v>
      </c>
      <c r="F31" s="202">
        <f>'5. INN'!G22</f>
        <v>0</v>
      </c>
      <c r="G31" s="202">
        <f>'6. WET'!G20</f>
        <v>0</v>
      </c>
      <c r="H31" s="202">
        <f>'7. CFTN'!G21</f>
        <v>0</v>
      </c>
      <c r="I31" s="208"/>
      <c r="J31" s="202">
        <f>'8. WET RP, HP'!F14</f>
        <v>0</v>
      </c>
      <c r="K31" s="202">
        <f>'4. PEI'!G17</f>
        <v>0</v>
      </c>
      <c r="L31" s="202">
        <f>'8. WET RP, HP'!F15</f>
        <v>0</v>
      </c>
      <c r="M31" s="197"/>
      <c r="N31" s="199">
        <f t="shared" si="1"/>
        <v>12714455.780000001</v>
      </c>
    </row>
    <row r="32" spans="2:14" ht="24" customHeight="1">
      <c r="B32" s="185">
        <v>10</v>
      </c>
      <c r="C32" s="187" t="s">
        <v>6</v>
      </c>
      <c r="D32" s="202">
        <f>'3. CSS'!H25</f>
        <v>0</v>
      </c>
      <c r="E32" s="202">
        <f>'4. PEI'!H21</f>
        <v>0</v>
      </c>
      <c r="F32" s="202">
        <f>'5. INN'!H22</f>
        <v>0</v>
      </c>
      <c r="G32" s="202">
        <f>'6. WET'!H20</f>
        <v>0</v>
      </c>
      <c r="H32" s="202">
        <f>'7. CFTN'!H21</f>
        <v>0</v>
      </c>
      <c r="I32" s="208"/>
      <c r="J32" s="202">
        <f>'8. WET RP, HP'!G14</f>
        <v>0</v>
      </c>
      <c r="K32" s="202">
        <f>'4. PEI'!H17</f>
        <v>0</v>
      </c>
      <c r="L32" s="202">
        <f>'8. WET RP, HP'!G15</f>
        <v>0</v>
      </c>
      <c r="M32" s="197"/>
      <c r="N32" s="199">
        <f t="shared" si="1"/>
        <v>0</v>
      </c>
    </row>
    <row r="33" spans="2:14" ht="24" customHeight="1">
      <c r="B33" s="185">
        <v>11</v>
      </c>
      <c r="C33" s="187" t="s">
        <v>31</v>
      </c>
      <c r="D33" s="202">
        <f>'3. CSS'!I25</f>
        <v>645307.8200000001</v>
      </c>
      <c r="E33" s="202">
        <f>'4. PEI'!I21</f>
        <v>32021.96</v>
      </c>
      <c r="F33" s="202">
        <f>'5. INN'!I22</f>
        <v>0</v>
      </c>
      <c r="G33" s="202">
        <f>'6. WET'!I20</f>
        <v>0</v>
      </c>
      <c r="H33" s="202">
        <f>'7. CFTN'!I21</f>
        <v>0</v>
      </c>
      <c r="I33" s="208"/>
      <c r="J33" s="202">
        <f>'8. WET RP, HP'!H14</f>
        <v>0</v>
      </c>
      <c r="K33" s="202">
        <f>'4. PEI'!I17</f>
        <v>0</v>
      </c>
      <c r="L33" s="202">
        <f>'8. WET RP, HP'!H15</f>
        <v>0</v>
      </c>
      <c r="M33" s="197"/>
      <c r="N33" s="199">
        <f t="shared" si="1"/>
        <v>677329.78</v>
      </c>
    </row>
    <row r="34" spans="2:14" ht="24" customHeight="1">
      <c r="B34" s="185">
        <v>12</v>
      </c>
      <c r="C34" s="187" t="s">
        <v>15</v>
      </c>
      <c r="D34" s="202">
        <f>'3. CSS'!J25</f>
        <v>555580.3200000001</v>
      </c>
      <c r="E34" s="202">
        <f>'4. PEI'!J21</f>
        <v>111111.85</v>
      </c>
      <c r="F34" s="202">
        <f>'5. INN'!J22</f>
        <v>0</v>
      </c>
      <c r="G34" s="202">
        <f>'6. WET'!J20</f>
        <v>0</v>
      </c>
      <c r="H34" s="202">
        <f>'7. CFTN'!J21</f>
        <v>0</v>
      </c>
      <c r="I34" s="208"/>
      <c r="J34" s="202">
        <f>'8. WET RP, HP'!I14</f>
        <v>0</v>
      </c>
      <c r="K34" s="202">
        <f>'4. PEI'!J17</f>
        <v>0</v>
      </c>
      <c r="L34" s="202">
        <f>'8. WET RP, HP'!I15</f>
        <v>0</v>
      </c>
      <c r="M34" s="197"/>
      <c r="N34" s="199">
        <f t="shared" si="1"/>
        <v>666692.17</v>
      </c>
    </row>
    <row r="35" spans="2:14" ht="24" customHeight="1">
      <c r="B35" s="185">
        <v>13</v>
      </c>
      <c r="C35" s="177" t="s">
        <v>25</v>
      </c>
      <c r="D35" s="209">
        <f>SUM(D30:D34)</f>
        <v>25152666.2</v>
      </c>
      <c r="E35" s="209">
        <f aca="true" t="shared" si="2" ref="E35:L35">SUM(E30:E34)</f>
        <v>4817572.5</v>
      </c>
      <c r="F35" s="209">
        <f t="shared" si="2"/>
        <v>0</v>
      </c>
      <c r="G35" s="209">
        <f t="shared" si="2"/>
        <v>0</v>
      </c>
      <c r="H35" s="209">
        <f t="shared" si="2"/>
        <v>0</v>
      </c>
      <c r="I35" s="209">
        <f t="shared" si="2"/>
        <v>0</v>
      </c>
      <c r="J35" s="209">
        <f t="shared" si="2"/>
        <v>0</v>
      </c>
      <c r="K35" s="209">
        <f t="shared" si="2"/>
        <v>0</v>
      </c>
      <c r="L35" s="209">
        <f t="shared" si="2"/>
        <v>0</v>
      </c>
      <c r="M35" s="208"/>
      <c r="N35" s="203">
        <f t="shared" si="1"/>
        <v>29970238.7</v>
      </c>
    </row>
    <row r="36" spans="2:14" ht="24" customHeight="1">
      <c r="B36" s="172"/>
      <c r="C36" s="172"/>
      <c r="D36" s="172"/>
      <c r="E36" s="172"/>
      <c r="F36" s="172"/>
      <c r="G36" s="172"/>
      <c r="H36" s="172"/>
      <c r="I36" s="172"/>
      <c r="J36" s="172"/>
      <c r="K36" s="172"/>
      <c r="L36" s="172"/>
      <c r="M36" s="172"/>
      <c r="N36" s="172"/>
    </row>
    <row r="37" spans="2:7" ht="15.75">
      <c r="B37" s="133"/>
      <c r="C37" s="173"/>
      <c r="D37" s="167"/>
      <c r="G37" s="170"/>
    </row>
    <row r="38" spans="2:14" ht="15.75">
      <c r="B38" s="180" t="s">
        <v>309</v>
      </c>
      <c r="C38" s="181"/>
      <c r="D38" s="182" t="s">
        <v>25</v>
      </c>
      <c r="F38" s="170"/>
      <c r="N38" s="167"/>
    </row>
    <row r="39" spans="2:14" ht="15.75">
      <c r="B39" s="185">
        <v>14</v>
      </c>
      <c r="C39" s="210" t="s">
        <v>22</v>
      </c>
      <c r="D39" s="211">
        <f>'3. CSS'!K14+'4. PEI'!K14+'5. INN'!K14+'6. WET'!K14+'7. CFTN'!K14</f>
        <v>0</v>
      </c>
      <c r="F39" s="170"/>
      <c r="N39" s="167"/>
    </row>
    <row r="40" spans="2:14" ht="15.75">
      <c r="B40" s="185">
        <v>15</v>
      </c>
      <c r="C40" s="210" t="s">
        <v>23</v>
      </c>
      <c r="D40" s="211">
        <f>'3. CSS'!K15+'4. PEI'!K15+'5. INN'!K19+'6. WET'!K15+'7. CFTN'!K16+'7. CFTN'!K17</f>
        <v>0</v>
      </c>
      <c r="E40" s="174"/>
      <c r="N40" s="167"/>
    </row>
    <row r="41" spans="2:14" ht="15.75">
      <c r="B41" s="185">
        <v>16</v>
      </c>
      <c r="C41" s="210" t="s">
        <v>24</v>
      </c>
      <c r="D41" s="211">
        <f>'3. CSS'!K16+'4. PEI'!K16+'5. INN'!K15+'5. INN'!K18+'6. WET'!K16+'7. CFTN'!K18+'7. CFTN'!K19</f>
        <v>3880833.01</v>
      </c>
      <c r="E41" s="174"/>
      <c r="N41" s="167"/>
    </row>
    <row r="42" ht="15.75" hidden="1"/>
    <row r="43" ht="15.75" hidden="1"/>
    <row r="44" ht="15.75" hidden="1"/>
    <row r="45" ht="15.75" hidden="1"/>
    <row r="46" ht="15.75" hidden="1"/>
    <row r="47" ht="15.75" hidden="1"/>
    <row r="48" ht="15.75" hidden="1"/>
    <row r="49" ht="15.75" hidden="1"/>
    <row r="50" ht="15.75" hidden="1"/>
  </sheetData>
  <sheetProtection password="C72E"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2"/>
  <sheetViews>
    <sheetView showGridLines="0" zoomScale="70" zoomScaleNormal="70" zoomScaleSheetLayoutView="40" zoomScalePageLayoutView="70" workbookViewId="0" topLeftCell="A4">
      <selection activeCell="C30" sqref="C30"/>
    </sheetView>
  </sheetViews>
  <sheetFormatPr defaultColWidth="0" defaultRowHeight="15" zeroHeight="1"/>
  <cols>
    <col min="1" max="1" width="2.7109375" style="168" customWidth="1"/>
    <col min="2" max="2" width="6.7109375" style="267" customWidth="1"/>
    <col min="3" max="3" width="13.57421875" style="267" customWidth="1"/>
    <col min="4" max="5" width="50.7109375" style="267" customWidth="1"/>
    <col min="6" max="6" width="20.7109375" style="267" customWidth="1"/>
    <col min="7" max="7" width="27.57421875" style="267" bestFit="1" customWidth="1"/>
    <col min="8" max="8" width="21.57421875" style="267" customWidth="1"/>
    <col min="9" max="9" width="25.8515625" style="267" bestFit="1" customWidth="1"/>
    <col min="10" max="10" width="17.7109375" style="267" customWidth="1"/>
    <col min="11" max="11" width="23.00390625" style="267" customWidth="1"/>
    <col min="12" max="12" width="20.140625" style="267" customWidth="1"/>
    <col min="13" max="13" width="40.28125" style="255" hidden="1" customWidth="1"/>
    <col min="14" max="16384" width="9.140625" style="255" hidden="1" customWidth="1"/>
  </cols>
  <sheetData>
    <row r="1" spans="1:12" s="167" customFormat="1" ht="15.75">
      <c r="A1" s="168"/>
      <c r="B1" s="212"/>
      <c r="C1" s="212"/>
      <c r="D1" s="212"/>
      <c r="E1" s="168"/>
      <c r="F1" s="168"/>
      <c r="G1" s="168"/>
      <c r="H1" s="168"/>
      <c r="I1" s="168"/>
      <c r="J1" s="168"/>
      <c r="K1" s="168"/>
      <c r="L1" s="168"/>
    </row>
    <row r="2" s="168" customFormat="1" ht="18">
      <c r="B2" s="225" t="str">
        <f>'1. Information'!B2</f>
        <v>Version 7/1/2018</v>
      </c>
    </row>
    <row r="3" spans="1:12" s="167" customFormat="1" ht="18">
      <c r="A3" s="168"/>
      <c r="B3" s="142" t="str">
        <f>'1. Information'!B3</f>
        <v>Annual Mental Health Services Act Revenue and Expenditure Report</v>
      </c>
      <c r="C3" s="134"/>
      <c r="D3" s="134"/>
      <c r="E3" s="134"/>
      <c r="F3" s="134"/>
      <c r="G3" s="134"/>
      <c r="H3" s="134"/>
      <c r="I3" s="134"/>
      <c r="J3" s="134"/>
      <c r="K3" s="134"/>
      <c r="L3" s="168"/>
    </row>
    <row r="4" spans="1:12" s="167" customFormat="1" ht="18">
      <c r="A4" s="168"/>
      <c r="B4" s="142" t="str">
        <f>'1. Information'!B4</f>
        <v>Fiscal Year 2017-18</v>
      </c>
      <c r="C4" s="134"/>
      <c r="D4" s="134"/>
      <c r="E4" s="134"/>
      <c r="F4" s="134"/>
      <c r="G4" s="134"/>
      <c r="H4" s="134"/>
      <c r="I4" s="134"/>
      <c r="J4" s="134"/>
      <c r="K4" s="134"/>
      <c r="L4" s="168"/>
    </row>
    <row r="5" spans="1:12" s="167" customFormat="1" ht="18">
      <c r="A5" s="168"/>
      <c r="B5" s="142" t="s">
        <v>135</v>
      </c>
      <c r="C5" s="134"/>
      <c r="D5" s="134"/>
      <c r="E5" s="134"/>
      <c r="F5" s="134"/>
      <c r="G5" s="134"/>
      <c r="H5" s="134"/>
      <c r="I5" s="134"/>
      <c r="J5" s="134"/>
      <c r="K5" s="134"/>
      <c r="L5" s="168"/>
    </row>
    <row r="6" spans="1:12" s="167" customFormat="1" ht="15.75">
      <c r="A6" s="168"/>
      <c r="B6" s="213"/>
      <c r="C6" s="213"/>
      <c r="D6" s="213"/>
      <c r="E6" s="213"/>
      <c r="F6" s="213"/>
      <c r="G6" s="213"/>
      <c r="H6" s="213"/>
      <c r="I6" s="213"/>
      <c r="J6" s="213"/>
      <c r="K6" s="213"/>
      <c r="L6" s="168"/>
    </row>
    <row r="7" spans="1:12" s="167" customFormat="1" ht="15.75">
      <c r="A7" s="168"/>
      <c r="B7" s="226" t="s">
        <v>1</v>
      </c>
      <c r="C7" s="226"/>
      <c r="D7" s="227" t="str">
        <f>IF(ISBLANK('1. Information'!D8),"",'1. Information'!D8)</f>
        <v>Monterey</v>
      </c>
      <c r="E7" s="168"/>
      <c r="F7" s="179" t="s">
        <v>2</v>
      </c>
      <c r="G7" s="228">
        <f>IF(ISBLANK('1. Information'!D7),"",'1. Information'!D7)</f>
        <v>43685</v>
      </c>
      <c r="H7" s="168"/>
      <c r="I7" s="168"/>
      <c r="J7" s="168"/>
      <c r="K7" s="168"/>
      <c r="L7" s="168"/>
    </row>
    <row r="8" spans="1:12" s="167" customFormat="1" ht="15.75">
      <c r="A8" s="168"/>
      <c r="B8" s="168"/>
      <c r="C8" s="171"/>
      <c r="D8" s="171"/>
      <c r="E8" s="171"/>
      <c r="F8" s="168"/>
      <c r="G8" s="173"/>
      <c r="H8" s="214"/>
      <c r="I8" s="168"/>
      <c r="J8" s="168"/>
      <c r="L8" s="168"/>
    </row>
    <row r="9" spans="1:11" s="167" customFormat="1" ht="18.75" thickBot="1">
      <c r="A9" s="168"/>
      <c r="B9" s="229" t="s">
        <v>260</v>
      </c>
      <c r="C9" s="215"/>
      <c r="D9" s="215"/>
      <c r="E9" s="215"/>
      <c r="F9" s="216"/>
      <c r="G9" s="217"/>
      <c r="H9" s="218"/>
      <c r="I9" s="216"/>
      <c r="J9" s="216"/>
      <c r="K9" s="216"/>
    </row>
    <row r="10" spans="1:11" s="167" customFormat="1" ht="16.5" thickTop="1">
      <c r="A10" s="168"/>
      <c r="B10" s="219"/>
      <c r="C10" s="171"/>
      <c r="D10" s="171"/>
      <c r="E10" s="171"/>
      <c r="F10" s="173"/>
      <c r="G10" s="214"/>
      <c r="H10" s="168"/>
      <c r="I10" s="168"/>
      <c r="J10" s="168"/>
      <c r="K10" s="168"/>
    </row>
    <row r="11" spans="1:11" s="167" customFormat="1" ht="15.75" customHeight="1">
      <c r="A11" s="168"/>
      <c r="B11" s="168"/>
      <c r="C11" s="168"/>
      <c r="D11" s="168"/>
      <c r="E11" s="168"/>
      <c r="F11" s="230" t="s">
        <v>27</v>
      </c>
      <c r="G11" s="185" t="s">
        <v>29</v>
      </c>
      <c r="H11" s="231" t="s">
        <v>32</v>
      </c>
      <c r="I11" s="230" t="s">
        <v>246</v>
      </c>
      <c r="J11" s="230" t="s">
        <v>247</v>
      </c>
      <c r="K11" s="230" t="s">
        <v>248</v>
      </c>
    </row>
    <row r="12" spans="1:11" s="167" customFormat="1" ht="15.75">
      <c r="A12" s="168"/>
      <c r="B12" s="168"/>
      <c r="C12" s="168"/>
      <c r="D12" s="168"/>
      <c r="E12" s="168"/>
      <c r="F12" s="179" t="s">
        <v>28</v>
      </c>
      <c r="G12" s="232" t="s">
        <v>30</v>
      </c>
      <c r="H12" s="233"/>
      <c r="I12" s="233"/>
      <c r="J12" s="234"/>
      <c r="K12" s="235"/>
    </row>
    <row r="13" spans="1:11" s="167" customFormat="1" ht="47.25">
      <c r="A13" s="168"/>
      <c r="B13" s="157"/>
      <c r="C13" s="168"/>
      <c r="D13" s="168"/>
      <c r="E13" s="168"/>
      <c r="F13" s="236" t="s">
        <v>300</v>
      </c>
      <c r="G13" s="237" t="s">
        <v>5</v>
      </c>
      <c r="H13" s="238" t="s">
        <v>6</v>
      </c>
      <c r="I13" s="237" t="s">
        <v>31</v>
      </c>
      <c r="J13" s="237" t="s">
        <v>15</v>
      </c>
      <c r="K13" s="239" t="s">
        <v>278</v>
      </c>
    </row>
    <row r="14" spans="1:11" s="167" customFormat="1" ht="15.75">
      <c r="A14" s="168"/>
      <c r="B14" s="230">
        <v>1</v>
      </c>
      <c r="C14" s="240" t="s">
        <v>7</v>
      </c>
      <c r="D14" s="240"/>
      <c r="E14" s="240"/>
      <c r="F14" s="101"/>
      <c r="G14" s="7"/>
      <c r="H14" s="96"/>
      <c r="I14" s="96"/>
      <c r="J14" s="96"/>
      <c r="K14" s="241">
        <f>SUM(F14:J14)</f>
        <v>0</v>
      </c>
    </row>
    <row r="15" spans="1:11" s="167" customFormat="1" ht="15" customHeight="1">
      <c r="A15" s="168"/>
      <c r="B15" s="230">
        <v>2</v>
      </c>
      <c r="C15" s="240" t="s">
        <v>8</v>
      </c>
      <c r="D15" s="240"/>
      <c r="E15" s="240"/>
      <c r="F15" s="101"/>
      <c r="G15" s="96"/>
      <c r="H15" s="96"/>
      <c r="I15" s="96"/>
      <c r="J15" s="96"/>
      <c r="K15" s="241">
        <f aca="true" t="shared" si="0" ref="K15:K23">SUM(F15:J15)</f>
        <v>0</v>
      </c>
    </row>
    <row r="16" spans="1:11" s="167" customFormat="1" ht="15.75">
      <c r="A16" s="168"/>
      <c r="B16" s="230">
        <v>3</v>
      </c>
      <c r="C16" s="240" t="s">
        <v>129</v>
      </c>
      <c r="D16" s="240"/>
      <c r="E16" s="240"/>
      <c r="F16" s="101">
        <f>958197.68+308956.05+671043.32+184198.83+509208.88+643448.67</f>
        <v>3275053.4299999997</v>
      </c>
      <c r="G16" s="96"/>
      <c r="H16" s="96"/>
      <c r="I16" s="96"/>
      <c r="J16" s="96"/>
      <c r="K16" s="241">
        <f t="shared" si="0"/>
        <v>3275053.4299999997</v>
      </c>
    </row>
    <row r="17" spans="1:11" s="167" customFormat="1" ht="15.75">
      <c r="A17" s="168"/>
      <c r="B17" s="230">
        <v>4</v>
      </c>
      <c r="C17" s="242" t="s">
        <v>218</v>
      </c>
      <c r="D17" s="242"/>
      <c r="E17" s="242"/>
      <c r="F17" s="101"/>
      <c r="G17" s="96"/>
      <c r="H17" s="96"/>
      <c r="I17" s="96"/>
      <c r="J17" s="96"/>
      <c r="K17" s="241">
        <f t="shared" si="0"/>
        <v>0</v>
      </c>
    </row>
    <row r="18" spans="1:11" s="167" customFormat="1" ht="15.75">
      <c r="A18" s="168"/>
      <c r="B18" s="230">
        <v>5</v>
      </c>
      <c r="C18" s="242" t="s">
        <v>219</v>
      </c>
      <c r="D18" s="242"/>
      <c r="E18" s="242"/>
      <c r="F18" s="101"/>
      <c r="G18" s="243"/>
      <c r="H18" s="243"/>
      <c r="I18" s="243"/>
      <c r="J18" s="243"/>
      <c r="K18" s="241">
        <f t="shared" si="0"/>
        <v>0</v>
      </c>
    </row>
    <row r="19" spans="1:11" s="167" customFormat="1" ht="15.75">
      <c r="A19" s="168"/>
      <c r="B19" s="230">
        <v>6</v>
      </c>
      <c r="C19" s="240" t="s">
        <v>216</v>
      </c>
      <c r="D19" s="240"/>
      <c r="E19" s="240"/>
      <c r="F19" s="96"/>
      <c r="G19" s="243"/>
      <c r="H19" s="243"/>
      <c r="I19" s="243"/>
      <c r="J19" s="243"/>
      <c r="K19" s="244">
        <f t="shared" si="0"/>
        <v>0</v>
      </c>
    </row>
    <row r="20" spans="1:11" s="167" customFormat="1" ht="15.75">
      <c r="A20" s="168"/>
      <c r="B20" s="230">
        <v>7</v>
      </c>
      <c r="C20" s="245" t="s">
        <v>226</v>
      </c>
      <c r="D20" s="246"/>
      <c r="E20" s="247"/>
      <c r="F20" s="96"/>
      <c r="G20" s="244"/>
      <c r="H20" s="244"/>
      <c r="I20" s="244"/>
      <c r="J20" s="244"/>
      <c r="K20" s="244">
        <f t="shared" si="0"/>
        <v>0</v>
      </c>
    </row>
    <row r="21" spans="1:11" s="167" customFormat="1" ht="15.75">
      <c r="A21" s="168"/>
      <c r="B21" s="230">
        <v>8</v>
      </c>
      <c r="C21" s="245" t="s">
        <v>227</v>
      </c>
      <c r="D21" s="246"/>
      <c r="E21" s="247"/>
      <c r="F21" s="96"/>
      <c r="G21" s="244"/>
      <c r="H21" s="244"/>
      <c r="I21" s="244"/>
      <c r="J21" s="244"/>
      <c r="K21" s="244">
        <f t="shared" si="0"/>
        <v>0</v>
      </c>
    </row>
    <row r="22" spans="1:11" s="167" customFormat="1" ht="15.75">
      <c r="A22" s="168"/>
      <c r="B22" s="230">
        <v>9</v>
      </c>
      <c r="C22" s="245" t="s">
        <v>225</v>
      </c>
      <c r="D22" s="246"/>
      <c r="E22" s="247"/>
      <c r="F22" s="96"/>
      <c r="G22" s="244"/>
      <c r="H22" s="244"/>
      <c r="I22" s="244"/>
      <c r="J22" s="244"/>
      <c r="K22" s="244">
        <f t="shared" si="0"/>
        <v>0</v>
      </c>
    </row>
    <row r="23" spans="1:11" s="167" customFormat="1" ht="15.75">
      <c r="A23" s="168"/>
      <c r="B23" s="230">
        <v>10</v>
      </c>
      <c r="C23" s="240" t="s">
        <v>140</v>
      </c>
      <c r="D23" s="240"/>
      <c r="E23" s="240"/>
      <c r="F23" s="243">
        <f>SUM(G33:G132)</f>
        <v>8719281.899999999</v>
      </c>
      <c r="G23" s="244">
        <f>SUM(H33:H132)</f>
        <v>11957442.73</v>
      </c>
      <c r="H23" s="244">
        <f>SUM(I33:I132)</f>
        <v>0</v>
      </c>
      <c r="I23" s="244">
        <f>SUM(J33:J132)</f>
        <v>645307.8200000001</v>
      </c>
      <c r="J23" s="244">
        <f>SUM(K33:K132)</f>
        <v>555580.3200000001</v>
      </c>
      <c r="K23" s="244">
        <f t="shared" si="0"/>
        <v>21877612.77</v>
      </c>
    </row>
    <row r="24" spans="1:11" s="167" customFormat="1" ht="30.75" customHeight="1">
      <c r="A24" s="168"/>
      <c r="B24" s="230">
        <v>11</v>
      </c>
      <c r="C24" s="248" t="s">
        <v>223</v>
      </c>
      <c r="D24" s="249"/>
      <c r="E24" s="250"/>
      <c r="F24" s="208">
        <f>SUM(F14:F16,F18:F23)</f>
        <v>11994335.329999998</v>
      </c>
      <c r="G24" s="208">
        <f>SUM(G14:G16,G18:G23)</f>
        <v>11957442.73</v>
      </c>
      <c r="H24" s="251">
        <f>SUM(H14:H16,H18:H23)</f>
        <v>0</v>
      </c>
      <c r="I24" s="208">
        <f>SUM(I14:I16,I18:I23)</f>
        <v>645307.8200000001</v>
      </c>
      <c r="J24" s="208">
        <f>SUM(J14:J16,J18:J23)</f>
        <v>555580.3200000001</v>
      </c>
      <c r="K24" s="208">
        <f>SUM(K14:K16,K18:K23)</f>
        <v>25152666.2</v>
      </c>
    </row>
    <row r="25" spans="1:11" s="167" customFormat="1" ht="30.75" customHeight="1">
      <c r="A25" s="168"/>
      <c r="B25" s="230">
        <v>12</v>
      </c>
      <c r="C25" s="252" t="s">
        <v>283</v>
      </c>
      <c r="D25" s="252"/>
      <c r="E25" s="252"/>
      <c r="F25" s="208">
        <f>SUM(F14:F16,F18,F23)</f>
        <v>11994335.329999998</v>
      </c>
      <c r="G25" s="253">
        <f>SUM(G14:G16,G18,G23)</f>
        <v>11957442.73</v>
      </c>
      <c r="H25" s="253">
        <f>SUM(H14:H16,H18,H23)</f>
        <v>0</v>
      </c>
      <c r="I25" s="253">
        <f>SUM(I14:I16,I18,I23)</f>
        <v>645307.8200000001</v>
      </c>
      <c r="J25" s="208">
        <f>SUM(J14:J16,J18,J23)</f>
        <v>555580.3200000001</v>
      </c>
      <c r="K25" s="208">
        <f>SUM(K14:K16,K18,K23)</f>
        <v>25152666.2</v>
      </c>
    </row>
    <row r="26" spans="1:12" s="167" customFormat="1" ht="15.75">
      <c r="A26" s="168"/>
      <c r="B26" s="168"/>
      <c r="C26" s="168"/>
      <c r="D26" s="173"/>
      <c r="E26" s="173"/>
      <c r="F26" s="220"/>
      <c r="G26" s="168"/>
      <c r="H26" s="168"/>
      <c r="I26" s="168"/>
      <c r="J26" s="168"/>
      <c r="K26" s="168"/>
      <c r="L26" s="168"/>
    </row>
    <row r="27" spans="1:12" s="167" customFormat="1" ht="15.75">
      <c r="A27" s="168"/>
      <c r="B27" s="168"/>
      <c r="C27" s="135"/>
      <c r="D27" s="173"/>
      <c r="E27" s="173"/>
      <c r="F27" s="221"/>
      <c r="G27" s="168"/>
      <c r="H27" s="168"/>
      <c r="I27" s="168"/>
      <c r="J27" s="168"/>
      <c r="K27" s="168"/>
      <c r="L27" s="168"/>
    </row>
    <row r="28" spans="1:12" s="167" customFormat="1" ht="18.75" thickBot="1">
      <c r="A28" s="168"/>
      <c r="B28" s="254" t="s">
        <v>261</v>
      </c>
      <c r="C28" s="222"/>
      <c r="D28" s="217"/>
      <c r="E28" s="217"/>
      <c r="F28" s="223"/>
      <c r="G28" s="216"/>
      <c r="H28" s="216"/>
      <c r="I28" s="216"/>
      <c r="J28" s="216"/>
      <c r="K28" s="216"/>
      <c r="L28" s="216"/>
    </row>
    <row r="29" spans="1:12" s="167" customFormat="1" ht="16.5" thickTop="1">
      <c r="A29" s="168"/>
      <c r="B29" s="224"/>
      <c r="C29" s="135"/>
      <c r="D29" s="173"/>
      <c r="E29" s="173"/>
      <c r="F29" s="221"/>
      <c r="G29" s="168"/>
      <c r="H29" s="168"/>
      <c r="I29" s="168"/>
      <c r="J29" s="168"/>
      <c r="K29" s="168"/>
      <c r="L29" s="168"/>
    </row>
    <row r="30" spans="2:12" ht="15.75">
      <c r="B30" s="135"/>
      <c r="C30" s="230" t="s">
        <v>27</v>
      </c>
      <c r="D30" s="185" t="s">
        <v>29</v>
      </c>
      <c r="E30" s="185" t="s">
        <v>32</v>
      </c>
      <c r="F30" s="230" t="s">
        <v>246</v>
      </c>
      <c r="G30" s="185" t="s">
        <v>247</v>
      </c>
      <c r="H30" s="185" t="s">
        <v>248</v>
      </c>
      <c r="I30" s="230" t="s">
        <v>257</v>
      </c>
      <c r="J30" s="185" t="s">
        <v>249</v>
      </c>
      <c r="K30" s="185" t="s">
        <v>250</v>
      </c>
      <c r="L30" s="185" t="s">
        <v>251</v>
      </c>
    </row>
    <row r="31" spans="2:12" ht="15.75">
      <c r="B31" s="169"/>
      <c r="C31" s="177"/>
      <c r="D31" s="233" t="s">
        <v>166</v>
      </c>
      <c r="E31" s="233"/>
      <c r="F31" s="233"/>
      <c r="G31" s="256" t="s">
        <v>28</v>
      </c>
      <c r="H31" s="257" t="s">
        <v>30</v>
      </c>
      <c r="I31" s="258"/>
      <c r="J31" s="258"/>
      <c r="K31" s="259"/>
      <c r="L31" s="260"/>
    </row>
    <row r="32" spans="2:12" ht="87.75" customHeight="1">
      <c r="B32" s="261" t="s">
        <v>134</v>
      </c>
      <c r="C32" s="262" t="s">
        <v>195</v>
      </c>
      <c r="D32" s="263" t="s">
        <v>10</v>
      </c>
      <c r="E32" s="263" t="s">
        <v>4</v>
      </c>
      <c r="F32" s="263" t="s">
        <v>9</v>
      </c>
      <c r="G32" s="236" t="s">
        <v>300</v>
      </c>
      <c r="H32" s="263" t="s">
        <v>5</v>
      </c>
      <c r="I32" s="263" t="s">
        <v>6</v>
      </c>
      <c r="J32" s="263" t="s">
        <v>31</v>
      </c>
      <c r="K32" s="264" t="s">
        <v>15</v>
      </c>
      <c r="L32" s="239" t="s">
        <v>278</v>
      </c>
    </row>
    <row r="33" spans="2:12" ht="15.75">
      <c r="B33" s="265">
        <v>1</v>
      </c>
      <c r="C33" s="266">
        <f aca="true" t="shared" si="1" ref="C33:C64">IF(L33&lt;&gt;0,VLOOKUP($D$7,Info_County_Code,2,FALSE),"")</f>
        <v>27</v>
      </c>
      <c r="D33" s="107" t="s">
        <v>328</v>
      </c>
      <c r="E33" s="107"/>
      <c r="F33" s="97" t="s">
        <v>102</v>
      </c>
      <c r="G33" s="96">
        <v>271117.63</v>
      </c>
      <c r="H33" s="96">
        <v>396067.71</v>
      </c>
      <c r="I33" s="96"/>
      <c r="J33" s="101">
        <v>87201.82</v>
      </c>
      <c r="K33" s="96">
        <v>0</v>
      </c>
      <c r="L33" s="244">
        <f>SUM(G33:K33)</f>
        <v>754387.1600000001</v>
      </c>
    </row>
    <row r="34" spans="2:12" ht="15.75">
      <c r="B34" s="265">
        <v>2</v>
      </c>
      <c r="C34" s="266">
        <f t="shared" si="1"/>
        <v>27</v>
      </c>
      <c r="D34" s="107" t="s">
        <v>329</v>
      </c>
      <c r="E34" s="107"/>
      <c r="F34" s="97" t="s">
        <v>102</v>
      </c>
      <c r="G34" s="96">
        <v>460778.11</v>
      </c>
      <c r="H34" s="96">
        <v>626920</v>
      </c>
      <c r="I34" s="96"/>
      <c r="J34" s="101">
        <v>160749.48</v>
      </c>
      <c r="K34" s="96">
        <v>39107.16</v>
      </c>
      <c r="L34" s="244">
        <f aca="true" t="shared" si="2" ref="L34:L97">SUM(G34:K34)</f>
        <v>1287554.7499999998</v>
      </c>
    </row>
    <row r="35" spans="2:12" ht="15.75">
      <c r="B35" s="265">
        <v>3</v>
      </c>
      <c r="C35" s="266">
        <f t="shared" si="1"/>
        <v>27</v>
      </c>
      <c r="D35" s="107" t="s">
        <v>338</v>
      </c>
      <c r="E35" s="107"/>
      <c r="F35" s="97" t="s">
        <v>102</v>
      </c>
      <c r="G35" s="96">
        <v>306363.56</v>
      </c>
      <c r="H35" s="96">
        <v>207157.57</v>
      </c>
      <c r="I35" s="96"/>
      <c r="J35" s="101">
        <v>0</v>
      </c>
      <c r="K35" s="96">
        <v>17483.44</v>
      </c>
      <c r="L35" s="244">
        <f t="shared" si="2"/>
        <v>531004.57</v>
      </c>
    </row>
    <row r="36" spans="2:12" ht="15.75">
      <c r="B36" s="265">
        <v>4</v>
      </c>
      <c r="C36" s="266">
        <f t="shared" si="1"/>
        <v>27</v>
      </c>
      <c r="D36" s="107" t="s">
        <v>330</v>
      </c>
      <c r="E36" s="107"/>
      <c r="F36" s="97" t="s">
        <v>102</v>
      </c>
      <c r="G36" s="96">
        <v>99900.2</v>
      </c>
      <c r="H36" s="96">
        <v>49594.77</v>
      </c>
      <c r="I36" s="96"/>
      <c r="J36" s="101">
        <v>14609.74</v>
      </c>
      <c r="K36" s="96">
        <v>140.49</v>
      </c>
      <c r="L36" s="244">
        <f t="shared" si="2"/>
        <v>164245.19999999998</v>
      </c>
    </row>
    <row r="37" spans="2:12" ht="15.75">
      <c r="B37" s="265">
        <v>5</v>
      </c>
      <c r="C37" s="266">
        <f t="shared" si="1"/>
        <v>27</v>
      </c>
      <c r="D37" s="107" t="s">
        <v>341</v>
      </c>
      <c r="E37" s="107"/>
      <c r="F37" s="97" t="s">
        <v>102</v>
      </c>
      <c r="G37" s="96">
        <v>1717307.57</v>
      </c>
      <c r="H37" s="96">
        <v>1126462.47</v>
      </c>
      <c r="I37" s="96"/>
      <c r="J37" s="101"/>
      <c r="K37" s="96">
        <f>50010.24+96032</f>
        <v>146042.24</v>
      </c>
      <c r="L37" s="244">
        <f t="shared" si="2"/>
        <v>2989812.2800000003</v>
      </c>
    </row>
    <row r="38" spans="2:12" ht="15.75">
      <c r="B38" s="265">
        <v>6</v>
      </c>
      <c r="C38" s="266">
        <f t="shared" si="1"/>
        <v>27</v>
      </c>
      <c r="D38" s="107" t="s">
        <v>331</v>
      </c>
      <c r="E38" s="107"/>
      <c r="F38" s="97" t="s">
        <v>102</v>
      </c>
      <c r="G38" s="96">
        <v>945362.94</v>
      </c>
      <c r="H38" s="96">
        <v>282629.24</v>
      </c>
      <c r="I38" s="96"/>
      <c r="J38" s="101"/>
      <c r="K38" s="96"/>
      <c r="L38" s="244">
        <f t="shared" si="2"/>
        <v>1227992.18</v>
      </c>
    </row>
    <row r="39" spans="2:12" ht="15.75">
      <c r="B39" s="265">
        <v>7</v>
      </c>
      <c r="C39" s="266">
        <f t="shared" si="1"/>
      </c>
      <c r="D39" s="107"/>
      <c r="E39" s="107"/>
      <c r="F39" s="97"/>
      <c r="G39" s="96"/>
      <c r="H39" s="96"/>
      <c r="I39" s="96"/>
      <c r="J39" s="101"/>
      <c r="K39" s="96"/>
      <c r="L39" s="244">
        <f t="shared" si="2"/>
        <v>0</v>
      </c>
    </row>
    <row r="40" spans="2:12" ht="15.75">
      <c r="B40" s="265">
        <v>8</v>
      </c>
      <c r="C40" s="266">
        <f t="shared" si="1"/>
        <v>27</v>
      </c>
      <c r="D40" s="107" t="s">
        <v>346</v>
      </c>
      <c r="E40" s="107"/>
      <c r="F40" s="97" t="s">
        <v>103</v>
      </c>
      <c r="G40" s="96">
        <f>94691.61-7400.19</f>
        <v>87291.42</v>
      </c>
      <c r="H40" s="96">
        <f>4015879.05+9653.13</f>
        <v>4025532.1799999997</v>
      </c>
      <c r="I40" s="96"/>
      <c r="J40" s="101">
        <f>16698.04+156.98</f>
        <v>16855.02</v>
      </c>
      <c r="K40" s="96">
        <f>176896.5+1642.07</f>
        <v>178538.57</v>
      </c>
      <c r="L40" s="244">
        <f t="shared" si="2"/>
        <v>4308217.1899999995</v>
      </c>
    </row>
    <row r="41" spans="2:12" ht="15.75">
      <c r="B41" s="265">
        <v>9</v>
      </c>
      <c r="C41" s="266">
        <f t="shared" si="1"/>
        <v>27</v>
      </c>
      <c r="D41" s="107" t="s">
        <v>344</v>
      </c>
      <c r="E41" s="107"/>
      <c r="F41" s="97" t="s">
        <v>103</v>
      </c>
      <c r="G41" s="96">
        <f>952213.28+1595301.14</f>
        <v>2547514.42</v>
      </c>
      <c r="H41" s="96">
        <f>1023086.51+1090898.24</f>
        <v>2113984.75</v>
      </c>
      <c r="I41" s="96"/>
      <c r="J41" s="101"/>
      <c r="K41" s="96">
        <f>23393.6+693.96</f>
        <v>24087.559999999998</v>
      </c>
      <c r="L41" s="244">
        <f t="shared" si="2"/>
        <v>4685586.7299999995</v>
      </c>
    </row>
    <row r="42" spans="2:12" ht="15.75">
      <c r="B42" s="265">
        <v>10</v>
      </c>
      <c r="C42" s="266">
        <f t="shared" si="1"/>
        <v>27</v>
      </c>
      <c r="D42" s="107" t="s">
        <v>330</v>
      </c>
      <c r="E42" s="107"/>
      <c r="F42" s="97" t="s">
        <v>103</v>
      </c>
      <c r="G42" s="96">
        <v>541788.89</v>
      </c>
      <c r="H42" s="96">
        <v>1294367.66</v>
      </c>
      <c r="I42" s="96"/>
      <c r="J42" s="101">
        <v>54223.03</v>
      </c>
      <c r="K42" s="96">
        <v>49005.49</v>
      </c>
      <c r="L42" s="244">
        <f t="shared" si="2"/>
        <v>1939385.0699999998</v>
      </c>
    </row>
    <row r="43" spans="2:12" ht="30.75">
      <c r="B43" s="265">
        <v>11</v>
      </c>
      <c r="C43" s="266">
        <f t="shared" si="1"/>
        <v>27</v>
      </c>
      <c r="D43" s="107" t="s">
        <v>345</v>
      </c>
      <c r="E43" s="107"/>
      <c r="F43" s="97" t="s">
        <v>103</v>
      </c>
      <c r="G43" s="96">
        <f>221442.5+137614.41</f>
        <v>359056.91000000003</v>
      </c>
      <c r="H43" s="96">
        <v>315929.98</v>
      </c>
      <c r="I43" s="96"/>
      <c r="J43" s="101"/>
      <c r="K43" s="96">
        <v>5671.52</v>
      </c>
      <c r="L43" s="244">
        <f t="shared" si="2"/>
        <v>680658.41</v>
      </c>
    </row>
    <row r="44" spans="2:12" ht="15.75">
      <c r="B44" s="265">
        <v>12</v>
      </c>
      <c r="C44" s="266">
        <f t="shared" si="1"/>
        <v>27</v>
      </c>
      <c r="D44" s="107" t="s">
        <v>342</v>
      </c>
      <c r="E44" s="107"/>
      <c r="F44" s="97" t="s">
        <v>103</v>
      </c>
      <c r="G44" s="96">
        <v>125079.68</v>
      </c>
      <c r="H44" s="96">
        <v>101607.02</v>
      </c>
      <c r="I44" s="96"/>
      <c r="J44" s="101">
        <v>37330.48</v>
      </c>
      <c r="K44" s="96">
        <v>803.16</v>
      </c>
      <c r="L44" s="244">
        <f t="shared" si="2"/>
        <v>264820.33999999997</v>
      </c>
    </row>
    <row r="45" spans="2:12" ht="15.75">
      <c r="B45" s="265">
        <v>13</v>
      </c>
      <c r="C45" s="266">
        <f t="shared" si="1"/>
        <v>27</v>
      </c>
      <c r="D45" s="107" t="s">
        <v>343</v>
      </c>
      <c r="E45" s="107"/>
      <c r="F45" s="97" t="s">
        <v>103</v>
      </c>
      <c r="G45" s="96">
        <v>573797.38</v>
      </c>
      <c r="H45" s="96">
        <v>248176.41</v>
      </c>
      <c r="I45" s="96"/>
      <c r="J45" s="101"/>
      <c r="K45" s="96">
        <f>1421.69+93279</f>
        <v>94700.69</v>
      </c>
      <c r="L45" s="244">
        <f t="shared" si="2"/>
        <v>916674.48</v>
      </c>
    </row>
    <row r="46" spans="2:12" ht="15.75">
      <c r="B46" s="265">
        <v>14</v>
      </c>
      <c r="C46" s="266">
        <f t="shared" si="1"/>
        <v>27</v>
      </c>
      <c r="D46" s="107" t="s">
        <v>328</v>
      </c>
      <c r="E46" s="107"/>
      <c r="F46" s="97" t="s">
        <v>103</v>
      </c>
      <c r="G46" s="96">
        <f>207176.98+476746.21</f>
        <v>683923.1900000001</v>
      </c>
      <c r="H46" s="96">
        <f>414320.92+754692.05</f>
        <v>1169012.97</v>
      </c>
      <c r="I46" s="96"/>
      <c r="J46" s="101">
        <f>44678.42+229659.83</f>
        <v>274338.25</v>
      </c>
      <c r="K46" s="96"/>
      <c r="L46" s="244">
        <f t="shared" si="2"/>
        <v>2127274.41</v>
      </c>
    </row>
    <row r="47" spans="2:12" ht="15.75">
      <c r="B47" s="265">
        <v>15</v>
      </c>
      <c r="C47" s="266">
        <f t="shared" si="1"/>
      </c>
      <c r="D47" s="107"/>
      <c r="E47" s="107"/>
      <c r="F47" s="97"/>
      <c r="G47" s="96"/>
      <c r="H47" s="96"/>
      <c r="I47" s="96"/>
      <c r="J47" s="101"/>
      <c r="K47" s="96"/>
      <c r="L47" s="244">
        <f t="shared" si="2"/>
        <v>0</v>
      </c>
    </row>
    <row r="48" spans="2:12" ht="15.75">
      <c r="B48" s="265">
        <v>16</v>
      </c>
      <c r="C48" s="266">
        <f t="shared" si="1"/>
      </c>
      <c r="D48" s="107"/>
      <c r="E48" s="107"/>
      <c r="F48" s="97"/>
      <c r="G48" s="96"/>
      <c r="H48" s="96"/>
      <c r="I48" s="96"/>
      <c r="J48" s="101"/>
      <c r="K48" s="96"/>
      <c r="L48" s="244">
        <f t="shared" si="2"/>
        <v>0</v>
      </c>
    </row>
    <row r="49" spans="2:12" ht="15.75">
      <c r="B49" s="265">
        <v>17</v>
      </c>
      <c r="C49" s="266">
        <f t="shared" si="1"/>
      </c>
      <c r="D49" s="107"/>
      <c r="E49" s="107"/>
      <c r="F49" s="97"/>
      <c r="G49" s="96"/>
      <c r="H49" s="96"/>
      <c r="I49" s="96"/>
      <c r="J49" s="101"/>
      <c r="K49" s="96"/>
      <c r="L49" s="244">
        <f t="shared" si="2"/>
        <v>0</v>
      </c>
    </row>
    <row r="50" spans="2:12" ht="15.75">
      <c r="B50" s="265">
        <v>18</v>
      </c>
      <c r="C50" s="266">
        <f t="shared" si="1"/>
      </c>
      <c r="D50" s="107"/>
      <c r="E50" s="107"/>
      <c r="F50" s="97"/>
      <c r="G50" s="96"/>
      <c r="H50" s="96"/>
      <c r="I50" s="96"/>
      <c r="J50" s="101"/>
      <c r="K50" s="96"/>
      <c r="L50" s="244">
        <f t="shared" si="2"/>
        <v>0</v>
      </c>
    </row>
    <row r="51" spans="2:12" ht="15.75">
      <c r="B51" s="265">
        <v>19</v>
      </c>
      <c r="C51" s="266">
        <f t="shared" si="1"/>
      </c>
      <c r="D51" s="107"/>
      <c r="E51" s="107"/>
      <c r="F51" s="97"/>
      <c r="G51" s="96"/>
      <c r="H51" s="96"/>
      <c r="I51" s="96"/>
      <c r="J51" s="101"/>
      <c r="K51" s="96"/>
      <c r="L51" s="244">
        <f t="shared" si="2"/>
        <v>0</v>
      </c>
    </row>
    <row r="52" spans="2:12" ht="15.75">
      <c r="B52" s="265">
        <v>20</v>
      </c>
      <c r="C52" s="266">
        <f t="shared" si="1"/>
      </c>
      <c r="D52" s="107"/>
      <c r="E52" s="107"/>
      <c r="F52" s="97"/>
      <c r="G52" s="96"/>
      <c r="H52" s="96"/>
      <c r="I52" s="96"/>
      <c r="J52" s="101"/>
      <c r="K52" s="96"/>
      <c r="L52" s="244">
        <f t="shared" si="2"/>
        <v>0</v>
      </c>
    </row>
    <row r="53" spans="2:12" ht="15.75">
      <c r="B53" s="265">
        <v>21</v>
      </c>
      <c r="C53" s="266">
        <f t="shared" si="1"/>
      </c>
      <c r="D53" s="107"/>
      <c r="E53" s="107"/>
      <c r="F53" s="97"/>
      <c r="G53" s="96"/>
      <c r="H53" s="96"/>
      <c r="I53" s="96"/>
      <c r="J53" s="101"/>
      <c r="K53" s="96"/>
      <c r="L53" s="244">
        <f t="shared" si="2"/>
        <v>0</v>
      </c>
    </row>
    <row r="54" spans="2:12" ht="15.75">
      <c r="B54" s="265">
        <v>22</v>
      </c>
      <c r="C54" s="266">
        <f t="shared" si="1"/>
      </c>
      <c r="D54" s="107"/>
      <c r="E54" s="107"/>
      <c r="F54" s="97"/>
      <c r="G54" s="96"/>
      <c r="H54" s="96"/>
      <c r="I54" s="96"/>
      <c r="J54" s="101"/>
      <c r="K54" s="96"/>
      <c r="L54" s="244">
        <f t="shared" si="2"/>
        <v>0</v>
      </c>
    </row>
    <row r="55" spans="2:12" ht="15.75">
      <c r="B55" s="265">
        <v>23</v>
      </c>
      <c r="C55" s="266">
        <f t="shared" si="1"/>
      </c>
      <c r="D55" s="107"/>
      <c r="E55" s="107"/>
      <c r="F55" s="97"/>
      <c r="G55" s="96"/>
      <c r="H55" s="96"/>
      <c r="I55" s="96"/>
      <c r="J55" s="101"/>
      <c r="K55" s="96"/>
      <c r="L55" s="244">
        <f t="shared" si="2"/>
        <v>0</v>
      </c>
    </row>
    <row r="56" spans="2:12" ht="15.75">
      <c r="B56" s="265">
        <v>24</v>
      </c>
      <c r="C56" s="266">
        <f t="shared" si="1"/>
      </c>
      <c r="D56" s="107"/>
      <c r="E56" s="107"/>
      <c r="F56" s="97"/>
      <c r="G56" s="96"/>
      <c r="H56" s="96"/>
      <c r="I56" s="96"/>
      <c r="J56" s="101"/>
      <c r="K56" s="96"/>
      <c r="L56" s="244">
        <f t="shared" si="2"/>
        <v>0</v>
      </c>
    </row>
    <row r="57" spans="2:12" ht="15.75">
      <c r="B57" s="265">
        <v>25</v>
      </c>
      <c r="C57" s="266">
        <f t="shared" si="1"/>
      </c>
      <c r="D57" s="107"/>
      <c r="E57" s="107"/>
      <c r="F57" s="97"/>
      <c r="G57" s="96"/>
      <c r="H57" s="96"/>
      <c r="I57" s="96"/>
      <c r="J57" s="101"/>
      <c r="K57" s="96"/>
      <c r="L57" s="244">
        <f t="shared" si="2"/>
        <v>0</v>
      </c>
    </row>
    <row r="58" spans="2:12" ht="15.75">
      <c r="B58" s="265">
        <v>26</v>
      </c>
      <c r="C58" s="266">
        <f t="shared" si="1"/>
      </c>
      <c r="D58" s="107"/>
      <c r="E58" s="107"/>
      <c r="F58" s="97"/>
      <c r="G58" s="96"/>
      <c r="H58" s="96"/>
      <c r="I58" s="96"/>
      <c r="J58" s="101"/>
      <c r="K58" s="96"/>
      <c r="L58" s="244">
        <f t="shared" si="2"/>
        <v>0</v>
      </c>
    </row>
    <row r="59" spans="2:12" ht="15.75">
      <c r="B59" s="265">
        <v>27</v>
      </c>
      <c r="C59" s="266">
        <f t="shared" si="1"/>
      </c>
      <c r="D59" s="107"/>
      <c r="E59" s="107"/>
      <c r="F59" s="97"/>
      <c r="G59" s="96"/>
      <c r="H59" s="96"/>
      <c r="I59" s="96"/>
      <c r="J59" s="101"/>
      <c r="K59" s="96"/>
      <c r="L59" s="244">
        <f t="shared" si="2"/>
        <v>0</v>
      </c>
    </row>
    <row r="60" spans="2:12" ht="15.75">
      <c r="B60" s="265">
        <v>28</v>
      </c>
      <c r="C60" s="266">
        <f t="shared" si="1"/>
      </c>
      <c r="D60" s="107"/>
      <c r="E60" s="107"/>
      <c r="F60" s="97"/>
      <c r="G60" s="96"/>
      <c r="H60" s="96"/>
      <c r="I60" s="96"/>
      <c r="J60" s="101"/>
      <c r="K60" s="96"/>
      <c r="L60" s="244">
        <f t="shared" si="2"/>
        <v>0</v>
      </c>
    </row>
    <row r="61" spans="2:12" ht="15.75">
      <c r="B61" s="265">
        <v>29</v>
      </c>
      <c r="C61" s="266">
        <f t="shared" si="1"/>
      </c>
      <c r="D61" s="107"/>
      <c r="E61" s="107"/>
      <c r="F61" s="97"/>
      <c r="G61" s="96"/>
      <c r="H61" s="96"/>
      <c r="I61" s="96"/>
      <c r="J61" s="101"/>
      <c r="K61" s="96"/>
      <c r="L61" s="244">
        <f t="shared" si="2"/>
        <v>0</v>
      </c>
    </row>
    <row r="62" spans="2:12" ht="15.75">
      <c r="B62" s="265">
        <v>30</v>
      </c>
      <c r="C62" s="266">
        <f t="shared" si="1"/>
      </c>
      <c r="D62" s="107"/>
      <c r="E62" s="107"/>
      <c r="F62" s="97"/>
      <c r="G62" s="96"/>
      <c r="H62" s="96"/>
      <c r="I62" s="96"/>
      <c r="J62" s="101"/>
      <c r="K62" s="96"/>
      <c r="L62" s="244">
        <f t="shared" si="2"/>
        <v>0</v>
      </c>
    </row>
    <row r="63" spans="2:12" ht="15.75">
      <c r="B63" s="265">
        <v>31</v>
      </c>
      <c r="C63" s="266">
        <f t="shared" si="1"/>
      </c>
      <c r="D63" s="107"/>
      <c r="E63" s="107"/>
      <c r="F63" s="97"/>
      <c r="G63" s="96"/>
      <c r="H63" s="96"/>
      <c r="I63" s="96"/>
      <c r="J63" s="101"/>
      <c r="K63" s="96"/>
      <c r="L63" s="244">
        <f t="shared" si="2"/>
        <v>0</v>
      </c>
    </row>
    <row r="64" spans="2:12" ht="15.75">
      <c r="B64" s="265">
        <v>32</v>
      </c>
      <c r="C64" s="266">
        <f t="shared" si="1"/>
      </c>
      <c r="D64" s="107"/>
      <c r="E64" s="107"/>
      <c r="F64" s="97"/>
      <c r="G64" s="96"/>
      <c r="H64" s="96"/>
      <c r="I64" s="96"/>
      <c r="J64" s="101"/>
      <c r="K64" s="96"/>
      <c r="L64" s="244">
        <f t="shared" si="2"/>
        <v>0</v>
      </c>
    </row>
    <row r="65" spans="2:12" ht="15.75">
      <c r="B65" s="265">
        <v>33</v>
      </c>
      <c r="C65" s="266">
        <f aca="true" t="shared" si="3" ref="C65:C96">IF(L65&lt;&gt;0,VLOOKUP($D$7,Info_County_Code,2,FALSE),"")</f>
      </c>
      <c r="D65" s="107"/>
      <c r="E65" s="107"/>
      <c r="F65" s="97"/>
      <c r="G65" s="96"/>
      <c r="H65" s="96"/>
      <c r="I65" s="96"/>
      <c r="J65" s="101"/>
      <c r="K65" s="96"/>
      <c r="L65" s="244">
        <f t="shared" si="2"/>
        <v>0</v>
      </c>
    </row>
    <row r="66" spans="2:12" ht="15.75">
      <c r="B66" s="265">
        <v>34</v>
      </c>
      <c r="C66" s="266">
        <f t="shared" si="3"/>
      </c>
      <c r="D66" s="107"/>
      <c r="E66" s="107"/>
      <c r="F66" s="97"/>
      <c r="G66" s="96"/>
      <c r="H66" s="96"/>
      <c r="I66" s="96"/>
      <c r="J66" s="101"/>
      <c r="K66" s="96"/>
      <c r="L66" s="244">
        <f t="shared" si="2"/>
        <v>0</v>
      </c>
    </row>
    <row r="67" spans="2:12" ht="15.75">
      <c r="B67" s="265">
        <v>35</v>
      </c>
      <c r="C67" s="266">
        <f t="shared" si="3"/>
      </c>
      <c r="D67" s="107"/>
      <c r="E67" s="107"/>
      <c r="F67" s="97"/>
      <c r="G67" s="96"/>
      <c r="H67" s="96"/>
      <c r="I67" s="96"/>
      <c r="J67" s="101"/>
      <c r="K67" s="96"/>
      <c r="L67" s="244">
        <f t="shared" si="2"/>
        <v>0</v>
      </c>
    </row>
    <row r="68" spans="2:12" ht="15.75">
      <c r="B68" s="265">
        <v>36</v>
      </c>
      <c r="C68" s="266">
        <f t="shared" si="3"/>
      </c>
      <c r="D68" s="107"/>
      <c r="E68" s="107"/>
      <c r="F68" s="97"/>
      <c r="G68" s="96"/>
      <c r="H68" s="96"/>
      <c r="I68" s="96"/>
      <c r="J68" s="101"/>
      <c r="K68" s="96"/>
      <c r="L68" s="244">
        <f t="shared" si="2"/>
        <v>0</v>
      </c>
    </row>
    <row r="69" spans="2:12" ht="15.75">
      <c r="B69" s="265">
        <v>37</v>
      </c>
      <c r="C69" s="266">
        <f t="shared" si="3"/>
      </c>
      <c r="D69" s="107"/>
      <c r="E69" s="107"/>
      <c r="F69" s="97"/>
      <c r="G69" s="96"/>
      <c r="H69" s="96"/>
      <c r="I69" s="96"/>
      <c r="J69" s="101"/>
      <c r="K69" s="96"/>
      <c r="L69" s="244">
        <f t="shared" si="2"/>
        <v>0</v>
      </c>
    </row>
    <row r="70" spans="2:12" ht="15.75">
      <c r="B70" s="265">
        <v>38</v>
      </c>
      <c r="C70" s="266">
        <f t="shared" si="3"/>
      </c>
      <c r="D70" s="107"/>
      <c r="E70" s="107"/>
      <c r="F70" s="97"/>
      <c r="G70" s="96"/>
      <c r="H70" s="96"/>
      <c r="I70" s="96"/>
      <c r="J70" s="101"/>
      <c r="K70" s="96"/>
      <c r="L70" s="244">
        <f t="shared" si="2"/>
        <v>0</v>
      </c>
    </row>
    <row r="71" spans="2:12" ht="15.75">
      <c r="B71" s="265">
        <v>39</v>
      </c>
      <c r="C71" s="266">
        <f t="shared" si="3"/>
      </c>
      <c r="D71" s="107"/>
      <c r="E71" s="107"/>
      <c r="F71" s="97"/>
      <c r="G71" s="96"/>
      <c r="H71" s="96"/>
      <c r="I71" s="96"/>
      <c r="J71" s="101"/>
      <c r="K71" s="96"/>
      <c r="L71" s="244">
        <f t="shared" si="2"/>
        <v>0</v>
      </c>
    </row>
    <row r="72" spans="2:12" ht="15.75">
      <c r="B72" s="265">
        <v>40</v>
      </c>
      <c r="C72" s="266">
        <f t="shared" si="3"/>
      </c>
      <c r="D72" s="107"/>
      <c r="E72" s="107"/>
      <c r="F72" s="97"/>
      <c r="G72" s="96"/>
      <c r="H72" s="96"/>
      <c r="I72" s="96"/>
      <c r="J72" s="101"/>
      <c r="K72" s="96"/>
      <c r="L72" s="244">
        <f t="shared" si="2"/>
        <v>0</v>
      </c>
    </row>
    <row r="73" spans="2:12" ht="15.75">
      <c r="B73" s="265">
        <v>41</v>
      </c>
      <c r="C73" s="266">
        <f t="shared" si="3"/>
      </c>
      <c r="D73" s="107"/>
      <c r="E73" s="107"/>
      <c r="F73" s="97"/>
      <c r="G73" s="96"/>
      <c r="H73" s="96"/>
      <c r="I73" s="96"/>
      <c r="J73" s="101"/>
      <c r="K73" s="96"/>
      <c r="L73" s="244">
        <f t="shared" si="2"/>
        <v>0</v>
      </c>
    </row>
    <row r="74" spans="2:12" ht="15.75">
      <c r="B74" s="265">
        <v>42</v>
      </c>
      <c r="C74" s="266">
        <f t="shared" si="3"/>
      </c>
      <c r="D74" s="107"/>
      <c r="E74" s="107"/>
      <c r="F74" s="97"/>
      <c r="G74" s="96"/>
      <c r="H74" s="96"/>
      <c r="I74" s="96"/>
      <c r="J74" s="101"/>
      <c r="K74" s="96"/>
      <c r="L74" s="244">
        <f t="shared" si="2"/>
        <v>0</v>
      </c>
    </row>
    <row r="75" spans="2:12" ht="15.75">
      <c r="B75" s="265">
        <v>43</v>
      </c>
      <c r="C75" s="266">
        <f t="shared" si="3"/>
      </c>
      <c r="D75" s="107"/>
      <c r="E75" s="107"/>
      <c r="F75" s="97"/>
      <c r="G75" s="96"/>
      <c r="H75" s="96"/>
      <c r="I75" s="96"/>
      <c r="J75" s="101"/>
      <c r="K75" s="96"/>
      <c r="L75" s="244">
        <f t="shared" si="2"/>
        <v>0</v>
      </c>
    </row>
    <row r="76" spans="2:12" ht="15.75">
      <c r="B76" s="265">
        <v>44</v>
      </c>
      <c r="C76" s="266">
        <f t="shared" si="3"/>
      </c>
      <c r="D76" s="107"/>
      <c r="E76" s="107"/>
      <c r="F76" s="97"/>
      <c r="G76" s="96"/>
      <c r="H76" s="96"/>
      <c r="I76" s="96"/>
      <c r="J76" s="101"/>
      <c r="K76" s="96"/>
      <c r="L76" s="244">
        <f t="shared" si="2"/>
        <v>0</v>
      </c>
    </row>
    <row r="77" spans="2:12" ht="15.75">
      <c r="B77" s="265">
        <v>45</v>
      </c>
      <c r="C77" s="266">
        <f t="shared" si="3"/>
      </c>
      <c r="D77" s="107"/>
      <c r="E77" s="107"/>
      <c r="F77" s="97"/>
      <c r="G77" s="96"/>
      <c r="H77" s="96"/>
      <c r="I77" s="96"/>
      <c r="J77" s="101"/>
      <c r="K77" s="96"/>
      <c r="L77" s="244">
        <f>SUM(G77:K77)</f>
        <v>0</v>
      </c>
    </row>
    <row r="78" spans="2:12" ht="15.75">
      <c r="B78" s="265">
        <v>46</v>
      </c>
      <c r="C78" s="266">
        <f t="shared" si="3"/>
      </c>
      <c r="D78" s="107"/>
      <c r="E78" s="107"/>
      <c r="F78" s="97"/>
      <c r="G78" s="96"/>
      <c r="H78" s="96"/>
      <c r="I78" s="96"/>
      <c r="J78" s="101"/>
      <c r="K78" s="96"/>
      <c r="L78" s="244">
        <f t="shared" si="2"/>
        <v>0</v>
      </c>
    </row>
    <row r="79" spans="2:12" ht="15.75">
      <c r="B79" s="265">
        <v>47</v>
      </c>
      <c r="C79" s="266">
        <f t="shared" si="3"/>
      </c>
      <c r="D79" s="107"/>
      <c r="E79" s="107"/>
      <c r="F79" s="97"/>
      <c r="G79" s="96"/>
      <c r="H79" s="96"/>
      <c r="I79" s="96"/>
      <c r="J79" s="101"/>
      <c r="K79" s="96"/>
      <c r="L79" s="244">
        <f t="shared" si="2"/>
        <v>0</v>
      </c>
    </row>
    <row r="80" spans="2:12" ht="15.75">
      <c r="B80" s="265">
        <v>48</v>
      </c>
      <c r="C80" s="266">
        <f t="shared" si="3"/>
      </c>
      <c r="D80" s="107"/>
      <c r="E80" s="107"/>
      <c r="F80" s="97"/>
      <c r="G80" s="96"/>
      <c r="H80" s="96"/>
      <c r="I80" s="96"/>
      <c r="J80" s="101"/>
      <c r="K80" s="96"/>
      <c r="L80" s="244">
        <f t="shared" si="2"/>
        <v>0</v>
      </c>
    </row>
    <row r="81" spans="2:12" ht="15.75">
      <c r="B81" s="265">
        <v>49</v>
      </c>
      <c r="C81" s="266">
        <f t="shared" si="3"/>
      </c>
      <c r="D81" s="107"/>
      <c r="E81" s="107"/>
      <c r="F81" s="97"/>
      <c r="G81" s="96"/>
      <c r="H81" s="96"/>
      <c r="I81" s="96"/>
      <c r="J81" s="101"/>
      <c r="K81" s="96"/>
      <c r="L81" s="244">
        <f t="shared" si="2"/>
        <v>0</v>
      </c>
    </row>
    <row r="82" spans="2:12" ht="15.75">
      <c r="B82" s="265">
        <v>50</v>
      </c>
      <c r="C82" s="266">
        <f t="shared" si="3"/>
      </c>
      <c r="D82" s="118"/>
      <c r="E82" s="118"/>
      <c r="F82" s="97"/>
      <c r="G82" s="96"/>
      <c r="H82" s="96"/>
      <c r="I82" s="96"/>
      <c r="J82" s="101"/>
      <c r="K82" s="96"/>
      <c r="L82" s="244">
        <f t="shared" si="2"/>
        <v>0</v>
      </c>
    </row>
    <row r="83" spans="2:12" ht="15.75">
      <c r="B83" s="265">
        <v>51</v>
      </c>
      <c r="C83" s="266">
        <f t="shared" si="3"/>
      </c>
      <c r="D83" s="107"/>
      <c r="E83" s="107"/>
      <c r="F83" s="97"/>
      <c r="G83" s="96"/>
      <c r="H83" s="96"/>
      <c r="I83" s="96"/>
      <c r="J83" s="101"/>
      <c r="K83" s="96"/>
      <c r="L83" s="244">
        <f t="shared" si="2"/>
        <v>0</v>
      </c>
    </row>
    <row r="84" spans="2:12" ht="15.75">
      <c r="B84" s="265">
        <v>52</v>
      </c>
      <c r="C84" s="266">
        <f t="shared" si="3"/>
      </c>
      <c r="D84" s="107"/>
      <c r="E84" s="107"/>
      <c r="F84" s="97"/>
      <c r="G84" s="96"/>
      <c r="H84" s="96"/>
      <c r="I84" s="96"/>
      <c r="J84" s="101"/>
      <c r="K84" s="96"/>
      <c r="L84" s="244">
        <f t="shared" si="2"/>
        <v>0</v>
      </c>
    </row>
    <row r="85" spans="2:12" ht="15.75">
      <c r="B85" s="265">
        <v>53</v>
      </c>
      <c r="C85" s="266">
        <f t="shared" si="3"/>
      </c>
      <c r="D85" s="107"/>
      <c r="E85" s="107"/>
      <c r="F85" s="97"/>
      <c r="G85" s="96"/>
      <c r="H85" s="96"/>
      <c r="I85" s="96"/>
      <c r="J85" s="101"/>
      <c r="K85" s="96"/>
      <c r="L85" s="244">
        <f t="shared" si="2"/>
        <v>0</v>
      </c>
    </row>
    <row r="86" spans="2:12" ht="15.75">
      <c r="B86" s="265">
        <v>54</v>
      </c>
      <c r="C86" s="266">
        <f t="shared" si="3"/>
      </c>
      <c r="D86" s="107"/>
      <c r="E86" s="107"/>
      <c r="F86" s="97"/>
      <c r="G86" s="96"/>
      <c r="H86" s="96"/>
      <c r="I86" s="96"/>
      <c r="J86" s="101"/>
      <c r="K86" s="96"/>
      <c r="L86" s="244">
        <f t="shared" si="2"/>
        <v>0</v>
      </c>
    </row>
    <row r="87" spans="2:12" ht="15.75">
      <c r="B87" s="265">
        <v>55</v>
      </c>
      <c r="C87" s="266">
        <f t="shared" si="3"/>
      </c>
      <c r="D87" s="107"/>
      <c r="E87" s="107"/>
      <c r="F87" s="97"/>
      <c r="G87" s="96"/>
      <c r="H87" s="96"/>
      <c r="I87" s="96"/>
      <c r="J87" s="101"/>
      <c r="K87" s="96"/>
      <c r="L87" s="244">
        <f t="shared" si="2"/>
        <v>0</v>
      </c>
    </row>
    <row r="88" spans="2:12" ht="15.75">
      <c r="B88" s="265">
        <v>56</v>
      </c>
      <c r="C88" s="266">
        <f t="shared" si="3"/>
      </c>
      <c r="D88" s="107"/>
      <c r="E88" s="107"/>
      <c r="F88" s="97"/>
      <c r="G88" s="96"/>
      <c r="H88" s="96"/>
      <c r="I88" s="96"/>
      <c r="J88" s="101"/>
      <c r="K88" s="96"/>
      <c r="L88" s="244">
        <f t="shared" si="2"/>
        <v>0</v>
      </c>
    </row>
    <row r="89" spans="2:12" ht="15.75">
      <c r="B89" s="265">
        <v>57</v>
      </c>
      <c r="C89" s="266">
        <f t="shared" si="3"/>
      </c>
      <c r="D89" s="107"/>
      <c r="E89" s="107"/>
      <c r="F89" s="97"/>
      <c r="G89" s="96"/>
      <c r="H89" s="96"/>
      <c r="I89" s="96"/>
      <c r="J89" s="101"/>
      <c r="K89" s="96"/>
      <c r="L89" s="244">
        <f t="shared" si="2"/>
        <v>0</v>
      </c>
    </row>
    <row r="90" spans="2:12" ht="15.75">
      <c r="B90" s="265">
        <v>58</v>
      </c>
      <c r="C90" s="266">
        <f t="shared" si="3"/>
      </c>
      <c r="D90" s="107"/>
      <c r="E90" s="107"/>
      <c r="F90" s="97"/>
      <c r="G90" s="96"/>
      <c r="H90" s="96"/>
      <c r="I90" s="96"/>
      <c r="J90" s="101"/>
      <c r="K90" s="96"/>
      <c r="L90" s="244">
        <f t="shared" si="2"/>
        <v>0</v>
      </c>
    </row>
    <row r="91" spans="2:12" ht="15.75">
      <c r="B91" s="265">
        <v>59</v>
      </c>
      <c r="C91" s="266">
        <f t="shared" si="3"/>
      </c>
      <c r="D91" s="107"/>
      <c r="E91" s="107"/>
      <c r="F91" s="97"/>
      <c r="G91" s="96"/>
      <c r="H91" s="96"/>
      <c r="I91" s="96"/>
      <c r="J91" s="101"/>
      <c r="K91" s="96"/>
      <c r="L91" s="244">
        <f t="shared" si="2"/>
        <v>0</v>
      </c>
    </row>
    <row r="92" spans="2:12" ht="15.75">
      <c r="B92" s="265">
        <v>60</v>
      </c>
      <c r="C92" s="266">
        <f t="shared" si="3"/>
      </c>
      <c r="D92" s="107"/>
      <c r="E92" s="107"/>
      <c r="F92" s="97"/>
      <c r="G92" s="96"/>
      <c r="H92" s="96"/>
      <c r="I92" s="96"/>
      <c r="J92" s="101"/>
      <c r="K92" s="96"/>
      <c r="L92" s="244">
        <f t="shared" si="2"/>
        <v>0</v>
      </c>
    </row>
    <row r="93" spans="2:12" ht="15.75">
      <c r="B93" s="265">
        <v>61</v>
      </c>
      <c r="C93" s="266">
        <f t="shared" si="3"/>
      </c>
      <c r="D93" s="107"/>
      <c r="E93" s="107"/>
      <c r="F93" s="97"/>
      <c r="G93" s="96"/>
      <c r="H93" s="96"/>
      <c r="I93" s="96"/>
      <c r="J93" s="101"/>
      <c r="K93" s="96"/>
      <c r="L93" s="244">
        <f t="shared" si="2"/>
        <v>0</v>
      </c>
    </row>
    <row r="94" spans="2:12" ht="15.75">
      <c r="B94" s="265">
        <v>62</v>
      </c>
      <c r="C94" s="266">
        <f t="shared" si="3"/>
      </c>
      <c r="D94" s="107"/>
      <c r="E94" s="107"/>
      <c r="F94" s="97"/>
      <c r="G94" s="96"/>
      <c r="H94" s="96"/>
      <c r="I94" s="96"/>
      <c r="J94" s="101"/>
      <c r="K94" s="96"/>
      <c r="L94" s="244">
        <f t="shared" si="2"/>
        <v>0</v>
      </c>
    </row>
    <row r="95" spans="2:12" ht="15.75">
      <c r="B95" s="265">
        <v>63</v>
      </c>
      <c r="C95" s="266">
        <f t="shared" si="3"/>
      </c>
      <c r="D95" s="107"/>
      <c r="E95" s="107"/>
      <c r="F95" s="97"/>
      <c r="G95" s="96"/>
      <c r="H95" s="96"/>
      <c r="I95" s="96"/>
      <c r="J95" s="101"/>
      <c r="K95" s="96"/>
      <c r="L95" s="244">
        <f t="shared" si="2"/>
        <v>0</v>
      </c>
    </row>
    <row r="96" spans="2:12" ht="15.75">
      <c r="B96" s="265">
        <v>64</v>
      </c>
      <c r="C96" s="266">
        <f t="shared" si="3"/>
      </c>
      <c r="D96" s="107"/>
      <c r="E96" s="107"/>
      <c r="F96" s="97"/>
      <c r="G96" s="96"/>
      <c r="H96" s="96"/>
      <c r="I96" s="96"/>
      <c r="J96" s="101"/>
      <c r="K96" s="96"/>
      <c r="L96" s="244">
        <f t="shared" si="2"/>
        <v>0</v>
      </c>
    </row>
    <row r="97" spans="2:12" ht="15.75">
      <c r="B97" s="265">
        <v>65</v>
      </c>
      <c r="C97" s="266">
        <f aca="true" t="shared" si="4" ref="C97:C132">IF(L97&lt;&gt;0,VLOOKUP($D$7,Info_County_Code,2,FALSE),"")</f>
      </c>
      <c r="D97" s="107"/>
      <c r="E97" s="107"/>
      <c r="F97" s="97"/>
      <c r="G97" s="96"/>
      <c r="H97" s="96"/>
      <c r="I97" s="96"/>
      <c r="J97" s="101"/>
      <c r="K97" s="96"/>
      <c r="L97" s="244">
        <f t="shared" si="2"/>
        <v>0</v>
      </c>
    </row>
    <row r="98" spans="2:12" ht="15.75">
      <c r="B98" s="265">
        <v>66</v>
      </c>
      <c r="C98" s="266">
        <f t="shared" si="4"/>
      </c>
      <c r="D98" s="107"/>
      <c r="E98" s="107"/>
      <c r="F98" s="97"/>
      <c r="G98" s="96"/>
      <c r="H98" s="96"/>
      <c r="I98" s="96"/>
      <c r="J98" s="101"/>
      <c r="K98" s="96"/>
      <c r="L98" s="244">
        <f aca="true" t="shared" si="5" ref="L98:L109">SUM(G98:K98)</f>
        <v>0</v>
      </c>
    </row>
    <row r="99" spans="2:12" ht="15.75">
      <c r="B99" s="265">
        <v>67</v>
      </c>
      <c r="C99" s="266">
        <f t="shared" si="4"/>
      </c>
      <c r="D99" s="107"/>
      <c r="E99" s="107"/>
      <c r="F99" s="97"/>
      <c r="G99" s="96"/>
      <c r="H99" s="96"/>
      <c r="I99" s="96"/>
      <c r="J99" s="101"/>
      <c r="K99" s="96"/>
      <c r="L99" s="244">
        <f t="shared" si="5"/>
        <v>0</v>
      </c>
    </row>
    <row r="100" spans="2:12" ht="15.75">
      <c r="B100" s="265">
        <v>68</v>
      </c>
      <c r="C100" s="266">
        <f t="shared" si="4"/>
      </c>
      <c r="D100" s="107"/>
      <c r="E100" s="107"/>
      <c r="F100" s="97"/>
      <c r="G100" s="96"/>
      <c r="H100" s="96"/>
      <c r="I100" s="96"/>
      <c r="J100" s="101"/>
      <c r="K100" s="96"/>
      <c r="L100" s="244">
        <f t="shared" si="5"/>
        <v>0</v>
      </c>
    </row>
    <row r="101" spans="2:12" ht="15.75">
      <c r="B101" s="265">
        <v>69</v>
      </c>
      <c r="C101" s="266">
        <f t="shared" si="4"/>
      </c>
      <c r="D101" s="107"/>
      <c r="E101" s="107"/>
      <c r="F101" s="97"/>
      <c r="G101" s="96"/>
      <c r="H101" s="96"/>
      <c r="I101" s="96"/>
      <c r="J101" s="101"/>
      <c r="K101" s="96"/>
      <c r="L101" s="244">
        <f t="shared" si="5"/>
        <v>0</v>
      </c>
    </row>
    <row r="102" spans="2:12" ht="15.75">
      <c r="B102" s="265">
        <v>70</v>
      </c>
      <c r="C102" s="266">
        <f t="shared" si="4"/>
      </c>
      <c r="D102" s="107"/>
      <c r="E102" s="107"/>
      <c r="F102" s="97"/>
      <c r="G102" s="96"/>
      <c r="H102" s="96"/>
      <c r="I102" s="96"/>
      <c r="J102" s="101"/>
      <c r="K102" s="96"/>
      <c r="L102" s="244">
        <f t="shared" si="5"/>
        <v>0</v>
      </c>
    </row>
    <row r="103" spans="2:12" ht="15.75">
      <c r="B103" s="265">
        <v>71</v>
      </c>
      <c r="C103" s="266">
        <f t="shared" si="4"/>
      </c>
      <c r="D103" s="107"/>
      <c r="E103" s="107"/>
      <c r="F103" s="97"/>
      <c r="G103" s="96"/>
      <c r="H103" s="96"/>
      <c r="I103" s="96"/>
      <c r="J103" s="101"/>
      <c r="K103" s="96"/>
      <c r="L103" s="244">
        <f t="shared" si="5"/>
        <v>0</v>
      </c>
    </row>
    <row r="104" spans="2:12" ht="15.75">
      <c r="B104" s="265">
        <v>72</v>
      </c>
      <c r="C104" s="266">
        <f t="shared" si="4"/>
      </c>
      <c r="D104" s="107"/>
      <c r="E104" s="107"/>
      <c r="F104" s="97"/>
      <c r="G104" s="96"/>
      <c r="H104" s="96"/>
      <c r="I104" s="96"/>
      <c r="J104" s="101"/>
      <c r="K104" s="96"/>
      <c r="L104" s="244">
        <f t="shared" si="5"/>
        <v>0</v>
      </c>
    </row>
    <row r="105" spans="2:12" ht="15.75">
      <c r="B105" s="265">
        <v>73</v>
      </c>
      <c r="C105" s="266">
        <f t="shared" si="4"/>
      </c>
      <c r="D105" s="107"/>
      <c r="E105" s="107"/>
      <c r="F105" s="97"/>
      <c r="G105" s="96"/>
      <c r="H105" s="96"/>
      <c r="I105" s="96"/>
      <c r="J105" s="101"/>
      <c r="K105" s="96"/>
      <c r="L105" s="244">
        <f t="shared" si="5"/>
        <v>0</v>
      </c>
    </row>
    <row r="106" spans="2:12" ht="15.75">
      <c r="B106" s="265">
        <v>74</v>
      </c>
      <c r="C106" s="266">
        <f t="shared" si="4"/>
      </c>
      <c r="D106" s="107"/>
      <c r="E106" s="107"/>
      <c r="F106" s="97"/>
      <c r="G106" s="96"/>
      <c r="H106" s="96"/>
      <c r="I106" s="96"/>
      <c r="J106" s="101"/>
      <c r="K106" s="96"/>
      <c r="L106" s="244">
        <f t="shared" si="5"/>
        <v>0</v>
      </c>
    </row>
    <row r="107" spans="2:12" ht="15.75">
      <c r="B107" s="265">
        <v>75</v>
      </c>
      <c r="C107" s="266">
        <f t="shared" si="4"/>
      </c>
      <c r="D107" s="107"/>
      <c r="E107" s="107"/>
      <c r="F107" s="97"/>
      <c r="G107" s="96"/>
      <c r="H107" s="96"/>
      <c r="I107" s="96"/>
      <c r="J107" s="101"/>
      <c r="K107" s="96"/>
      <c r="L107" s="244">
        <f t="shared" si="5"/>
        <v>0</v>
      </c>
    </row>
    <row r="108" spans="2:12" ht="15.75">
      <c r="B108" s="265">
        <v>76</v>
      </c>
      <c r="C108" s="266">
        <f t="shared" si="4"/>
      </c>
      <c r="D108" s="107"/>
      <c r="E108" s="107"/>
      <c r="F108" s="97"/>
      <c r="G108" s="96"/>
      <c r="H108" s="96"/>
      <c r="I108" s="96"/>
      <c r="J108" s="101"/>
      <c r="K108" s="96"/>
      <c r="L108" s="244">
        <f t="shared" si="5"/>
        <v>0</v>
      </c>
    </row>
    <row r="109" spans="2:12" ht="15.75">
      <c r="B109" s="265">
        <v>77</v>
      </c>
      <c r="C109" s="266">
        <f t="shared" si="4"/>
      </c>
      <c r="D109" s="107"/>
      <c r="E109" s="107"/>
      <c r="F109" s="97"/>
      <c r="G109" s="96"/>
      <c r="H109" s="96"/>
      <c r="I109" s="96"/>
      <c r="J109" s="101"/>
      <c r="K109" s="96"/>
      <c r="L109" s="244">
        <f t="shared" si="5"/>
        <v>0</v>
      </c>
    </row>
    <row r="110" spans="2:12" ht="15.75">
      <c r="B110" s="265">
        <v>78</v>
      </c>
      <c r="C110" s="266">
        <f t="shared" si="4"/>
      </c>
      <c r="D110" s="107"/>
      <c r="E110" s="107"/>
      <c r="F110" s="97"/>
      <c r="G110" s="96"/>
      <c r="H110" s="96"/>
      <c r="I110" s="96"/>
      <c r="J110" s="101"/>
      <c r="K110" s="96"/>
      <c r="L110" s="244">
        <f>SUM(G110:K110)</f>
        <v>0</v>
      </c>
    </row>
    <row r="111" spans="2:12" ht="15.75">
      <c r="B111" s="265">
        <v>79</v>
      </c>
      <c r="C111" s="266">
        <f t="shared" si="4"/>
      </c>
      <c r="D111" s="107"/>
      <c r="E111" s="107"/>
      <c r="F111" s="97"/>
      <c r="G111" s="96"/>
      <c r="H111" s="96"/>
      <c r="I111" s="96"/>
      <c r="J111" s="101"/>
      <c r="K111" s="96"/>
      <c r="L111" s="244">
        <f aca="true" t="shared" si="6" ref="L111:L119">SUM(G111:K111)</f>
        <v>0</v>
      </c>
    </row>
    <row r="112" spans="2:12" ht="15.75">
      <c r="B112" s="265">
        <v>80</v>
      </c>
      <c r="C112" s="266">
        <f t="shared" si="4"/>
      </c>
      <c r="D112" s="107"/>
      <c r="E112" s="107"/>
      <c r="F112" s="97"/>
      <c r="G112" s="96"/>
      <c r="H112" s="96"/>
      <c r="I112" s="96"/>
      <c r="J112" s="101"/>
      <c r="K112" s="96"/>
      <c r="L112" s="244">
        <f t="shared" si="6"/>
        <v>0</v>
      </c>
    </row>
    <row r="113" spans="2:12" ht="15.75">
      <c r="B113" s="265">
        <v>81</v>
      </c>
      <c r="C113" s="266">
        <f t="shared" si="4"/>
      </c>
      <c r="D113" s="107"/>
      <c r="E113" s="107"/>
      <c r="F113" s="97"/>
      <c r="G113" s="96"/>
      <c r="H113" s="96"/>
      <c r="I113" s="96"/>
      <c r="J113" s="101"/>
      <c r="K113" s="96"/>
      <c r="L113" s="244">
        <f t="shared" si="6"/>
        <v>0</v>
      </c>
    </row>
    <row r="114" spans="2:12" ht="15.75">
      <c r="B114" s="265">
        <v>82</v>
      </c>
      <c r="C114" s="266">
        <f t="shared" si="4"/>
      </c>
      <c r="D114" s="107"/>
      <c r="E114" s="107"/>
      <c r="F114" s="97"/>
      <c r="G114" s="96"/>
      <c r="H114" s="96"/>
      <c r="I114" s="96"/>
      <c r="J114" s="101"/>
      <c r="K114" s="96"/>
      <c r="L114" s="244">
        <f t="shared" si="6"/>
        <v>0</v>
      </c>
    </row>
    <row r="115" spans="2:12" ht="15.75">
      <c r="B115" s="265">
        <v>83</v>
      </c>
      <c r="C115" s="266">
        <f t="shared" si="4"/>
      </c>
      <c r="D115" s="107"/>
      <c r="E115" s="107"/>
      <c r="F115" s="97"/>
      <c r="G115" s="96"/>
      <c r="H115" s="96"/>
      <c r="I115" s="96"/>
      <c r="J115" s="101"/>
      <c r="K115" s="96"/>
      <c r="L115" s="244">
        <f t="shared" si="6"/>
        <v>0</v>
      </c>
    </row>
    <row r="116" spans="2:12" ht="15.75">
      <c r="B116" s="265">
        <v>84</v>
      </c>
      <c r="C116" s="266">
        <f t="shared" si="4"/>
      </c>
      <c r="D116" s="107"/>
      <c r="E116" s="107"/>
      <c r="F116" s="97"/>
      <c r="G116" s="96"/>
      <c r="H116" s="96"/>
      <c r="I116" s="96"/>
      <c r="J116" s="101"/>
      <c r="K116" s="96"/>
      <c r="L116" s="244">
        <f t="shared" si="6"/>
        <v>0</v>
      </c>
    </row>
    <row r="117" spans="2:12" ht="15.75">
      <c r="B117" s="265">
        <v>85</v>
      </c>
      <c r="C117" s="266">
        <f t="shared" si="4"/>
      </c>
      <c r="D117" s="107"/>
      <c r="E117" s="107"/>
      <c r="F117" s="97"/>
      <c r="G117" s="96"/>
      <c r="H117" s="96"/>
      <c r="I117" s="96"/>
      <c r="J117" s="101"/>
      <c r="K117" s="96"/>
      <c r="L117" s="244">
        <f t="shared" si="6"/>
        <v>0</v>
      </c>
    </row>
    <row r="118" spans="2:12" ht="15.75">
      <c r="B118" s="265">
        <v>86</v>
      </c>
      <c r="C118" s="266">
        <f t="shared" si="4"/>
      </c>
      <c r="D118" s="107"/>
      <c r="E118" s="107"/>
      <c r="F118" s="97"/>
      <c r="G118" s="96"/>
      <c r="H118" s="96"/>
      <c r="I118" s="96"/>
      <c r="J118" s="101"/>
      <c r="K118" s="96"/>
      <c r="L118" s="244">
        <f t="shared" si="6"/>
        <v>0</v>
      </c>
    </row>
    <row r="119" spans="2:12" ht="15.75">
      <c r="B119" s="265">
        <v>87</v>
      </c>
      <c r="C119" s="266">
        <f t="shared" si="4"/>
      </c>
      <c r="D119" s="107"/>
      <c r="E119" s="107"/>
      <c r="F119" s="97"/>
      <c r="G119" s="96"/>
      <c r="H119" s="96"/>
      <c r="I119" s="96"/>
      <c r="J119" s="101"/>
      <c r="K119" s="96"/>
      <c r="L119" s="244">
        <f t="shared" si="6"/>
        <v>0</v>
      </c>
    </row>
    <row r="120" spans="2:12" ht="15.75">
      <c r="B120" s="265">
        <v>88</v>
      </c>
      <c r="C120" s="266">
        <f t="shared" si="4"/>
      </c>
      <c r="D120" s="107"/>
      <c r="E120" s="107"/>
      <c r="F120" s="97"/>
      <c r="G120" s="96"/>
      <c r="H120" s="96"/>
      <c r="I120" s="96"/>
      <c r="J120" s="101"/>
      <c r="K120" s="96"/>
      <c r="L120" s="244">
        <f>SUM(G120:K120)</f>
        <v>0</v>
      </c>
    </row>
    <row r="121" spans="2:12" ht="15.75">
      <c r="B121" s="265">
        <v>89</v>
      </c>
      <c r="C121" s="266">
        <f t="shared" si="4"/>
      </c>
      <c r="D121" s="107"/>
      <c r="E121" s="107"/>
      <c r="F121" s="97"/>
      <c r="G121" s="96"/>
      <c r="H121" s="96"/>
      <c r="I121" s="96"/>
      <c r="J121" s="101"/>
      <c r="K121" s="96"/>
      <c r="L121" s="244">
        <f aca="true" t="shared" si="7" ref="L121:L126">SUM(G121:K121)</f>
        <v>0</v>
      </c>
    </row>
    <row r="122" spans="2:12" ht="15.75">
      <c r="B122" s="265">
        <v>90</v>
      </c>
      <c r="C122" s="266">
        <f t="shared" si="4"/>
      </c>
      <c r="D122" s="107"/>
      <c r="E122" s="107"/>
      <c r="F122" s="97"/>
      <c r="G122" s="96"/>
      <c r="H122" s="96"/>
      <c r="I122" s="96"/>
      <c r="J122" s="101"/>
      <c r="K122" s="96"/>
      <c r="L122" s="244">
        <f t="shared" si="7"/>
        <v>0</v>
      </c>
    </row>
    <row r="123" spans="2:12" ht="15.75">
      <c r="B123" s="265">
        <v>91</v>
      </c>
      <c r="C123" s="266">
        <f t="shared" si="4"/>
      </c>
      <c r="D123" s="107"/>
      <c r="E123" s="107"/>
      <c r="F123" s="97"/>
      <c r="G123" s="96"/>
      <c r="H123" s="96"/>
      <c r="I123" s="96"/>
      <c r="J123" s="101"/>
      <c r="K123" s="96"/>
      <c r="L123" s="244">
        <f>SUM(G123:K123)</f>
        <v>0</v>
      </c>
    </row>
    <row r="124" spans="2:12" ht="15.75">
      <c r="B124" s="265">
        <v>92</v>
      </c>
      <c r="C124" s="266">
        <f t="shared" si="4"/>
      </c>
      <c r="D124" s="107"/>
      <c r="E124" s="107"/>
      <c r="F124" s="97"/>
      <c r="G124" s="96"/>
      <c r="H124" s="96"/>
      <c r="I124" s="96"/>
      <c r="J124" s="101"/>
      <c r="K124" s="96"/>
      <c r="L124" s="244">
        <f t="shared" si="7"/>
        <v>0</v>
      </c>
    </row>
    <row r="125" spans="2:12" ht="15.75">
      <c r="B125" s="265">
        <v>93</v>
      </c>
      <c r="C125" s="266">
        <f t="shared" si="4"/>
      </c>
      <c r="D125" s="107"/>
      <c r="E125" s="107"/>
      <c r="F125" s="97"/>
      <c r="G125" s="96"/>
      <c r="H125" s="96"/>
      <c r="I125" s="96"/>
      <c r="J125" s="101"/>
      <c r="K125" s="96"/>
      <c r="L125" s="244">
        <f t="shared" si="7"/>
        <v>0</v>
      </c>
    </row>
    <row r="126" spans="2:12" ht="15.75">
      <c r="B126" s="265">
        <v>94</v>
      </c>
      <c r="C126" s="266">
        <f t="shared" si="4"/>
      </c>
      <c r="D126" s="107"/>
      <c r="E126" s="107"/>
      <c r="F126" s="97"/>
      <c r="G126" s="96"/>
      <c r="H126" s="96"/>
      <c r="I126" s="96"/>
      <c r="J126" s="101"/>
      <c r="K126" s="96"/>
      <c r="L126" s="244">
        <f t="shared" si="7"/>
        <v>0</v>
      </c>
    </row>
    <row r="127" spans="2:12" ht="15.75">
      <c r="B127" s="265">
        <v>95</v>
      </c>
      <c r="C127" s="266">
        <f t="shared" si="4"/>
      </c>
      <c r="D127" s="107"/>
      <c r="E127" s="107"/>
      <c r="F127" s="97"/>
      <c r="G127" s="96"/>
      <c r="H127" s="96"/>
      <c r="I127" s="96"/>
      <c r="J127" s="101"/>
      <c r="K127" s="96"/>
      <c r="L127" s="244">
        <f>SUM(G127:K127)</f>
        <v>0</v>
      </c>
    </row>
    <row r="128" spans="2:12" ht="15.75">
      <c r="B128" s="265">
        <v>96</v>
      </c>
      <c r="C128" s="266">
        <f t="shared" si="4"/>
      </c>
      <c r="D128" s="107"/>
      <c r="E128" s="107"/>
      <c r="F128" s="97"/>
      <c r="G128" s="96"/>
      <c r="H128" s="96"/>
      <c r="I128" s="96"/>
      <c r="J128" s="101"/>
      <c r="K128" s="96"/>
      <c r="L128" s="244">
        <f>SUM(G128:K128)</f>
        <v>0</v>
      </c>
    </row>
    <row r="129" spans="2:12" ht="15.75">
      <c r="B129" s="265">
        <v>97</v>
      </c>
      <c r="C129" s="266">
        <f t="shared" si="4"/>
      </c>
      <c r="D129" s="107"/>
      <c r="E129" s="107"/>
      <c r="F129" s="97"/>
      <c r="G129" s="96"/>
      <c r="H129" s="96"/>
      <c r="I129" s="96"/>
      <c r="J129" s="101"/>
      <c r="K129" s="96"/>
      <c r="L129" s="244">
        <f>SUM(G129:K129)</f>
        <v>0</v>
      </c>
    </row>
    <row r="130" spans="2:12" ht="15.75">
      <c r="B130" s="265">
        <v>98</v>
      </c>
      <c r="C130" s="266">
        <f t="shared" si="4"/>
      </c>
      <c r="D130" s="107"/>
      <c r="E130" s="107"/>
      <c r="F130" s="97"/>
      <c r="G130" s="96"/>
      <c r="H130" s="96"/>
      <c r="I130" s="96"/>
      <c r="J130" s="101"/>
      <c r="K130" s="96"/>
      <c r="L130" s="244">
        <f>SUM(G130:K130)</f>
        <v>0</v>
      </c>
    </row>
    <row r="131" spans="2:12" ht="15.75">
      <c r="B131" s="265">
        <v>99</v>
      </c>
      <c r="C131" s="266">
        <f t="shared" si="4"/>
      </c>
      <c r="D131" s="107"/>
      <c r="E131" s="107"/>
      <c r="F131" s="97"/>
      <c r="G131" s="96"/>
      <c r="H131" s="96"/>
      <c r="I131" s="96"/>
      <c r="J131" s="101"/>
      <c r="K131" s="96"/>
      <c r="L131" s="244">
        <f>SUM(G131:K131)</f>
        <v>0</v>
      </c>
    </row>
    <row r="132" spans="2:12" ht="15.75">
      <c r="B132" s="265">
        <v>100</v>
      </c>
      <c r="C132" s="266">
        <f t="shared" si="4"/>
      </c>
      <c r="D132" s="119"/>
      <c r="E132" s="119"/>
      <c r="F132" s="98"/>
      <c r="G132" s="96"/>
      <c r="H132" s="96"/>
      <c r="I132" s="96"/>
      <c r="J132" s="104"/>
      <c r="K132" s="96"/>
      <c r="L132" s="244">
        <f>SUM(G132:K132)</f>
        <v>0</v>
      </c>
    </row>
    <row r="133" ht="15.75" hidden="1"/>
    <row r="134" ht="15.75" hidden="1"/>
    <row r="135" ht="15.75" hidden="1"/>
    <row r="136" ht="15.75" hidden="1"/>
    <row r="137" ht="15.75" hidden="1"/>
    <row r="138" ht="15.75" hidden="1"/>
    <row r="139" ht="15.75" hidden="1"/>
    <row r="140" ht="15.75" hidden="1"/>
  </sheetData>
  <sheetProtection password="C72E" sheet="1" objects="1" scenarios="1"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A1:AN136"/>
  <sheetViews>
    <sheetView showGridLines="0" zoomScale="70" zoomScaleNormal="70" zoomScaleSheetLayoutView="40" zoomScalePageLayoutView="80" workbookViewId="0" topLeftCell="A1">
      <selection activeCell="G11" sqref="G11"/>
    </sheetView>
  </sheetViews>
  <sheetFormatPr defaultColWidth="0" defaultRowHeight="15" zeroHeight="1"/>
  <cols>
    <col min="1" max="1" width="2.7109375" style="156" customWidth="1"/>
    <col min="2" max="2" width="6.7109375" style="166" customWidth="1"/>
    <col min="3" max="3" width="11.7109375" style="322" customWidth="1"/>
    <col min="4" max="4" width="52.00390625" style="166" customWidth="1"/>
    <col min="5" max="5" width="30.421875" style="166" customWidth="1"/>
    <col min="6" max="6" width="23.8515625" style="166" customWidth="1"/>
    <col min="7" max="7" width="23.421875" style="166" customWidth="1"/>
    <col min="8" max="8" width="20.7109375" style="166" bestFit="1" customWidth="1"/>
    <col min="9" max="9" width="20.00390625" style="166" bestFit="1" customWidth="1"/>
    <col min="10" max="10" width="30.8515625" style="166" customWidth="1"/>
    <col min="11" max="11" width="31.57421875" style="166" bestFit="1" customWidth="1"/>
    <col min="12" max="12" width="27.421875" style="166" bestFit="1" customWidth="1"/>
    <col min="13" max="13" width="23.140625" style="166" customWidth="1"/>
    <col min="14" max="15" width="26.421875" style="166" bestFit="1" customWidth="1"/>
    <col min="16" max="16" width="19.00390625" style="166" customWidth="1"/>
    <col min="17" max="17" width="18.8515625" style="166" bestFit="1" customWidth="1"/>
    <col min="18" max="18" width="15.00390625" style="269" hidden="1" customWidth="1"/>
    <col min="19" max="24" width="15.00390625" style="167" hidden="1" customWidth="1"/>
    <col min="25" max="40" width="9.140625" style="167" hidden="1" customWidth="1"/>
    <col min="41" max="16384" width="9.140625" style="156" hidden="1" customWidth="1"/>
  </cols>
  <sheetData>
    <row r="1" spans="2:17" ht="15.75">
      <c r="B1" s="167"/>
      <c r="C1" s="268"/>
      <c r="D1" s="268"/>
      <c r="E1" s="156"/>
      <c r="F1" s="156"/>
      <c r="G1" s="156"/>
      <c r="H1" s="156"/>
      <c r="I1" s="156"/>
      <c r="J1" s="156"/>
      <c r="K1" s="156"/>
      <c r="L1" s="156"/>
      <c r="M1" s="156"/>
      <c r="N1" s="156"/>
      <c r="O1" s="156"/>
      <c r="P1" s="156"/>
      <c r="Q1" s="156"/>
    </row>
    <row r="2" spans="2:18" s="168" customFormat="1" ht="18">
      <c r="B2" s="225" t="str">
        <f>'1. Information'!B2</f>
        <v>Version 7/1/2018</v>
      </c>
      <c r="R2" s="270"/>
    </row>
    <row r="3" spans="2:17" ht="18">
      <c r="B3" s="288" t="str">
        <f>'1. Information'!B3</f>
        <v>Annual Mental Health Services Act Revenue and Expenditure Report</v>
      </c>
      <c r="C3" s="271"/>
      <c r="D3" s="271"/>
      <c r="E3" s="271"/>
      <c r="F3" s="271"/>
      <c r="G3" s="271"/>
      <c r="H3" s="271"/>
      <c r="I3" s="271"/>
      <c r="J3" s="271"/>
      <c r="K3" s="271"/>
      <c r="L3" s="213"/>
      <c r="M3" s="157"/>
      <c r="N3" s="157"/>
      <c r="O3" s="157"/>
      <c r="P3" s="157"/>
      <c r="Q3" s="157"/>
    </row>
    <row r="4" spans="2:17" ht="18">
      <c r="B4" s="288" t="str">
        <f>'1. Information'!B4</f>
        <v>Fiscal Year 2017-18</v>
      </c>
      <c r="C4" s="271"/>
      <c r="D4" s="271"/>
      <c r="E4" s="271"/>
      <c r="F4" s="271"/>
      <c r="G4" s="271"/>
      <c r="H4" s="271"/>
      <c r="I4" s="271"/>
      <c r="J4" s="271"/>
      <c r="K4" s="271"/>
      <c r="L4" s="213"/>
      <c r="M4" s="157"/>
      <c r="N4" s="157"/>
      <c r="O4" s="157"/>
      <c r="P4" s="157"/>
      <c r="Q4" s="157"/>
    </row>
    <row r="5" spans="2:17" ht="18">
      <c r="B5" s="288" t="s">
        <v>0</v>
      </c>
      <c r="C5" s="271"/>
      <c r="D5" s="271"/>
      <c r="E5" s="271"/>
      <c r="F5" s="271"/>
      <c r="G5" s="271"/>
      <c r="H5" s="271"/>
      <c r="I5" s="271"/>
      <c r="J5" s="271"/>
      <c r="K5" s="271"/>
      <c r="L5" s="213"/>
      <c r="M5" s="157"/>
      <c r="N5" s="157"/>
      <c r="O5" s="157"/>
      <c r="P5" s="157"/>
      <c r="Q5" s="157"/>
    </row>
    <row r="6" spans="2:17" ht="15.75">
      <c r="B6" s="213"/>
      <c r="C6" s="213"/>
      <c r="D6" s="213"/>
      <c r="E6" s="213"/>
      <c r="F6" s="213"/>
      <c r="G6" s="213"/>
      <c r="H6" s="213"/>
      <c r="I6" s="213"/>
      <c r="J6" s="213"/>
      <c r="K6" s="213"/>
      <c r="L6" s="213"/>
      <c r="M6" s="157"/>
      <c r="N6" s="157"/>
      <c r="O6" s="157"/>
      <c r="P6" s="157"/>
      <c r="Q6" s="157"/>
    </row>
    <row r="7" spans="2:17" ht="15.75" customHeight="1">
      <c r="B7" s="232" t="s">
        <v>1</v>
      </c>
      <c r="C7" s="234"/>
      <c r="D7" s="227" t="str">
        <f>IF(ISBLANK('1. Information'!D8),"",'1. Information'!D8)</f>
        <v>Monterey</v>
      </c>
      <c r="E7" s="156"/>
      <c r="F7" s="179" t="s">
        <v>2</v>
      </c>
      <c r="G7" s="289">
        <f>IF(ISBLANK('1. Information'!D7),"",'1. Information'!D7)</f>
        <v>43685</v>
      </c>
      <c r="H7" s="156"/>
      <c r="I7" s="156"/>
      <c r="J7" s="156"/>
      <c r="K7" s="156"/>
      <c r="L7" s="156"/>
      <c r="M7" s="156"/>
      <c r="N7" s="156"/>
      <c r="O7" s="156"/>
      <c r="P7" s="156"/>
      <c r="Q7" s="156"/>
    </row>
    <row r="8" spans="2:17" ht="15.75">
      <c r="B8" s="156"/>
      <c r="C8" s="171"/>
      <c r="D8" s="171"/>
      <c r="E8" s="171"/>
      <c r="F8" s="171"/>
      <c r="G8" s="173"/>
      <c r="H8" s="272"/>
      <c r="I8" s="171"/>
      <c r="J8" s="273"/>
      <c r="K8" s="156"/>
      <c r="L8" s="167"/>
      <c r="M8" s="167"/>
      <c r="N8" s="167"/>
      <c r="O8" s="167"/>
      <c r="P8" s="167"/>
      <c r="Q8" s="167"/>
    </row>
    <row r="9" spans="2:17" ht="18.75" thickBot="1">
      <c r="B9" s="229" t="s">
        <v>260</v>
      </c>
      <c r="C9" s="274"/>
      <c r="D9" s="215"/>
      <c r="E9" s="215"/>
      <c r="F9" s="215"/>
      <c r="G9" s="217"/>
      <c r="H9" s="275"/>
      <c r="I9" s="215"/>
      <c r="J9" s="276"/>
      <c r="K9" s="274"/>
      <c r="L9" s="167"/>
      <c r="M9" s="167"/>
      <c r="N9" s="167"/>
      <c r="O9" s="167"/>
      <c r="P9" s="167"/>
      <c r="Q9" s="167"/>
    </row>
    <row r="10" spans="2:17" ht="16.5" thickTop="1">
      <c r="B10" s="156"/>
      <c r="C10" s="173"/>
      <c r="D10" s="171"/>
      <c r="E10" s="171"/>
      <c r="F10" s="171"/>
      <c r="G10" s="173"/>
      <c r="H10" s="272"/>
      <c r="I10" s="171"/>
      <c r="J10" s="273"/>
      <c r="K10" s="156"/>
      <c r="L10" s="156"/>
      <c r="M10" s="156"/>
      <c r="N10" s="156"/>
      <c r="O10" s="167"/>
      <c r="P10" s="167"/>
      <c r="Q10" s="167"/>
    </row>
    <row r="11" spans="2:40" ht="15.75">
      <c r="B11" s="156"/>
      <c r="C11" s="173"/>
      <c r="D11" s="171"/>
      <c r="E11" s="171"/>
      <c r="F11" s="290" t="s">
        <v>27</v>
      </c>
      <c r="G11" s="291" t="s">
        <v>29</v>
      </c>
      <c r="H11" s="230" t="s">
        <v>32</v>
      </c>
      <c r="I11" s="230" t="s">
        <v>246</v>
      </c>
      <c r="J11" s="292" t="s">
        <v>247</v>
      </c>
      <c r="K11" s="230" t="s">
        <v>248</v>
      </c>
      <c r="L11" s="167"/>
      <c r="M11" s="167"/>
      <c r="N11" s="167"/>
      <c r="O11" s="167"/>
      <c r="P11" s="167"/>
      <c r="Q11" s="167"/>
      <c r="AL11" s="156"/>
      <c r="AM11" s="156"/>
      <c r="AN11" s="156"/>
    </row>
    <row r="12" spans="2:40" ht="15.75">
      <c r="B12" s="156"/>
      <c r="C12" s="156"/>
      <c r="D12" s="171"/>
      <c r="E12" s="171"/>
      <c r="F12" s="293" t="s">
        <v>28</v>
      </c>
      <c r="G12" s="232" t="s">
        <v>30</v>
      </c>
      <c r="H12" s="233"/>
      <c r="I12" s="233"/>
      <c r="J12" s="234"/>
      <c r="K12" s="235"/>
      <c r="L12" s="167"/>
      <c r="M12" s="167"/>
      <c r="N12" s="167"/>
      <c r="O12" s="167"/>
      <c r="P12" s="167"/>
      <c r="Q12" s="167"/>
      <c r="AL12" s="156"/>
      <c r="AM12" s="156"/>
      <c r="AN12" s="156"/>
    </row>
    <row r="13" spans="2:40" ht="47.25" customHeight="1">
      <c r="B13" s="156"/>
      <c r="C13" s="277"/>
      <c r="D13" s="277"/>
      <c r="E13" s="277"/>
      <c r="F13" s="236" t="s">
        <v>300</v>
      </c>
      <c r="G13" s="237" t="s">
        <v>5</v>
      </c>
      <c r="H13" s="237" t="s">
        <v>6</v>
      </c>
      <c r="I13" s="237" t="s">
        <v>31</v>
      </c>
      <c r="J13" s="237" t="s">
        <v>15</v>
      </c>
      <c r="K13" s="294" t="s">
        <v>278</v>
      </c>
      <c r="L13" s="167"/>
      <c r="M13" s="167"/>
      <c r="N13" s="167"/>
      <c r="O13" s="167"/>
      <c r="P13" s="167"/>
      <c r="Q13" s="167"/>
      <c r="AL13" s="156"/>
      <c r="AM13" s="156"/>
      <c r="AN13" s="156"/>
    </row>
    <row r="14" spans="2:40" ht="15.75">
      <c r="B14" s="230">
        <v>1</v>
      </c>
      <c r="C14" s="242" t="s">
        <v>3</v>
      </c>
      <c r="D14" s="242"/>
      <c r="E14" s="245"/>
      <c r="F14" s="96"/>
      <c r="G14" s="96"/>
      <c r="H14" s="96"/>
      <c r="I14" s="96"/>
      <c r="J14" s="96"/>
      <c r="K14" s="241">
        <f>SUM(F14:J14)</f>
        <v>0</v>
      </c>
      <c r="L14" s="167"/>
      <c r="M14" s="167"/>
      <c r="N14" s="167"/>
      <c r="O14" s="167"/>
      <c r="P14" s="167"/>
      <c r="Q14" s="167"/>
      <c r="AL14" s="156"/>
      <c r="AM14" s="156"/>
      <c r="AN14" s="156"/>
    </row>
    <row r="15" spans="2:40" ht="15" customHeight="1">
      <c r="B15" s="230">
        <v>2</v>
      </c>
      <c r="C15" s="242" t="s">
        <v>133</v>
      </c>
      <c r="D15" s="242"/>
      <c r="E15" s="245"/>
      <c r="F15" s="96"/>
      <c r="G15" s="96"/>
      <c r="H15" s="96"/>
      <c r="I15" s="96"/>
      <c r="J15" s="96"/>
      <c r="K15" s="241">
        <f aca="true" t="shared" si="0" ref="K15:K20">SUM(F15:J15)</f>
        <v>0</v>
      </c>
      <c r="L15" s="167"/>
      <c r="M15" s="167"/>
      <c r="N15" s="167"/>
      <c r="O15" s="167"/>
      <c r="P15" s="167"/>
      <c r="Q15" s="167"/>
      <c r="AL15" s="156"/>
      <c r="AM15" s="156"/>
      <c r="AN15" s="156"/>
    </row>
    <row r="16" spans="2:40" ht="15" customHeight="1">
      <c r="B16" s="230">
        <v>3</v>
      </c>
      <c r="C16" s="295" t="s">
        <v>149</v>
      </c>
      <c r="D16" s="295"/>
      <c r="E16" s="296"/>
      <c r="F16" s="114">
        <v>605779.58</v>
      </c>
      <c r="G16" s="114"/>
      <c r="H16" s="114"/>
      <c r="I16" s="114"/>
      <c r="J16" s="114"/>
      <c r="K16" s="241">
        <f t="shared" si="0"/>
        <v>605779.58</v>
      </c>
      <c r="L16" s="167"/>
      <c r="M16" s="167"/>
      <c r="N16" s="167"/>
      <c r="O16" s="167"/>
      <c r="P16" s="167"/>
      <c r="Q16" s="167"/>
      <c r="AL16" s="156"/>
      <c r="AM16" s="156"/>
      <c r="AN16" s="156"/>
    </row>
    <row r="17" spans="2:40" ht="15" customHeight="1">
      <c r="B17" s="230">
        <v>4</v>
      </c>
      <c r="C17" s="242" t="s">
        <v>228</v>
      </c>
      <c r="D17" s="242"/>
      <c r="E17" s="245"/>
      <c r="F17" s="96"/>
      <c r="G17" s="114"/>
      <c r="H17" s="114"/>
      <c r="I17" s="114"/>
      <c r="J17" s="114"/>
      <c r="K17" s="241">
        <f t="shared" si="0"/>
        <v>0</v>
      </c>
      <c r="L17" s="167"/>
      <c r="M17" s="167"/>
      <c r="N17" s="167"/>
      <c r="O17" s="167"/>
      <c r="P17" s="167"/>
      <c r="Q17" s="167"/>
      <c r="AL17" s="156"/>
      <c r="AM17" s="156"/>
      <c r="AN17" s="156"/>
    </row>
    <row r="18" spans="2:40" ht="15" customHeight="1">
      <c r="B18" s="230">
        <v>5</v>
      </c>
      <c r="C18" s="242" t="s">
        <v>215</v>
      </c>
      <c r="D18" s="242"/>
      <c r="E18" s="245"/>
      <c r="F18" s="115"/>
      <c r="G18" s="244"/>
      <c r="H18" s="244"/>
      <c r="I18" s="244"/>
      <c r="J18" s="244"/>
      <c r="K18" s="241">
        <f t="shared" si="0"/>
        <v>0</v>
      </c>
      <c r="L18" s="167"/>
      <c r="M18" s="167"/>
      <c r="N18" s="167"/>
      <c r="O18" s="167"/>
      <c r="P18" s="167"/>
      <c r="Q18" s="167"/>
      <c r="AL18" s="156"/>
      <c r="AM18" s="156"/>
      <c r="AN18" s="156"/>
    </row>
    <row r="19" spans="2:40" ht="15" customHeight="1">
      <c r="B19" s="230">
        <v>6</v>
      </c>
      <c r="C19" s="242" t="s">
        <v>217</v>
      </c>
      <c r="D19" s="242"/>
      <c r="E19" s="245"/>
      <c r="F19" s="96">
        <v>173262.4</v>
      </c>
      <c r="G19" s="244"/>
      <c r="H19" s="244"/>
      <c r="I19" s="244"/>
      <c r="J19" s="244"/>
      <c r="K19" s="241">
        <f t="shared" si="0"/>
        <v>173262.4</v>
      </c>
      <c r="L19" s="167"/>
      <c r="M19" s="167"/>
      <c r="N19" s="167"/>
      <c r="O19" s="167"/>
      <c r="P19" s="167"/>
      <c r="Q19" s="167"/>
      <c r="AL19" s="156"/>
      <c r="AM19" s="156"/>
      <c r="AN19" s="156"/>
    </row>
    <row r="20" spans="2:40" ht="15" customHeight="1">
      <c r="B20" s="230">
        <v>7</v>
      </c>
      <c r="C20" s="240" t="s">
        <v>150</v>
      </c>
      <c r="D20" s="240"/>
      <c r="E20" s="240"/>
      <c r="F20" s="297">
        <f>SUMIF($G$36:$G$135,"Combined Summary",L$36:L$135)+SUMIF($F$36:$F$135,"Standalone",L$36:L$135)</f>
        <v>3138383.6600000006</v>
      </c>
      <c r="G20" s="298">
        <f>SUMIF($G$36:$G$135,"Combined Summary",M$36:M$135)+SUMIF($F$36:$F$135,"Standalone",M$36:M$135)</f>
        <v>757013.05</v>
      </c>
      <c r="H20" s="298">
        <f>SUMIF($G$36:$G$135,"Combined Summary",N$36:N$135)+SUMIF($F$36:$F$135,"Standalone",N$36:N$135)</f>
        <v>0</v>
      </c>
      <c r="I20" s="298">
        <f>SUMIF($G$36:$G$135,"Combined Summary",O$36:O$135)+SUMIF($F$36:$F$135,"Standalone",O$36:O$135)</f>
        <v>32021.96</v>
      </c>
      <c r="J20" s="298">
        <f>SUMIF($G$36:$G$135,"Combined Summary",P$36:P$135)+SUMIF($F$36:$F$135,"Standalone",P$36:P$135)</f>
        <v>111111.85</v>
      </c>
      <c r="K20" s="244">
        <f t="shared" si="0"/>
        <v>4038530.520000001</v>
      </c>
      <c r="L20" s="167"/>
      <c r="M20" s="167"/>
      <c r="N20" s="167"/>
      <c r="O20" s="167"/>
      <c r="P20" s="167"/>
      <c r="Q20" s="167"/>
      <c r="AL20" s="156"/>
      <c r="AM20" s="156"/>
      <c r="AN20" s="156"/>
    </row>
    <row r="21" spans="2:40" ht="30.75" customHeight="1">
      <c r="B21" s="299">
        <v>8</v>
      </c>
      <c r="C21" s="300" t="s">
        <v>229</v>
      </c>
      <c r="D21" s="300"/>
      <c r="E21" s="300"/>
      <c r="F21" s="301">
        <f>SUM(F14:F16,F19:F20)</f>
        <v>3917425.6400000006</v>
      </c>
      <c r="G21" s="301">
        <f>SUM(G14:G16,G19:G20)</f>
        <v>757013.05</v>
      </c>
      <c r="H21" s="301">
        <f>SUM(H14:H16,H19:H20)</f>
        <v>0</v>
      </c>
      <c r="I21" s="301">
        <f>SUM(I14:I16,I19:I20)</f>
        <v>32021.96</v>
      </c>
      <c r="J21" s="301">
        <f>SUM(J14:J16,J19:J20)</f>
        <v>111111.85</v>
      </c>
      <c r="K21" s="301">
        <f>SUM(K14:K16,K19:K20)</f>
        <v>4817572.500000001</v>
      </c>
      <c r="L21" s="167"/>
      <c r="M21" s="167"/>
      <c r="N21" s="167"/>
      <c r="O21" s="167"/>
      <c r="P21" s="167"/>
      <c r="Q21" s="167"/>
      <c r="AL21" s="156"/>
      <c r="AM21" s="156"/>
      <c r="AN21" s="156"/>
    </row>
    <row r="22" spans="2:17" ht="15.75">
      <c r="B22" s="156"/>
      <c r="C22" s="156"/>
      <c r="D22" s="173"/>
      <c r="E22" s="173"/>
      <c r="F22" s="173"/>
      <c r="G22" s="220"/>
      <c r="H22" s="173"/>
      <c r="I22" s="156"/>
      <c r="J22" s="156"/>
      <c r="K22" s="156"/>
      <c r="L22" s="156"/>
      <c r="M22" s="156"/>
      <c r="N22" s="156"/>
      <c r="O22" s="167"/>
      <c r="P22" s="167"/>
      <c r="Q22" s="167"/>
    </row>
    <row r="23" spans="2:17" ht="18.75" thickBot="1">
      <c r="B23" s="229" t="s">
        <v>261</v>
      </c>
      <c r="C23" s="217"/>
      <c r="D23" s="217"/>
      <c r="E23" s="217"/>
      <c r="F23" s="278"/>
      <c r="G23" s="217"/>
      <c r="H23" s="167"/>
      <c r="I23" s="167"/>
      <c r="J23" s="167"/>
      <c r="K23" s="167"/>
      <c r="L23" s="167"/>
      <c r="M23" s="167"/>
      <c r="N23" s="167"/>
      <c r="O23" s="167"/>
      <c r="P23" s="167"/>
      <c r="Q23" s="167"/>
    </row>
    <row r="24" spans="2:17" ht="16.5" thickTop="1">
      <c r="B24" s="156"/>
      <c r="C24" s="173"/>
      <c r="D24" s="173"/>
      <c r="E24" s="173"/>
      <c r="F24" s="173"/>
      <c r="G24" s="220"/>
      <c r="H24" s="173"/>
      <c r="I24" s="156"/>
      <c r="J24" s="156"/>
      <c r="K24" s="156"/>
      <c r="L24" s="156"/>
      <c r="M24" s="156"/>
      <c r="N24" s="156"/>
      <c r="O24" s="167"/>
      <c r="P24" s="167"/>
      <c r="Q24" s="167"/>
    </row>
    <row r="25" spans="2:17" ht="15.75">
      <c r="B25" s="156"/>
      <c r="C25" s="173"/>
      <c r="D25" s="173"/>
      <c r="E25" s="173"/>
      <c r="F25" s="185" t="s">
        <v>27</v>
      </c>
      <c r="G25" s="302" t="s">
        <v>29</v>
      </c>
      <c r="H25" s="173"/>
      <c r="I25" s="156"/>
      <c r="J25" s="156"/>
      <c r="K25" s="156"/>
      <c r="L25" s="156"/>
      <c r="M25" s="156"/>
      <c r="N25" s="156"/>
      <c r="O25" s="167"/>
      <c r="P25" s="167"/>
      <c r="Q25" s="167"/>
    </row>
    <row r="26" spans="2:17" ht="15" customHeight="1">
      <c r="B26" s="156"/>
      <c r="C26" s="156"/>
      <c r="D26" s="156"/>
      <c r="E26" s="156"/>
      <c r="F26" s="303" t="s">
        <v>234</v>
      </c>
      <c r="G26" s="304" t="s">
        <v>233</v>
      </c>
      <c r="H26" s="156"/>
      <c r="I26" s="156"/>
      <c r="J26" s="156"/>
      <c r="K26" s="156"/>
      <c r="L26" s="156"/>
      <c r="M26" s="156"/>
      <c r="N26" s="156"/>
      <c r="O26" s="156"/>
      <c r="P26" s="156"/>
      <c r="Q26" s="156"/>
    </row>
    <row r="27" spans="2:17" ht="15" customHeight="1">
      <c r="B27" s="156"/>
      <c r="C27" s="156"/>
      <c r="D27" s="156"/>
      <c r="E27" s="156"/>
      <c r="F27" s="303"/>
      <c r="G27" s="304"/>
      <c r="H27" s="156"/>
      <c r="I27" s="156"/>
      <c r="J27" s="156"/>
      <c r="K27" s="156"/>
      <c r="L27" s="156"/>
      <c r="M27" s="156"/>
      <c r="N27" s="156"/>
      <c r="O27" s="156"/>
      <c r="P27" s="156"/>
      <c r="Q27" s="156"/>
    </row>
    <row r="28" spans="2:17" ht="15.75">
      <c r="B28" s="156"/>
      <c r="C28" s="156"/>
      <c r="D28" s="156"/>
      <c r="E28" s="156"/>
      <c r="F28" s="303"/>
      <c r="G28" s="305"/>
      <c r="H28" s="156"/>
      <c r="I28" s="156"/>
      <c r="J28" s="156"/>
      <c r="K28" s="156"/>
      <c r="L28" s="156"/>
      <c r="M28" s="156"/>
      <c r="N28" s="156"/>
      <c r="O28" s="156"/>
      <c r="P28" s="156"/>
      <c r="Q28" s="156"/>
    </row>
    <row r="29" spans="2:17" ht="51.75" customHeight="1">
      <c r="B29" s="159">
        <v>1</v>
      </c>
      <c r="C29" s="306" t="s">
        <v>245</v>
      </c>
      <c r="D29" s="307"/>
      <c r="E29" s="308"/>
      <c r="F29" s="309">
        <f>IF(F21=0,"",((SUMPRODUCT($K$36:$K$135,$L$36:$L$135)+(F19*G29))/$F$21))</f>
        <v>0.5008515273055699</v>
      </c>
      <c r="G29" s="6"/>
      <c r="H29" s="156"/>
      <c r="I29" s="156"/>
      <c r="J29" s="156"/>
      <c r="K29" s="156"/>
      <c r="L29" s="156"/>
      <c r="M29" s="156"/>
      <c r="N29" s="156"/>
      <c r="O29" s="156"/>
      <c r="P29" s="156"/>
      <c r="Q29" s="156"/>
    </row>
    <row r="30" spans="2:17" ht="15.75">
      <c r="B30" s="156"/>
      <c r="C30" s="156"/>
      <c r="D30" s="156"/>
      <c r="E30" s="156"/>
      <c r="F30" s="156"/>
      <c r="G30" s="156"/>
      <c r="H30" s="156"/>
      <c r="I30" s="156"/>
      <c r="J30" s="156"/>
      <c r="K30" s="156"/>
      <c r="L30" s="156"/>
      <c r="M30" s="156"/>
      <c r="N30" s="156"/>
      <c r="O30" s="156"/>
      <c r="P30" s="156"/>
      <c r="Q30" s="156"/>
    </row>
    <row r="31" spans="2:17" ht="18.75" thickBot="1">
      <c r="B31" s="229" t="s">
        <v>262</v>
      </c>
      <c r="C31" s="279"/>
      <c r="D31" s="279"/>
      <c r="E31" s="279"/>
      <c r="F31" s="280"/>
      <c r="G31" s="217"/>
      <c r="H31" s="274"/>
      <c r="I31" s="274"/>
      <c r="J31" s="274"/>
      <c r="K31" s="274"/>
      <c r="L31" s="274"/>
      <c r="M31" s="274"/>
      <c r="N31" s="274"/>
      <c r="O31" s="274"/>
      <c r="P31" s="274"/>
      <c r="Q31" s="274"/>
    </row>
    <row r="32" spans="2:17" ht="16.5" thickTop="1">
      <c r="B32" s="156"/>
      <c r="C32" s="173"/>
      <c r="D32" s="281"/>
      <c r="E32" s="281"/>
      <c r="F32" s="281"/>
      <c r="G32" s="282"/>
      <c r="H32" s="173"/>
      <c r="I32" s="156"/>
      <c r="J32" s="156"/>
      <c r="K32" s="156"/>
      <c r="L32" s="156"/>
      <c r="M32" s="156"/>
      <c r="N32" s="156"/>
      <c r="O32" s="156"/>
      <c r="P32" s="156"/>
      <c r="Q32" s="156"/>
    </row>
    <row r="33" spans="1:38" s="166" customFormat="1" ht="15.75">
      <c r="A33" s="156"/>
      <c r="B33" s="156"/>
      <c r="C33" s="310" t="s">
        <v>27</v>
      </c>
      <c r="D33" s="310" t="s">
        <v>29</v>
      </c>
      <c r="E33" s="310" t="s">
        <v>32</v>
      </c>
      <c r="F33" s="302" t="s">
        <v>246</v>
      </c>
      <c r="G33" s="185" t="s">
        <v>247</v>
      </c>
      <c r="H33" s="299" t="s">
        <v>248</v>
      </c>
      <c r="I33" s="299" t="s">
        <v>257</v>
      </c>
      <c r="J33" s="299" t="s">
        <v>249</v>
      </c>
      <c r="K33" s="299" t="s">
        <v>250</v>
      </c>
      <c r="L33" s="230" t="s">
        <v>251</v>
      </c>
      <c r="M33" s="311" t="s">
        <v>252</v>
      </c>
      <c r="N33" s="230" t="s">
        <v>253</v>
      </c>
      <c r="O33" s="230" t="s">
        <v>254</v>
      </c>
      <c r="P33" s="265" t="s">
        <v>255</v>
      </c>
      <c r="Q33" s="230" t="s">
        <v>256</v>
      </c>
      <c r="R33" s="312"/>
      <c r="S33" s="255"/>
      <c r="T33" s="255"/>
      <c r="U33" s="255"/>
      <c r="V33" s="255"/>
      <c r="W33" s="255"/>
      <c r="X33" s="255"/>
      <c r="Y33" s="255"/>
      <c r="Z33" s="255"/>
      <c r="AA33" s="255"/>
      <c r="AB33" s="255"/>
      <c r="AC33" s="255"/>
      <c r="AD33" s="255"/>
      <c r="AE33" s="255"/>
      <c r="AF33" s="255"/>
      <c r="AG33" s="255"/>
      <c r="AH33" s="255"/>
      <c r="AI33" s="255"/>
      <c r="AJ33" s="255"/>
      <c r="AK33" s="255"/>
      <c r="AL33" s="255"/>
    </row>
    <row r="34" spans="1:37" s="166" customFormat="1" ht="15.75">
      <c r="A34" s="156"/>
      <c r="B34" s="156"/>
      <c r="C34" s="177"/>
      <c r="D34" s="233" t="s">
        <v>165</v>
      </c>
      <c r="E34" s="233"/>
      <c r="F34" s="233"/>
      <c r="G34" s="233"/>
      <c r="H34" s="233"/>
      <c r="I34" s="233"/>
      <c r="J34" s="233"/>
      <c r="K34" s="233"/>
      <c r="L34" s="179" t="s">
        <v>28</v>
      </c>
      <c r="M34" s="232" t="s">
        <v>30</v>
      </c>
      <c r="N34" s="233"/>
      <c r="O34" s="233"/>
      <c r="P34" s="234"/>
      <c r="Q34" s="260"/>
      <c r="R34" s="312"/>
      <c r="S34" s="255"/>
      <c r="T34" s="255"/>
      <c r="U34" s="255"/>
      <c r="V34" s="255"/>
      <c r="W34" s="255"/>
      <c r="X34" s="255"/>
      <c r="Y34" s="255"/>
      <c r="Z34" s="255"/>
      <c r="AA34" s="255"/>
      <c r="AB34" s="255"/>
      <c r="AC34" s="255"/>
      <c r="AD34" s="255"/>
      <c r="AE34" s="255"/>
      <c r="AF34" s="255"/>
      <c r="AG34" s="255"/>
      <c r="AH34" s="255"/>
      <c r="AI34" s="255"/>
      <c r="AJ34" s="255"/>
      <c r="AK34" s="255"/>
    </row>
    <row r="35" spans="2:37" s="285" customFormat="1" ht="133.5" customHeight="1">
      <c r="B35" s="159" t="s">
        <v>134</v>
      </c>
      <c r="C35" s="313" t="s">
        <v>11</v>
      </c>
      <c r="D35" s="314" t="s">
        <v>10</v>
      </c>
      <c r="E35" s="315" t="s">
        <v>4</v>
      </c>
      <c r="F35" s="315" t="s">
        <v>141</v>
      </c>
      <c r="G35" s="315" t="s">
        <v>104</v>
      </c>
      <c r="H35" s="315" t="s">
        <v>196</v>
      </c>
      <c r="I35" s="315" t="s">
        <v>142</v>
      </c>
      <c r="J35" s="315" t="s">
        <v>231</v>
      </c>
      <c r="K35" s="316" t="s">
        <v>232</v>
      </c>
      <c r="L35" s="236" t="s">
        <v>300</v>
      </c>
      <c r="M35" s="317" t="s">
        <v>5</v>
      </c>
      <c r="N35" s="315" t="s">
        <v>6</v>
      </c>
      <c r="O35" s="315" t="s">
        <v>31</v>
      </c>
      <c r="P35" s="315" t="s">
        <v>15</v>
      </c>
      <c r="Q35" s="318" t="s">
        <v>278</v>
      </c>
      <c r="R35" s="283" t="s">
        <v>313</v>
      </c>
      <c r="S35" s="284" t="s">
        <v>313</v>
      </c>
      <c r="T35" s="167"/>
      <c r="U35" s="167"/>
      <c r="V35" s="167"/>
      <c r="W35" s="167"/>
      <c r="X35" s="167"/>
      <c r="Y35" s="167"/>
      <c r="Z35" s="167"/>
      <c r="AA35" s="167"/>
      <c r="AB35" s="167"/>
      <c r="AC35" s="167"/>
      <c r="AD35" s="167"/>
      <c r="AE35" s="167"/>
      <c r="AF35" s="167"/>
      <c r="AG35" s="167"/>
      <c r="AH35" s="167"/>
      <c r="AI35" s="167"/>
      <c r="AJ35" s="167"/>
      <c r="AK35" s="167"/>
    </row>
    <row r="36" spans="2:40" ht="15.75">
      <c r="B36" s="299">
        <v>1</v>
      </c>
      <c r="C36" s="319">
        <f aca="true" t="shared" si="1" ref="C36:C67">IF(AND(NOT(COUNTA(D36:J36)),(NOT(COUNTA(L36:P36)))),"",VLOOKUP($D$7,Info_County_Code,2,FALSE))</f>
        <v>27</v>
      </c>
      <c r="D36" s="107" t="s">
        <v>332</v>
      </c>
      <c r="E36" s="107"/>
      <c r="F36" s="124" t="s">
        <v>143</v>
      </c>
      <c r="G36" s="124" t="s">
        <v>136</v>
      </c>
      <c r="H36" s="10"/>
      <c r="I36" s="15">
        <v>1</v>
      </c>
      <c r="J36" s="15">
        <v>0.71</v>
      </c>
      <c r="K36" s="320">
        <f>IF(OR(G36="Combined Summary",F36="Standalone"),(SUMPRODUCT(--(D$36:D$135=D36),I$36:I$135,J$36:J$135)),"")</f>
        <v>0.71</v>
      </c>
      <c r="L36" s="96">
        <v>749371.63</v>
      </c>
      <c r="M36" s="105">
        <v>0</v>
      </c>
      <c r="N36" s="11"/>
      <c r="O36" s="11">
        <v>0</v>
      </c>
      <c r="P36" s="11">
        <v>0</v>
      </c>
      <c r="Q36" s="321">
        <f>SUM(L36:P36)</f>
        <v>749371.63</v>
      </c>
      <c r="R36" s="286">
        <f>IF(OR(G36="Combined Summary",F36="Standalone"),(SUMIF(D$36:D$135,D36,I$36:I$135)),"")</f>
        <v>1</v>
      </c>
      <c r="S36" s="287">
        <f>IF(AND(F36="Standalone",NOT(R36=1)),"ERROR",IF(AND(G36="Combined Summary",NOT(R36=1)),"ERROR",""))</f>
      </c>
      <c r="AL36" s="156"/>
      <c r="AM36" s="156"/>
      <c r="AN36" s="156"/>
    </row>
    <row r="37" spans="2:40" ht="15.75">
      <c r="B37" s="299">
        <v>2</v>
      </c>
      <c r="C37" s="319">
        <f t="shared" si="1"/>
        <v>27</v>
      </c>
      <c r="D37" s="107" t="s">
        <v>333</v>
      </c>
      <c r="E37" s="107"/>
      <c r="F37" s="124" t="s">
        <v>143</v>
      </c>
      <c r="G37" s="124" t="s">
        <v>136</v>
      </c>
      <c r="H37" s="10"/>
      <c r="I37" s="15">
        <v>1</v>
      </c>
      <c r="J37" s="15">
        <v>0.65</v>
      </c>
      <c r="K37" s="320">
        <f aca="true" t="shared" si="2" ref="K37:K100">IF(OR(G37="Combined Summary",F37="Standalone"),(SUMPRODUCT(--(D$36:D$135=D37),I$36:I$135,J$36:J$135)),"")</f>
        <v>0.65</v>
      </c>
      <c r="L37" s="96">
        <v>172270</v>
      </c>
      <c r="M37" s="105">
        <v>0</v>
      </c>
      <c r="N37" s="11">
        <v>0</v>
      </c>
      <c r="O37" s="11"/>
      <c r="P37" s="11"/>
      <c r="Q37" s="321">
        <f aca="true" t="shared" si="3" ref="Q37:Q100">SUM(L37:P37)</f>
        <v>172270</v>
      </c>
      <c r="R37" s="286">
        <f aca="true" t="shared" si="4" ref="R37:R100">IF(OR(G37="Combined Summary",F37="Standalone"),(SUMIF(D$36:D$135,D37,I$36:I$135)),"")</f>
        <v>1</v>
      </c>
      <c r="S37" s="287">
        <f aca="true" t="shared" si="5" ref="S37:S100">IF(AND(F37="Standalone",NOT(R37=1)),"ERROR",IF(AND(G37="Combined Summary",NOT(R37=1)),"ERROR",""))</f>
      </c>
      <c r="AL37" s="156"/>
      <c r="AM37" s="156"/>
      <c r="AN37" s="156"/>
    </row>
    <row r="38" spans="2:40" ht="15.75">
      <c r="B38" s="299">
        <v>3</v>
      </c>
      <c r="C38" s="319">
        <f t="shared" si="1"/>
        <v>27</v>
      </c>
      <c r="D38" s="107" t="s">
        <v>339</v>
      </c>
      <c r="E38" s="107"/>
      <c r="F38" s="124" t="s">
        <v>143</v>
      </c>
      <c r="G38" s="124" t="s">
        <v>145</v>
      </c>
      <c r="H38" s="10"/>
      <c r="I38" s="15">
        <v>1</v>
      </c>
      <c r="J38" s="15">
        <v>0.62</v>
      </c>
      <c r="K38" s="320">
        <f t="shared" si="2"/>
        <v>0.62</v>
      </c>
      <c r="L38" s="96">
        <v>583407.49</v>
      </c>
      <c r="M38" s="105">
        <v>0</v>
      </c>
      <c r="N38" s="11">
        <v>0</v>
      </c>
      <c r="O38" s="11">
        <v>0</v>
      </c>
      <c r="P38" s="11">
        <v>0</v>
      </c>
      <c r="Q38" s="321">
        <f t="shared" si="3"/>
        <v>583407.49</v>
      </c>
      <c r="R38" s="286">
        <f t="shared" si="4"/>
        <v>1</v>
      </c>
      <c r="S38" s="287">
        <f t="shared" si="5"/>
      </c>
      <c r="AL38" s="156"/>
      <c r="AM38" s="156"/>
      <c r="AN38" s="156"/>
    </row>
    <row r="39" spans="2:40" ht="15.75">
      <c r="B39" s="299">
        <v>4</v>
      </c>
      <c r="C39" s="319">
        <f t="shared" si="1"/>
        <v>27</v>
      </c>
      <c r="D39" s="107" t="s">
        <v>347</v>
      </c>
      <c r="E39" s="107"/>
      <c r="F39" s="124" t="s">
        <v>143</v>
      </c>
      <c r="G39" s="124" t="s">
        <v>146</v>
      </c>
      <c r="H39" s="10"/>
      <c r="I39" s="15">
        <v>1</v>
      </c>
      <c r="J39" s="15">
        <v>0.56</v>
      </c>
      <c r="K39" s="320">
        <f t="shared" si="2"/>
        <v>0.56</v>
      </c>
      <c r="L39" s="96">
        <v>289539.81</v>
      </c>
      <c r="M39" s="105">
        <v>0</v>
      </c>
      <c r="N39" s="11">
        <v>0</v>
      </c>
      <c r="O39" s="11">
        <v>0</v>
      </c>
      <c r="P39" s="11">
        <v>0</v>
      </c>
      <c r="Q39" s="321">
        <f t="shared" si="3"/>
        <v>289539.81</v>
      </c>
      <c r="R39" s="286">
        <f t="shared" si="4"/>
        <v>1</v>
      </c>
      <c r="S39" s="287">
        <f t="shared" si="5"/>
      </c>
      <c r="AL39" s="156"/>
      <c r="AM39" s="156"/>
      <c r="AN39" s="156"/>
    </row>
    <row r="40" spans="2:40" ht="15.75">
      <c r="B40" s="299">
        <v>5</v>
      </c>
      <c r="C40" s="319">
        <f t="shared" si="1"/>
        <v>27</v>
      </c>
      <c r="D40" s="107" t="s">
        <v>334</v>
      </c>
      <c r="E40" s="107"/>
      <c r="F40" s="124" t="s">
        <v>143</v>
      </c>
      <c r="G40" s="124" t="s">
        <v>136</v>
      </c>
      <c r="H40" s="10"/>
      <c r="I40" s="15">
        <v>1</v>
      </c>
      <c r="J40" s="15">
        <v>0.02</v>
      </c>
      <c r="K40" s="320">
        <f t="shared" si="2"/>
        <v>0.02</v>
      </c>
      <c r="L40" s="96">
        <v>303969</v>
      </c>
      <c r="M40" s="105">
        <v>0</v>
      </c>
      <c r="N40" s="11">
        <v>0</v>
      </c>
      <c r="O40" s="11">
        <v>0</v>
      </c>
      <c r="P40" s="11">
        <v>0</v>
      </c>
      <c r="Q40" s="321">
        <f t="shared" si="3"/>
        <v>303969</v>
      </c>
      <c r="R40" s="286">
        <f t="shared" si="4"/>
        <v>1</v>
      </c>
      <c r="S40" s="287">
        <f t="shared" si="5"/>
      </c>
      <c r="AL40" s="156"/>
      <c r="AM40" s="156"/>
      <c r="AN40" s="156"/>
    </row>
    <row r="41" spans="2:40" ht="15.75">
      <c r="B41" s="299">
        <v>6</v>
      </c>
      <c r="C41" s="319">
        <f t="shared" si="1"/>
        <v>27</v>
      </c>
      <c r="D41" s="107" t="s">
        <v>147</v>
      </c>
      <c r="E41" s="107"/>
      <c r="F41" s="124" t="s">
        <v>143</v>
      </c>
      <c r="G41" s="124" t="s">
        <v>147</v>
      </c>
      <c r="H41" s="10"/>
      <c r="I41" s="15">
        <v>1</v>
      </c>
      <c r="J41" s="15">
        <v>0.68</v>
      </c>
      <c r="K41" s="320">
        <f t="shared" si="2"/>
        <v>0.68</v>
      </c>
      <c r="L41" s="96">
        <v>228746</v>
      </c>
      <c r="M41" s="105">
        <v>0</v>
      </c>
      <c r="N41" s="11">
        <v>0</v>
      </c>
      <c r="O41" s="11">
        <v>0</v>
      </c>
      <c r="P41" s="11">
        <v>0</v>
      </c>
      <c r="Q41" s="321">
        <f t="shared" si="3"/>
        <v>228746</v>
      </c>
      <c r="R41" s="286">
        <f t="shared" si="4"/>
        <v>1</v>
      </c>
      <c r="S41" s="287">
        <f t="shared" si="5"/>
      </c>
      <c r="AL41" s="156"/>
      <c r="AM41" s="156"/>
      <c r="AN41" s="156"/>
    </row>
    <row r="42" spans="2:40" ht="15.75">
      <c r="B42" s="299">
        <v>7</v>
      </c>
      <c r="C42" s="319">
        <f t="shared" si="1"/>
        <v>27</v>
      </c>
      <c r="D42" s="107" t="s">
        <v>340</v>
      </c>
      <c r="E42" s="107"/>
      <c r="F42" s="10" t="s">
        <v>143</v>
      </c>
      <c r="G42" s="10" t="s">
        <v>132</v>
      </c>
      <c r="H42" s="10"/>
      <c r="I42" s="15">
        <v>1</v>
      </c>
      <c r="J42" s="15">
        <v>0.65</v>
      </c>
      <c r="K42" s="320">
        <f t="shared" si="2"/>
        <v>0.65</v>
      </c>
      <c r="L42" s="96">
        <v>182798.6</v>
      </c>
      <c r="M42" s="105">
        <v>0</v>
      </c>
      <c r="N42" s="11">
        <v>0</v>
      </c>
      <c r="O42" s="11">
        <v>0</v>
      </c>
      <c r="P42" s="11">
        <v>0</v>
      </c>
      <c r="Q42" s="321">
        <f t="shared" si="3"/>
        <v>182798.6</v>
      </c>
      <c r="R42" s="286">
        <f t="shared" si="4"/>
        <v>1</v>
      </c>
      <c r="S42" s="287">
        <f t="shared" si="5"/>
      </c>
      <c r="AL42" s="156"/>
      <c r="AM42" s="156"/>
      <c r="AN42" s="156"/>
    </row>
    <row r="43" spans="2:40" ht="15.75">
      <c r="B43" s="299">
        <v>8</v>
      </c>
      <c r="C43" s="319">
        <f t="shared" si="1"/>
        <v>27</v>
      </c>
      <c r="D43" s="107" t="s">
        <v>335</v>
      </c>
      <c r="E43" s="107"/>
      <c r="F43" s="10" t="s">
        <v>143</v>
      </c>
      <c r="G43" s="10" t="s">
        <v>137</v>
      </c>
      <c r="H43" s="10"/>
      <c r="I43" s="15">
        <v>1</v>
      </c>
      <c r="J43" s="15">
        <v>0.98</v>
      </c>
      <c r="K43" s="320">
        <f t="shared" si="2"/>
        <v>0.98</v>
      </c>
      <c r="L43" s="96">
        <v>173350.14</v>
      </c>
      <c r="M43" s="105">
        <v>196715.06</v>
      </c>
      <c r="N43" s="11">
        <v>0</v>
      </c>
      <c r="O43" s="11">
        <v>20174.15</v>
      </c>
      <c r="P43" s="11">
        <f>9243.84+24726.05</f>
        <v>33969.89</v>
      </c>
      <c r="Q43" s="321">
        <f t="shared" si="3"/>
        <v>424209.24000000005</v>
      </c>
      <c r="R43" s="286">
        <f t="shared" si="4"/>
        <v>1</v>
      </c>
      <c r="S43" s="287">
        <f t="shared" si="5"/>
      </c>
      <c r="AL43" s="156"/>
      <c r="AM43" s="156"/>
      <c r="AN43" s="156"/>
    </row>
    <row r="44" spans="2:40" ht="15.75">
      <c r="B44" s="299">
        <v>9</v>
      </c>
      <c r="C44" s="319">
        <f t="shared" si="1"/>
        <v>27</v>
      </c>
      <c r="D44" s="107" t="s">
        <v>348</v>
      </c>
      <c r="E44" s="107"/>
      <c r="F44" s="10" t="s">
        <v>143</v>
      </c>
      <c r="G44" s="10" t="s">
        <v>137</v>
      </c>
      <c r="H44" s="10"/>
      <c r="I44" s="15">
        <v>1</v>
      </c>
      <c r="J44" s="15">
        <v>0.99</v>
      </c>
      <c r="K44" s="320">
        <f t="shared" si="2"/>
        <v>0.99</v>
      </c>
      <c r="L44" s="96">
        <v>8839.24</v>
      </c>
      <c r="M44" s="105">
        <v>120994.78</v>
      </c>
      <c r="N44" s="11">
        <v>0</v>
      </c>
      <c r="O44" s="11">
        <v>11847.81</v>
      </c>
      <c r="P44" s="11">
        <f>6215.62+51836</f>
        <v>58051.62</v>
      </c>
      <c r="Q44" s="321">
        <f t="shared" si="3"/>
        <v>199733.45</v>
      </c>
      <c r="R44" s="286">
        <f t="shared" si="4"/>
        <v>1</v>
      </c>
      <c r="S44" s="287">
        <f t="shared" si="5"/>
      </c>
      <c r="AL44" s="156"/>
      <c r="AM44" s="156"/>
      <c r="AN44" s="156"/>
    </row>
    <row r="45" spans="2:40" ht="15.75">
      <c r="B45" s="299">
        <v>10</v>
      </c>
      <c r="C45" s="319">
        <f t="shared" si="1"/>
        <v>27</v>
      </c>
      <c r="D45" s="107" t="s">
        <v>336</v>
      </c>
      <c r="E45" s="107"/>
      <c r="F45" s="10" t="s">
        <v>143</v>
      </c>
      <c r="G45" s="10" t="s">
        <v>137</v>
      </c>
      <c r="H45" s="10"/>
      <c r="I45" s="15">
        <v>1</v>
      </c>
      <c r="J45" s="15">
        <v>0.82</v>
      </c>
      <c r="K45" s="320">
        <f t="shared" si="2"/>
        <v>0.82</v>
      </c>
      <c r="L45" s="96">
        <v>104862.31</v>
      </c>
      <c r="M45" s="105">
        <v>265022.92</v>
      </c>
      <c r="N45" s="11"/>
      <c r="O45" s="11"/>
      <c r="P45" s="11">
        <v>10638.33</v>
      </c>
      <c r="Q45" s="321">
        <f t="shared" si="3"/>
        <v>380523.56</v>
      </c>
      <c r="R45" s="286">
        <f t="shared" si="4"/>
        <v>1</v>
      </c>
      <c r="S45" s="287">
        <f t="shared" si="5"/>
      </c>
      <c r="AL45" s="156"/>
      <c r="AM45" s="156"/>
      <c r="AN45" s="156"/>
    </row>
    <row r="46" spans="2:40" ht="15.75">
      <c r="B46" s="299">
        <v>11</v>
      </c>
      <c r="C46" s="319">
        <f t="shared" si="1"/>
        <v>27</v>
      </c>
      <c r="D46" s="107" t="s">
        <v>337</v>
      </c>
      <c r="E46" s="107"/>
      <c r="F46" s="10" t="s">
        <v>143</v>
      </c>
      <c r="G46" s="10" t="s">
        <v>137</v>
      </c>
      <c r="H46" s="10"/>
      <c r="I46" s="15">
        <v>1</v>
      </c>
      <c r="J46" s="15">
        <v>0.73</v>
      </c>
      <c r="K46" s="320">
        <f t="shared" si="2"/>
        <v>0.73</v>
      </c>
      <c r="L46" s="96">
        <v>341229.44</v>
      </c>
      <c r="M46" s="105">
        <v>174280.29</v>
      </c>
      <c r="N46" s="11"/>
      <c r="O46" s="11"/>
      <c r="P46" s="11">
        <v>8452.01</v>
      </c>
      <c r="Q46" s="321">
        <f t="shared" si="3"/>
        <v>523961.74</v>
      </c>
      <c r="R46" s="286">
        <f t="shared" si="4"/>
        <v>1</v>
      </c>
      <c r="S46" s="287">
        <f t="shared" si="5"/>
      </c>
      <c r="AL46" s="156"/>
      <c r="AM46" s="156"/>
      <c r="AN46" s="156"/>
    </row>
    <row r="47" spans="2:40" ht="15.75">
      <c r="B47" s="299">
        <v>12</v>
      </c>
      <c r="C47" s="319">
        <f t="shared" si="1"/>
      </c>
      <c r="D47" s="107"/>
      <c r="E47" s="107"/>
      <c r="F47" s="10"/>
      <c r="G47" s="10"/>
      <c r="H47" s="10"/>
      <c r="I47" s="15"/>
      <c r="J47" s="15"/>
      <c r="K47" s="320">
        <f t="shared" si="2"/>
      </c>
      <c r="L47" s="96"/>
      <c r="M47" s="105"/>
      <c r="N47" s="11"/>
      <c r="O47" s="11"/>
      <c r="P47" s="11"/>
      <c r="Q47" s="321">
        <f t="shared" si="3"/>
        <v>0</v>
      </c>
      <c r="R47" s="286">
        <f t="shared" si="4"/>
      </c>
      <c r="S47" s="287">
        <f t="shared" si="5"/>
      </c>
      <c r="AL47" s="156"/>
      <c r="AM47" s="156"/>
      <c r="AN47" s="156"/>
    </row>
    <row r="48" spans="2:40" ht="15.75">
      <c r="B48" s="299">
        <v>13</v>
      </c>
      <c r="C48" s="319">
        <f t="shared" si="1"/>
      </c>
      <c r="D48" s="107"/>
      <c r="E48" s="107"/>
      <c r="F48" s="10"/>
      <c r="G48" s="10"/>
      <c r="H48" s="10"/>
      <c r="I48" s="15"/>
      <c r="J48" s="15"/>
      <c r="K48" s="320">
        <f t="shared" si="2"/>
      </c>
      <c r="L48" s="96"/>
      <c r="M48" s="105"/>
      <c r="N48" s="11"/>
      <c r="O48" s="11"/>
      <c r="P48" s="11"/>
      <c r="Q48" s="321">
        <f t="shared" si="3"/>
        <v>0</v>
      </c>
      <c r="R48" s="286">
        <f t="shared" si="4"/>
      </c>
      <c r="S48" s="287">
        <f t="shared" si="5"/>
      </c>
      <c r="AL48" s="156"/>
      <c r="AM48" s="156"/>
      <c r="AN48" s="156"/>
    </row>
    <row r="49" spans="2:40" ht="15.75">
      <c r="B49" s="299">
        <v>14</v>
      </c>
      <c r="C49" s="319">
        <f t="shared" si="1"/>
      </c>
      <c r="D49" s="107"/>
      <c r="E49" s="107"/>
      <c r="F49" s="10"/>
      <c r="G49" s="10"/>
      <c r="H49" s="10"/>
      <c r="I49" s="15"/>
      <c r="J49" s="15"/>
      <c r="K49" s="320">
        <f t="shared" si="2"/>
      </c>
      <c r="L49" s="96"/>
      <c r="M49" s="105"/>
      <c r="N49" s="11"/>
      <c r="O49" s="11"/>
      <c r="P49" s="11"/>
      <c r="Q49" s="321">
        <f t="shared" si="3"/>
        <v>0</v>
      </c>
      <c r="R49" s="286">
        <f t="shared" si="4"/>
      </c>
      <c r="S49" s="287">
        <f t="shared" si="5"/>
      </c>
      <c r="AL49" s="156"/>
      <c r="AM49" s="156"/>
      <c r="AN49" s="156"/>
    </row>
    <row r="50" spans="2:40" ht="15.75">
      <c r="B50" s="299">
        <v>15</v>
      </c>
      <c r="C50" s="319">
        <f t="shared" si="1"/>
      </c>
      <c r="D50" s="107"/>
      <c r="E50" s="107"/>
      <c r="F50" s="10"/>
      <c r="G50" s="10"/>
      <c r="H50" s="10"/>
      <c r="I50" s="15"/>
      <c r="J50" s="15"/>
      <c r="K50" s="320">
        <f t="shared" si="2"/>
      </c>
      <c r="L50" s="96"/>
      <c r="M50" s="105"/>
      <c r="N50" s="11"/>
      <c r="O50" s="11"/>
      <c r="P50" s="11"/>
      <c r="Q50" s="321">
        <f t="shared" si="3"/>
        <v>0</v>
      </c>
      <c r="R50" s="286">
        <f t="shared" si="4"/>
      </c>
      <c r="S50" s="287">
        <f t="shared" si="5"/>
      </c>
      <c r="AL50" s="156"/>
      <c r="AM50" s="156"/>
      <c r="AN50" s="156"/>
    </row>
    <row r="51" spans="2:40" ht="15.75">
      <c r="B51" s="299">
        <v>16</v>
      </c>
      <c r="C51" s="319">
        <f t="shared" si="1"/>
      </c>
      <c r="D51" s="107"/>
      <c r="E51" s="107"/>
      <c r="F51" s="10"/>
      <c r="G51" s="10"/>
      <c r="H51" s="10"/>
      <c r="I51" s="15"/>
      <c r="J51" s="15"/>
      <c r="K51" s="320">
        <f t="shared" si="2"/>
      </c>
      <c r="L51" s="96"/>
      <c r="M51" s="105"/>
      <c r="N51" s="11"/>
      <c r="O51" s="11"/>
      <c r="P51" s="11"/>
      <c r="Q51" s="321">
        <f t="shared" si="3"/>
        <v>0</v>
      </c>
      <c r="R51" s="286">
        <f t="shared" si="4"/>
      </c>
      <c r="S51" s="287">
        <f t="shared" si="5"/>
      </c>
      <c r="AL51" s="156"/>
      <c r="AM51" s="156"/>
      <c r="AN51" s="156"/>
    </row>
    <row r="52" spans="2:40" ht="15.75">
      <c r="B52" s="299">
        <v>17</v>
      </c>
      <c r="C52" s="319">
        <f t="shared" si="1"/>
      </c>
      <c r="D52" s="107"/>
      <c r="E52" s="107"/>
      <c r="F52" s="10"/>
      <c r="G52" s="10"/>
      <c r="H52" s="10"/>
      <c r="I52" s="15"/>
      <c r="J52" s="15"/>
      <c r="K52" s="320">
        <f t="shared" si="2"/>
      </c>
      <c r="L52" s="96"/>
      <c r="M52" s="105"/>
      <c r="N52" s="11"/>
      <c r="O52" s="11"/>
      <c r="P52" s="11"/>
      <c r="Q52" s="321">
        <f t="shared" si="3"/>
        <v>0</v>
      </c>
      <c r="R52" s="286">
        <f t="shared" si="4"/>
      </c>
      <c r="S52" s="287">
        <f t="shared" si="5"/>
      </c>
      <c r="AL52" s="156"/>
      <c r="AM52" s="156"/>
      <c r="AN52" s="156"/>
    </row>
    <row r="53" spans="2:40" ht="15.75">
      <c r="B53" s="299">
        <v>18</v>
      </c>
      <c r="C53" s="319">
        <f t="shared" si="1"/>
      </c>
      <c r="D53" s="107"/>
      <c r="E53" s="107"/>
      <c r="F53" s="10"/>
      <c r="G53" s="10"/>
      <c r="H53" s="10"/>
      <c r="I53" s="15"/>
      <c r="J53" s="15"/>
      <c r="K53" s="320">
        <f t="shared" si="2"/>
      </c>
      <c r="L53" s="96"/>
      <c r="M53" s="105"/>
      <c r="N53" s="11"/>
      <c r="O53" s="11"/>
      <c r="P53" s="11"/>
      <c r="Q53" s="321">
        <f t="shared" si="3"/>
        <v>0</v>
      </c>
      <c r="R53" s="286">
        <f t="shared" si="4"/>
      </c>
      <c r="S53" s="287">
        <f t="shared" si="5"/>
      </c>
      <c r="AL53" s="156"/>
      <c r="AM53" s="156"/>
      <c r="AN53" s="156"/>
    </row>
    <row r="54" spans="2:40" ht="15.75">
      <c r="B54" s="299">
        <v>19</v>
      </c>
      <c r="C54" s="319">
        <f t="shared" si="1"/>
      </c>
      <c r="D54" s="107"/>
      <c r="E54" s="107"/>
      <c r="F54" s="10"/>
      <c r="G54" s="10"/>
      <c r="H54" s="10"/>
      <c r="I54" s="15"/>
      <c r="J54" s="15"/>
      <c r="K54" s="320">
        <f t="shared" si="2"/>
      </c>
      <c r="L54" s="96"/>
      <c r="M54" s="105"/>
      <c r="N54" s="11"/>
      <c r="O54" s="11"/>
      <c r="P54" s="11"/>
      <c r="Q54" s="321">
        <f t="shared" si="3"/>
        <v>0</v>
      </c>
      <c r="R54" s="286">
        <f t="shared" si="4"/>
      </c>
      <c r="S54" s="287">
        <f t="shared" si="5"/>
      </c>
      <c r="AL54" s="156"/>
      <c r="AM54" s="156"/>
      <c r="AN54" s="156"/>
    </row>
    <row r="55" spans="2:40" ht="15.75">
      <c r="B55" s="299">
        <v>20</v>
      </c>
      <c r="C55" s="319">
        <f t="shared" si="1"/>
      </c>
      <c r="D55" s="107"/>
      <c r="E55" s="107"/>
      <c r="F55" s="10"/>
      <c r="G55" s="10"/>
      <c r="H55" s="10"/>
      <c r="I55" s="15"/>
      <c r="J55" s="15"/>
      <c r="K55" s="320">
        <f t="shared" si="2"/>
      </c>
      <c r="L55" s="96"/>
      <c r="M55" s="105"/>
      <c r="N55" s="11"/>
      <c r="O55" s="11"/>
      <c r="P55" s="11"/>
      <c r="Q55" s="321">
        <f t="shared" si="3"/>
        <v>0</v>
      </c>
      <c r="R55" s="286">
        <f t="shared" si="4"/>
      </c>
      <c r="S55" s="287">
        <f t="shared" si="5"/>
      </c>
      <c r="AL55" s="156"/>
      <c r="AM55" s="156"/>
      <c r="AN55" s="156"/>
    </row>
    <row r="56" spans="2:40" ht="15.75">
      <c r="B56" s="299">
        <v>21</v>
      </c>
      <c r="C56" s="319">
        <f t="shared" si="1"/>
      </c>
      <c r="D56" s="107"/>
      <c r="E56" s="107"/>
      <c r="F56" s="10"/>
      <c r="G56" s="10"/>
      <c r="H56" s="10"/>
      <c r="I56" s="15"/>
      <c r="J56" s="15"/>
      <c r="K56" s="320">
        <f t="shared" si="2"/>
      </c>
      <c r="L56" s="96"/>
      <c r="M56" s="105"/>
      <c r="N56" s="11"/>
      <c r="O56" s="11"/>
      <c r="P56" s="11"/>
      <c r="Q56" s="321">
        <f t="shared" si="3"/>
        <v>0</v>
      </c>
      <c r="R56" s="286">
        <f t="shared" si="4"/>
      </c>
      <c r="S56" s="287">
        <f t="shared" si="5"/>
      </c>
      <c r="AL56" s="156"/>
      <c r="AM56" s="156"/>
      <c r="AN56" s="156"/>
    </row>
    <row r="57" spans="2:40" ht="15.75">
      <c r="B57" s="299">
        <v>22</v>
      </c>
      <c r="C57" s="319">
        <f t="shared" si="1"/>
      </c>
      <c r="D57" s="107"/>
      <c r="E57" s="107"/>
      <c r="F57" s="10"/>
      <c r="G57" s="10"/>
      <c r="H57" s="10"/>
      <c r="I57" s="15"/>
      <c r="J57" s="15"/>
      <c r="K57" s="320">
        <f t="shared" si="2"/>
      </c>
      <c r="L57" s="96"/>
      <c r="M57" s="105"/>
      <c r="N57" s="11"/>
      <c r="O57" s="11"/>
      <c r="P57" s="11"/>
      <c r="Q57" s="321">
        <f t="shared" si="3"/>
        <v>0</v>
      </c>
      <c r="R57" s="286">
        <f t="shared" si="4"/>
      </c>
      <c r="S57" s="287">
        <f t="shared" si="5"/>
      </c>
      <c r="AL57" s="156"/>
      <c r="AM57" s="156"/>
      <c r="AN57" s="156"/>
    </row>
    <row r="58" spans="2:40" ht="15.75">
      <c r="B58" s="299">
        <v>23</v>
      </c>
      <c r="C58" s="319">
        <f t="shared" si="1"/>
      </c>
      <c r="D58" s="107"/>
      <c r="E58" s="107"/>
      <c r="F58" s="10"/>
      <c r="G58" s="10"/>
      <c r="H58" s="10"/>
      <c r="I58" s="15"/>
      <c r="J58" s="15"/>
      <c r="K58" s="320">
        <f t="shared" si="2"/>
      </c>
      <c r="L58" s="96"/>
      <c r="M58" s="105"/>
      <c r="N58" s="11"/>
      <c r="O58" s="11"/>
      <c r="P58" s="11"/>
      <c r="Q58" s="321">
        <f t="shared" si="3"/>
        <v>0</v>
      </c>
      <c r="R58" s="286">
        <f t="shared" si="4"/>
      </c>
      <c r="S58" s="287">
        <f t="shared" si="5"/>
      </c>
      <c r="AL58" s="156"/>
      <c r="AM58" s="156"/>
      <c r="AN58" s="156"/>
    </row>
    <row r="59" spans="2:40" ht="15.75">
      <c r="B59" s="299">
        <v>24</v>
      </c>
      <c r="C59" s="319">
        <f t="shared" si="1"/>
      </c>
      <c r="D59" s="107"/>
      <c r="E59" s="107"/>
      <c r="F59" s="10"/>
      <c r="G59" s="10"/>
      <c r="H59" s="10"/>
      <c r="I59" s="15"/>
      <c r="J59" s="15"/>
      <c r="K59" s="320">
        <f t="shared" si="2"/>
      </c>
      <c r="L59" s="96"/>
      <c r="M59" s="105"/>
      <c r="N59" s="11"/>
      <c r="O59" s="11"/>
      <c r="P59" s="11"/>
      <c r="Q59" s="321">
        <f t="shared" si="3"/>
        <v>0</v>
      </c>
      <c r="R59" s="286">
        <f t="shared" si="4"/>
      </c>
      <c r="S59" s="287">
        <f t="shared" si="5"/>
      </c>
      <c r="AL59" s="156"/>
      <c r="AM59" s="156"/>
      <c r="AN59" s="156"/>
    </row>
    <row r="60" spans="2:40" ht="15.75">
      <c r="B60" s="299">
        <v>25</v>
      </c>
      <c r="C60" s="319">
        <f t="shared" si="1"/>
      </c>
      <c r="D60" s="107"/>
      <c r="E60" s="107"/>
      <c r="F60" s="10"/>
      <c r="G60" s="10"/>
      <c r="H60" s="10"/>
      <c r="I60" s="15"/>
      <c r="J60" s="15"/>
      <c r="K60" s="320">
        <f t="shared" si="2"/>
      </c>
      <c r="L60" s="96"/>
      <c r="M60" s="105"/>
      <c r="N60" s="11"/>
      <c r="O60" s="11"/>
      <c r="P60" s="11"/>
      <c r="Q60" s="321">
        <f t="shared" si="3"/>
        <v>0</v>
      </c>
      <c r="R60" s="286">
        <f t="shared" si="4"/>
      </c>
      <c r="S60" s="287">
        <f t="shared" si="5"/>
      </c>
      <c r="AL60" s="156"/>
      <c r="AM60" s="156"/>
      <c r="AN60" s="156"/>
    </row>
    <row r="61" spans="2:40" ht="15.75">
      <c r="B61" s="299">
        <v>26</v>
      </c>
      <c r="C61" s="319">
        <f t="shared" si="1"/>
      </c>
      <c r="D61" s="107"/>
      <c r="E61" s="107"/>
      <c r="F61" s="10"/>
      <c r="G61" s="10"/>
      <c r="H61" s="10"/>
      <c r="I61" s="15"/>
      <c r="J61" s="15"/>
      <c r="K61" s="320">
        <f t="shared" si="2"/>
      </c>
      <c r="L61" s="96"/>
      <c r="M61" s="105"/>
      <c r="N61" s="11"/>
      <c r="O61" s="11"/>
      <c r="P61" s="11"/>
      <c r="Q61" s="321">
        <f t="shared" si="3"/>
        <v>0</v>
      </c>
      <c r="R61" s="286">
        <f t="shared" si="4"/>
      </c>
      <c r="S61" s="287">
        <f t="shared" si="5"/>
      </c>
      <c r="AL61" s="156"/>
      <c r="AM61" s="156"/>
      <c r="AN61" s="156"/>
    </row>
    <row r="62" spans="2:40" ht="15.75">
      <c r="B62" s="299">
        <v>27</v>
      </c>
      <c r="C62" s="319">
        <f t="shared" si="1"/>
      </c>
      <c r="D62" s="107"/>
      <c r="E62" s="107"/>
      <c r="F62" s="10"/>
      <c r="G62" s="10"/>
      <c r="H62" s="10"/>
      <c r="I62" s="15"/>
      <c r="J62" s="15"/>
      <c r="K62" s="320">
        <f t="shared" si="2"/>
      </c>
      <c r="L62" s="96"/>
      <c r="M62" s="105"/>
      <c r="N62" s="11"/>
      <c r="O62" s="11"/>
      <c r="P62" s="11"/>
      <c r="Q62" s="321">
        <f t="shared" si="3"/>
        <v>0</v>
      </c>
      <c r="R62" s="286">
        <f t="shared" si="4"/>
      </c>
      <c r="S62" s="287">
        <f t="shared" si="5"/>
      </c>
      <c r="AL62" s="156"/>
      <c r="AM62" s="156"/>
      <c r="AN62" s="156"/>
    </row>
    <row r="63" spans="2:40" ht="15.75">
      <c r="B63" s="299">
        <v>28</v>
      </c>
      <c r="C63" s="319">
        <f t="shared" si="1"/>
      </c>
      <c r="D63" s="107"/>
      <c r="E63" s="107"/>
      <c r="F63" s="10"/>
      <c r="G63" s="10"/>
      <c r="H63" s="10"/>
      <c r="I63" s="15"/>
      <c r="J63" s="15"/>
      <c r="K63" s="320">
        <f t="shared" si="2"/>
      </c>
      <c r="L63" s="96"/>
      <c r="M63" s="105"/>
      <c r="N63" s="11"/>
      <c r="O63" s="11"/>
      <c r="P63" s="11"/>
      <c r="Q63" s="321">
        <f t="shared" si="3"/>
        <v>0</v>
      </c>
      <c r="R63" s="286">
        <f t="shared" si="4"/>
      </c>
      <c r="S63" s="287">
        <f t="shared" si="5"/>
      </c>
      <c r="AL63" s="156"/>
      <c r="AM63" s="156"/>
      <c r="AN63" s="156"/>
    </row>
    <row r="64" spans="2:40" ht="15.75">
      <c r="B64" s="299">
        <v>29</v>
      </c>
      <c r="C64" s="319">
        <f t="shared" si="1"/>
      </c>
      <c r="D64" s="107"/>
      <c r="E64" s="107"/>
      <c r="F64" s="10"/>
      <c r="G64" s="10"/>
      <c r="H64" s="10"/>
      <c r="I64" s="15"/>
      <c r="J64" s="15"/>
      <c r="K64" s="320">
        <f t="shared" si="2"/>
      </c>
      <c r="L64" s="96"/>
      <c r="M64" s="105"/>
      <c r="N64" s="11"/>
      <c r="O64" s="11"/>
      <c r="P64" s="11"/>
      <c r="Q64" s="321">
        <f t="shared" si="3"/>
        <v>0</v>
      </c>
      <c r="R64" s="286">
        <f t="shared" si="4"/>
      </c>
      <c r="S64" s="287">
        <f t="shared" si="5"/>
      </c>
      <c r="AL64" s="156"/>
      <c r="AM64" s="156"/>
      <c r="AN64" s="156"/>
    </row>
    <row r="65" spans="2:40" ht="15.75">
      <c r="B65" s="299">
        <v>30</v>
      </c>
      <c r="C65" s="319">
        <f t="shared" si="1"/>
      </c>
      <c r="D65" s="107"/>
      <c r="E65" s="107"/>
      <c r="F65" s="10"/>
      <c r="G65" s="10"/>
      <c r="H65" s="10"/>
      <c r="I65" s="15"/>
      <c r="J65" s="15"/>
      <c r="K65" s="320">
        <f t="shared" si="2"/>
      </c>
      <c r="L65" s="96"/>
      <c r="M65" s="105"/>
      <c r="N65" s="11"/>
      <c r="O65" s="11"/>
      <c r="P65" s="11"/>
      <c r="Q65" s="321">
        <f t="shared" si="3"/>
        <v>0</v>
      </c>
      <c r="R65" s="286">
        <f t="shared" si="4"/>
      </c>
      <c r="S65" s="287">
        <f t="shared" si="5"/>
      </c>
      <c r="AL65" s="156"/>
      <c r="AM65" s="156"/>
      <c r="AN65" s="156"/>
    </row>
    <row r="66" spans="2:40" ht="15.75">
      <c r="B66" s="299">
        <v>31</v>
      </c>
      <c r="C66" s="319">
        <f t="shared" si="1"/>
      </c>
      <c r="D66" s="107"/>
      <c r="E66" s="107"/>
      <c r="F66" s="10"/>
      <c r="G66" s="10"/>
      <c r="H66" s="10"/>
      <c r="I66" s="15"/>
      <c r="J66" s="15"/>
      <c r="K66" s="320">
        <f t="shared" si="2"/>
      </c>
      <c r="L66" s="96"/>
      <c r="M66" s="105"/>
      <c r="N66" s="11"/>
      <c r="O66" s="11"/>
      <c r="P66" s="11"/>
      <c r="Q66" s="321">
        <f t="shared" si="3"/>
        <v>0</v>
      </c>
      <c r="R66" s="286">
        <f t="shared" si="4"/>
      </c>
      <c r="S66" s="287">
        <f t="shared" si="5"/>
      </c>
      <c r="AL66" s="156"/>
      <c r="AM66" s="156"/>
      <c r="AN66" s="156"/>
    </row>
    <row r="67" spans="2:40" ht="15.75">
      <c r="B67" s="299">
        <v>32</v>
      </c>
      <c r="C67" s="319">
        <f t="shared" si="1"/>
      </c>
      <c r="D67" s="107"/>
      <c r="E67" s="107"/>
      <c r="F67" s="10"/>
      <c r="G67" s="10"/>
      <c r="H67" s="10"/>
      <c r="I67" s="15"/>
      <c r="J67" s="15"/>
      <c r="K67" s="320">
        <f t="shared" si="2"/>
      </c>
      <c r="L67" s="96"/>
      <c r="M67" s="105"/>
      <c r="N67" s="11"/>
      <c r="O67" s="11"/>
      <c r="P67" s="11"/>
      <c r="Q67" s="321">
        <f t="shared" si="3"/>
        <v>0</v>
      </c>
      <c r="R67" s="286">
        <f t="shared" si="4"/>
      </c>
      <c r="S67" s="287">
        <f t="shared" si="5"/>
      </c>
      <c r="AL67" s="156"/>
      <c r="AM67" s="156"/>
      <c r="AN67" s="156"/>
    </row>
    <row r="68" spans="2:40" ht="15.75">
      <c r="B68" s="299">
        <v>33</v>
      </c>
      <c r="C68" s="319">
        <f aca="true" t="shared" si="6" ref="C68:C99">IF(AND(NOT(COUNTA(D68:J68)),(NOT(COUNTA(L68:P68)))),"",VLOOKUP($D$7,Info_County_Code,2,FALSE))</f>
      </c>
      <c r="D68" s="107"/>
      <c r="E68" s="107"/>
      <c r="F68" s="10"/>
      <c r="G68" s="10"/>
      <c r="H68" s="10"/>
      <c r="I68" s="15"/>
      <c r="J68" s="15"/>
      <c r="K68" s="320">
        <f t="shared" si="2"/>
      </c>
      <c r="L68" s="96"/>
      <c r="M68" s="105"/>
      <c r="N68" s="11"/>
      <c r="O68" s="11"/>
      <c r="P68" s="11"/>
      <c r="Q68" s="321">
        <f t="shared" si="3"/>
        <v>0</v>
      </c>
      <c r="R68" s="286">
        <f t="shared" si="4"/>
      </c>
      <c r="S68" s="287">
        <f t="shared" si="5"/>
      </c>
      <c r="AL68" s="156"/>
      <c r="AM68" s="156"/>
      <c r="AN68" s="156"/>
    </row>
    <row r="69" spans="2:40" ht="15.75">
      <c r="B69" s="299">
        <v>34</v>
      </c>
      <c r="C69" s="319">
        <f t="shared" si="6"/>
      </c>
      <c r="D69" s="107"/>
      <c r="E69" s="107"/>
      <c r="F69" s="10"/>
      <c r="G69" s="10"/>
      <c r="H69" s="10"/>
      <c r="I69" s="15"/>
      <c r="J69" s="15"/>
      <c r="K69" s="320">
        <f t="shared" si="2"/>
      </c>
      <c r="L69" s="96"/>
      <c r="M69" s="105"/>
      <c r="N69" s="11"/>
      <c r="O69" s="11"/>
      <c r="P69" s="11"/>
      <c r="Q69" s="321">
        <f t="shared" si="3"/>
        <v>0</v>
      </c>
      <c r="R69" s="286">
        <f t="shared" si="4"/>
      </c>
      <c r="S69" s="287">
        <f t="shared" si="5"/>
      </c>
      <c r="AL69" s="156"/>
      <c r="AM69" s="156"/>
      <c r="AN69" s="156"/>
    </row>
    <row r="70" spans="2:40" ht="15.75">
      <c r="B70" s="299">
        <v>35</v>
      </c>
      <c r="C70" s="319">
        <f t="shared" si="6"/>
      </c>
      <c r="D70" s="107"/>
      <c r="E70" s="107"/>
      <c r="F70" s="10"/>
      <c r="G70" s="10"/>
      <c r="H70" s="10"/>
      <c r="I70" s="15"/>
      <c r="J70" s="15"/>
      <c r="K70" s="320">
        <f t="shared" si="2"/>
      </c>
      <c r="L70" s="96"/>
      <c r="M70" s="105"/>
      <c r="N70" s="11"/>
      <c r="O70" s="11"/>
      <c r="P70" s="11"/>
      <c r="Q70" s="321">
        <f t="shared" si="3"/>
        <v>0</v>
      </c>
      <c r="R70" s="286">
        <f t="shared" si="4"/>
      </c>
      <c r="S70" s="287">
        <f t="shared" si="5"/>
      </c>
      <c r="AL70" s="156"/>
      <c r="AM70" s="156"/>
      <c r="AN70" s="156"/>
    </row>
    <row r="71" spans="2:40" ht="15.75">
      <c r="B71" s="299">
        <v>36</v>
      </c>
      <c r="C71" s="319">
        <f t="shared" si="6"/>
      </c>
      <c r="D71" s="107"/>
      <c r="E71" s="107"/>
      <c r="F71" s="10"/>
      <c r="G71" s="10"/>
      <c r="H71" s="10"/>
      <c r="I71" s="15"/>
      <c r="J71" s="15"/>
      <c r="K71" s="320">
        <f t="shared" si="2"/>
      </c>
      <c r="L71" s="96"/>
      <c r="M71" s="105"/>
      <c r="N71" s="11"/>
      <c r="O71" s="11"/>
      <c r="P71" s="11"/>
      <c r="Q71" s="321">
        <f t="shared" si="3"/>
        <v>0</v>
      </c>
      <c r="R71" s="286">
        <f t="shared" si="4"/>
      </c>
      <c r="S71" s="287">
        <f t="shared" si="5"/>
      </c>
      <c r="AL71" s="156"/>
      <c r="AM71" s="156"/>
      <c r="AN71" s="156"/>
    </row>
    <row r="72" spans="2:40" ht="15.75">
      <c r="B72" s="299">
        <v>37</v>
      </c>
      <c r="C72" s="319">
        <f t="shared" si="6"/>
      </c>
      <c r="D72" s="107"/>
      <c r="E72" s="107"/>
      <c r="F72" s="10"/>
      <c r="G72" s="10"/>
      <c r="H72" s="10"/>
      <c r="I72" s="15"/>
      <c r="J72" s="15"/>
      <c r="K72" s="320">
        <f t="shared" si="2"/>
      </c>
      <c r="L72" s="96"/>
      <c r="M72" s="105"/>
      <c r="N72" s="11"/>
      <c r="O72" s="11"/>
      <c r="P72" s="11"/>
      <c r="Q72" s="321">
        <f t="shared" si="3"/>
        <v>0</v>
      </c>
      <c r="R72" s="286">
        <f t="shared" si="4"/>
      </c>
      <c r="S72" s="287">
        <f t="shared" si="5"/>
      </c>
      <c r="AL72" s="156"/>
      <c r="AM72" s="156"/>
      <c r="AN72" s="156"/>
    </row>
    <row r="73" spans="2:40" ht="15.75">
      <c r="B73" s="299">
        <v>38</v>
      </c>
      <c r="C73" s="319">
        <f t="shared" si="6"/>
      </c>
      <c r="D73" s="107"/>
      <c r="E73" s="107"/>
      <c r="F73" s="10"/>
      <c r="G73" s="10"/>
      <c r="H73" s="10"/>
      <c r="I73" s="15"/>
      <c r="J73" s="15"/>
      <c r="K73" s="320">
        <f t="shared" si="2"/>
      </c>
      <c r="L73" s="96"/>
      <c r="M73" s="105"/>
      <c r="N73" s="11"/>
      <c r="O73" s="11"/>
      <c r="P73" s="11"/>
      <c r="Q73" s="321">
        <f t="shared" si="3"/>
        <v>0</v>
      </c>
      <c r="R73" s="286">
        <f t="shared" si="4"/>
      </c>
      <c r="S73" s="287">
        <f t="shared" si="5"/>
      </c>
      <c r="AL73" s="156"/>
      <c r="AM73" s="156"/>
      <c r="AN73" s="156"/>
    </row>
    <row r="74" spans="2:40" ht="15.75">
      <c r="B74" s="299">
        <v>39</v>
      </c>
      <c r="C74" s="319">
        <f t="shared" si="6"/>
      </c>
      <c r="D74" s="107"/>
      <c r="E74" s="107"/>
      <c r="F74" s="10"/>
      <c r="G74" s="10"/>
      <c r="H74" s="10"/>
      <c r="I74" s="15"/>
      <c r="J74" s="15"/>
      <c r="K74" s="320">
        <f t="shared" si="2"/>
      </c>
      <c r="L74" s="96"/>
      <c r="M74" s="105"/>
      <c r="N74" s="11"/>
      <c r="O74" s="11"/>
      <c r="P74" s="11"/>
      <c r="Q74" s="321">
        <f t="shared" si="3"/>
        <v>0</v>
      </c>
      <c r="R74" s="286">
        <f t="shared" si="4"/>
      </c>
      <c r="S74" s="287">
        <f t="shared" si="5"/>
      </c>
      <c r="AL74" s="156"/>
      <c r="AM74" s="156"/>
      <c r="AN74" s="156"/>
    </row>
    <row r="75" spans="2:40" ht="15.75">
      <c r="B75" s="299">
        <v>40</v>
      </c>
      <c r="C75" s="319">
        <f t="shared" si="6"/>
      </c>
      <c r="D75" s="107"/>
      <c r="E75" s="107"/>
      <c r="F75" s="10"/>
      <c r="G75" s="10"/>
      <c r="H75" s="10"/>
      <c r="I75" s="15"/>
      <c r="J75" s="15"/>
      <c r="K75" s="320">
        <f t="shared" si="2"/>
      </c>
      <c r="L75" s="96"/>
      <c r="M75" s="105"/>
      <c r="N75" s="11"/>
      <c r="O75" s="11"/>
      <c r="P75" s="11"/>
      <c r="Q75" s="321">
        <f t="shared" si="3"/>
        <v>0</v>
      </c>
      <c r="R75" s="286">
        <f t="shared" si="4"/>
      </c>
      <c r="S75" s="287">
        <f t="shared" si="5"/>
      </c>
      <c r="AL75" s="156"/>
      <c r="AM75" s="156"/>
      <c r="AN75" s="156"/>
    </row>
    <row r="76" spans="2:40" ht="15.75">
      <c r="B76" s="299">
        <v>41</v>
      </c>
      <c r="C76" s="319">
        <f t="shared" si="6"/>
      </c>
      <c r="D76" s="107"/>
      <c r="E76" s="107"/>
      <c r="F76" s="10"/>
      <c r="G76" s="10"/>
      <c r="H76" s="10"/>
      <c r="I76" s="15"/>
      <c r="J76" s="15"/>
      <c r="K76" s="320">
        <f t="shared" si="2"/>
      </c>
      <c r="L76" s="96"/>
      <c r="M76" s="105"/>
      <c r="N76" s="11"/>
      <c r="O76" s="11"/>
      <c r="P76" s="11"/>
      <c r="Q76" s="321">
        <f t="shared" si="3"/>
        <v>0</v>
      </c>
      <c r="R76" s="286">
        <f t="shared" si="4"/>
      </c>
      <c r="S76" s="287">
        <f t="shared" si="5"/>
      </c>
      <c r="AL76" s="156"/>
      <c r="AM76" s="156"/>
      <c r="AN76" s="156"/>
    </row>
    <row r="77" spans="2:40" ht="15.75">
      <c r="B77" s="299">
        <v>42</v>
      </c>
      <c r="C77" s="319">
        <f t="shared" si="6"/>
      </c>
      <c r="D77" s="107"/>
      <c r="E77" s="107"/>
      <c r="F77" s="10"/>
      <c r="G77" s="10"/>
      <c r="H77" s="10"/>
      <c r="I77" s="15"/>
      <c r="J77" s="15"/>
      <c r="K77" s="320">
        <f t="shared" si="2"/>
      </c>
      <c r="L77" s="96"/>
      <c r="M77" s="105"/>
      <c r="N77" s="11"/>
      <c r="O77" s="11"/>
      <c r="P77" s="11"/>
      <c r="Q77" s="321">
        <f t="shared" si="3"/>
        <v>0</v>
      </c>
      <c r="R77" s="286">
        <f t="shared" si="4"/>
      </c>
      <c r="S77" s="287">
        <f t="shared" si="5"/>
      </c>
      <c r="AL77" s="156"/>
      <c r="AM77" s="156"/>
      <c r="AN77" s="156"/>
    </row>
    <row r="78" spans="2:40" ht="15.75">
      <c r="B78" s="299">
        <v>43</v>
      </c>
      <c r="C78" s="319">
        <f t="shared" si="6"/>
      </c>
      <c r="D78" s="107"/>
      <c r="E78" s="107"/>
      <c r="F78" s="10"/>
      <c r="G78" s="10"/>
      <c r="H78" s="10"/>
      <c r="I78" s="15"/>
      <c r="J78" s="15"/>
      <c r="K78" s="320">
        <f t="shared" si="2"/>
      </c>
      <c r="L78" s="96"/>
      <c r="M78" s="105"/>
      <c r="N78" s="11"/>
      <c r="O78" s="11"/>
      <c r="P78" s="11"/>
      <c r="Q78" s="321">
        <f t="shared" si="3"/>
        <v>0</v>
      </c>
      <c r="R78" s="286">
        <f t="shared" si="4"/>
      </c>
      <c r="S78" s="287">
        <f t="shared" si="5"/>
      </c>
      <c r="AL78" s="156"/>
      <c r="AM78" s="156"/>
      <c r="AN78" s="156"/>
    </row>
    <row r="79" spans="2:40" ht="15.75">
      <c r="B79" s="299">
        <v>44</v>
      </c>
      <c r="C79" s="319">
        <f t="shared" si="6"/>
      </c>
      <c r="D79" s="107"/>
      <c r="E79" s="107"/>
      <c r="F79" s="10"/>
      <c r="G79" s="10"/>
      <c r="H79" s="10"/>
      <c r="I79" s="15"/>
      <c r="J79" s="15"/>
      <c r="K79" s="320">
        <f t="shared" si="2"/>
      </c>
      <c r="L79" s="96"/>
      <c r="M79" s="105"/>
      <c r="N79" s="11"/>
      <c r="O79" s="11"/>
      <c r="P79" s="11"/>
      <c r="Q79" s="321">
        <f t="shared" si="3"/>
        <v>0</v>
      </c>
      <c r="R79" s="286">
        <f t="shared" si="4"/>
      </c>
      <c r="S79" s="287">
        <f t="shared" si="5"/>
      </c>
      <c r="AL79" s="156"/>
      <c r="AM79" s="156"/>
      <c r="AN79" s="156"/>
    </row>
    <row r="80" spans="2:40" ht="15.75">
      <c r="B80" s="299">
        <v>45</v>
      </c>
      <c r="C80" s="319">
        <f t="shared" si="6"/>
      </c>
      <c r="D80" s="107"/>
      <c r="E80" s="107"/>
      <c r="F80" s="10"/>
      <c r="G80" s="10"/>
      <c r="H80" s="10"/>
      <c r="I80" s="15"/>
      <c r="J80" s="15"/>
      <c r="K80" s="320">
        <f t="shared" si="2"/>
      </c>
      <c r="L80" s="96"/>
      <c r="M80" s="105"/>
      <c r="N80" s="11"/>
      <c r="O80" s="11"/>
      <c r="P80" s="11"/>
      <c r="Q80" s="321">
        <f t="shared" si="3"/>
        <v>0</v>
      </c>
      <c r="R80" s="286">
        <f t="shared" si="4"/>
      </c>
      <c r="S80" s="287">
        <f t="shared" si="5"/>
      </c>
      <c r="AL80" s="156"/>
      <c r="AM80" s="156"/>
      <c r="AN80" s="156"/>
    </row>
    <row r="81" spans="2:40" ht="15.75">
      <c r="B81" s="299">
        <v>46</v>
      </c>
      <c r="C81" s="319">
        <f t="shared" si="6"/>
      </c>
      <c r="D81" s="107"/>
      <c r="E81" s="107"/>
      <c r="F81" s="10"/>
      <c r="G81" s="10"/>
      <c r="H81" s="10"/>
      <c r="I81" s="15"/>
      <c r="J81" s="15"/>
      <c r="K81" s="320">
        <f t="shared" si="2"/>
      </c>
      <c r="L81" s="96"/>
      <c r="M81" s="105"/>
      <c r="N81" s="11"/>
      <c r="O81" s="11"/>
      <c r="P81" s="11"/>
      <c r="Q81" s="321">
        <f t="shared" si="3"/>
        <v>0</v>
      </c>
      <c r="R81" s="286">
        <f t="shared" si="4"/>
      </c>
      <c r="S81" s="287">
        <f t="shared" si="5"/>
      </c>
      <c r="AL81" s="156"/>
      <c r="AM81" s="156"/>
      <c r="AN81" s="156"/>
    </row>
    <row r="82" spans="2:40" ht="15.75">
      <c r="B82" s="299">
        <v>47</v>
      </c>
      <c r="C82" s="319">
        <f t="shared" si="6"/>
      </c>
      <c r="D82" s="107"/>
      <c r="E82" s="107"/>
      <c r="F82" s="10"/>
      <c r="G82" s="10"/>
      <c r="H82" s="10"/>
      <c r="I82" s="15"/>
      <c r="J82" s="15"/>
      <c r="K82" s="320">
        <f t="shared" si="2"/>
      </c>
      <c r="L82" s="96"/>
      <c r="M82" s="105"/>
      <c r="N82" s="11"/>
      <c r="O82" s="11"/>
      <c r="P82" s="11"/>
      <c r="Q82" s="321">
        <f t="shared" si="3"/>
        <v>0</v>
      </c>
      <c r="R82" s="286">
        <f t="shared" si="4"/>
      </c>
      <c r="S82" s="287">
        <f t="shared" si="5"/>
      </c>
      <c r="AL82" s="156"/>
      <c r="AM82" s="156"/>
      <c r="AN82" s="156"/>
    </row>
    <row r="83" spans="2:40" ht="15.75">
      <c r="B83" s="299">
        <v>48</v>
      </c>
      <c r="C83" s="319">
        <f t="shared" si="6"/>
      </c>
      <c r="D83" s="107"/>
      <c r="E83" s="107"/>
      <c r="F83" s="10"/>
      <c r="G83" s="10"/>
      <c r="H83" s="10"/>
      <c r="I83" s="15"/>
      <c r="J83" s="15"/>
      <c r="K83" s="320">
        <f t="shared" si="2"/>
      </c>
      <c r="L83" s="96"/>
      <c r="M83" s="105"/>
      <c r="N83" s="11"/>
      <c r="O83" s="11"/>
      <c r="P83" s="11"/>
      <c r="Q83" s="321">
        <f t="shared" si="3"/>
        <v>0</v>
      </c>
      <c r="R83" s="286">
        <f t="shared" si="4"/>
      </c>
      <c r="S83" s="287">
        <f t="shared" si="5"/>
      </c>
      <c r="AL83" s="156"/>
      <c r="AM83" s="156"/>
      <c r="AN83" s="156"/>
    </row>
    <row r="84" spans="2:40" ht="15.75">
      <c r="B84" s="299">
        <v>49</v>
      </c>
      <c r="C84" s="319">
        <f t="shared" si="6"/>
      </c>
      <c r="D84" s="107"/>
      <c r="E84" s="107"/>
      <c r="F84" s="10"/>
      <c r="G84" s="10"/>
      <c r="H84" s="10"/>
      <c r="I84" s="15"/>
      <c r="J84" s="15"/>
      <c r="K84" s="320">
        <f t="shared" si="2"/>
      </c>
      <c r="L84" s="96"/>
      <c r="M84" s="105"/>
      <c r="N84" s="11"/>
      <c r="O84" s="11"/>
      <c r="P84" s="11"/>
      <c r="Q84" s="321">
        <f t="shared" si="3"/>
        <v>0</v>
      </c>
      <c r="R84" s="286">
        <f t="shared" si="4"/>
      </c>
      <c r="S84" s="287">
        <f t="shared" si="5"/>
      </c>
      <c r="AL84" s="156"/>
      <c r="AM84" s="156"/>
      <c r="AN84" s="156"/>
    </row>
    <row r="85" spans="2:40" ht="15.75">
      <c r="B85" s="299">
        <v>50</v>
      </c>
      <c r="C85" s="319">
        <f t="shared" si="6"/>
      </c>
      <c r="D85" s="107"/>
      <c r="E85" s="107"/>
      <c r="F85" s="10"/>
      <c r="G85" s="10"/>
      <c r="H85" s="10"/>
      <c r="I85" s="15"/>
      <c r="J85" s="15"/>
      <c r="K85" s="320">
        <f t="shared" si="2"/>
      </c>
      <c r="L85" s="96"/>
      <c r="M85" s="105"/>
      <c r="N85" s="11"/>
      <c r="O85" s="11"/>
      <c r="P85" s="11"/>
      <c r="Q85" s="321">
        <f t="shared" si="3"/>
        <v>0</v>
      </c>
      <c r="R85" s="286">
        <f t="shared" si="4"/>
      </c>
      <c r="S85" s="287">
        <f t="shared" si="5"/>
      </c>
      <c r="AL85" s="156"/>
      <c r="AM85" s="156"/>
      <c r="AN85" s="156"/>
    </row>
    <row r="86" spans="2:40" ht="15.75">
      <c r="B86" s="299">
        <v>51</v>
      </c>
      <c r="C86" s="319">
        <f t="shared" si="6"/>
      </c>
      <c r="D86" s="107"/>
      <c r="E86" s="107"/>
      <c r="F86" s="10"/>
      <c r="G86" s="10"/>
      <c r="H86" s="10"/>
      <c r="I86" s="15"/>
      <c r="J86" s="15"/>
      <c r="K86" s="320">
        <f t="shared" si="2"/>
      </c>
      <c r="L86" s="96"/>
      <c r="M86" s="105"/>
      <c r="N86" s="11"/>
      <c r="O86" s="11"/>
      <c r="P86" s="11"/>
      <c r="Q86" s="321">
        <f t="shared" si="3"/>
        <v>0</v>
      </c>
      <c r="R86" s="286">
        <f t="shared" si="4"/>
      </c>
      <c r="S86" s="287">
        <f t="shared" si="5"/>
      </c>
      <c r="AL86" s="156"/>
      <c r="AM86" s="156"/>
      <c r="AN86" s="156"/>
    </row>
    <row r="87" spans="2:40" ht="15.75">
      <c r="B87" s="299">
        <v>52</v>
      </c>
      <c r="C87" s="319">
        <f t="shared" si="6"/>
      </c>
      <c r="D87" s="107"/>
      <c r="E87" s="107"/>
      <c r="F87" s="10"/>
      <c r="G87" s="10"/>
      <c r="H87" s="10"/>
      <c r="I87" s="15"/>
      <c r="J87" s="15"/>
      <c r="K87" s="320">
        <f t="shared" si="2"/>
      </c>
      <c r="L87" s="96"/>
      <c r="M87" s="105"/>
      <c r="N87" s="11"/>
      <c r="O87" s="11"/>
      <c r="P87" s="11"/>
      <c r="Q87" s="321">
        <f t="shared" si="3"/>
        <v>0</v>
      </c>
      <c r="R87" s="286">
        <f t="shared" si="4"/>
      </c>
      <c r="S87" s="287">
        <f t="shared" si="5"/>
      </c>
      <c r="AL87" s="156"/>
      <c r="AM87" s="156"/>
      <c r="AN87" s="156"/>
    </row>
    <row r="88" spans="2:40" ht="15.75">
      <c r="B88" s="299">
        <v>53</v>
      </c>
      <c r="C88" s="319">
        <f t="shared" si="6"/>
      </c>
      <c r="D88" s="107"/>
      <c r="E88" s="107"/>
      <c r="F88" s="10"/>
      <c r="G88" s="10"/>
      <c r="H88" s="10"/>
      <c r="I88" s="15"/>
      <c r="J88" s="15"/>
      <c r="K88" s="320">
        <f t="shared" si="2"/>
      </c>
      <c r="L88" s="96"/>
      <c r="M88" s="105"/>
      <c r="N88" s="11"/>
      <c r="O88" s="11"/>
      <c r="P88" s="11"/>
      <c r="Q88" s="321">
        <f t="shared" si="3"/>
        <v>0</v>
      </c>
      <c r="R88" s="286">
        <f t="shared" si="4"/>
      </c>
      <c r="S88" s="287">
        <f t="shared" si="5"/>
      </c>
      <c r="AL88" s="156"/>
      <c r="AM88" s="156"/>
      <c r="AN88" s="156"/>
    </row>
    <row r="89" spans="2:40" ht="15.75">
      <c r="B89" s="299">
        <v>54</v>
      </c>
      <c r="C89" s="319">
        <f t="shared" si="6"/>
      </c>
      <c r="D89" s="107"/>
      <c r="E89" s="107"/>
      <c r="F89" s="10"/>
      <c r="G89" s="10"/>
      <c r="H89" s="10"/>
      <c r="I89" s="15"/>
      <c r="J89" s="15"/>
      <c r="K89" s="320">
        <f t="shared" si="2"/>
      </c>
      <c r="L89" s="96"/>
      <c r="M89" s="105"/>
      <c r="N89" s="11"/>
      <c r="O89" s="11"/>
      <c r="P89" s="11"/>
      <c r="Q89" s="321">
        <f t="shared" si="3"/>
        <v>0</v>
      </c>
      <c r="R89" s="286">
        <f t="shared" si="4"/>
      </c>
      <c r="S89" s="287">
        <f t="shared" si="5"/>
      </c>
      <c r="AL89" s="156"/>
      <c r="AM89" s="156"/>
      <c r="AN89" s="156"/>
    </row>
    <row r="90" spans="2:40" ht="15.75">
      <c r="B90" s="299">
        <v>55</v>
      </c>
      <c r="C90" s="319">
        <f t="shared" si="6"/>
      </c>
      <c r="D90" s="107"/>
      <c r="E90" s="107"/>
      <c r="F90" s="10"/>
      <c r="G90" s="10"/>
      <c r="H90" s="10"/>
      <c r="I90" s="15"/>
      <c r="J90" s="15"/>
      <c r="K90" s="320">
        <f t="shared" si="2"/>
      </c>
      <c r="L90" s="96"/>
      <c r="M90" s="105"/>
      <c r="N90" s="11"/>
      <c r="O90" s="11"/>
      <c r="P90" s="11"/>
      <c r="Q90" s="321">
        <f t="shared" si="3"/>
        <v>0</v>
      </c>
      <c r="R90" s="286">
        <f t="shared" si="4"/>
      </c>
      <c r="S90" s="287">
        <f t="shared" si="5"/>
      </c>
      <c r="AL90" s="156"/>
      <c r="AM90" s="156"/>
      <c r="AN90" s="156"/>
    </row>
    <row r="91" spans="2:40" ht="15.75">
      <c r="B91" s="299">
        <v>56</v>
      </c>
      <c r="C91" s="319">
        <f t="shared" si="6"/>
      </c>
      <c r="D91" s="107"/>
      <c r="E91" s="107"/>
      <c r="F91" s="10"/>
      <c r="G91" s="10"/>
      <c r="H91" s="10"/>
      <c r="I91" s="15"/>
      <c r="J91" s="15"/>
      <c r="K91" s="320">
        <f t="shared" si="2"/>
      </c>
      <c r="L91" s="96"/>
      <c r="M91" s="105"/>
      <c r="N91" s="11"/>
      <c r="O91" s="11"/>
      <c r="P91" s="11"/>
      <c r="Q91" s="321">
        <f t="shared" si="3"/>
        <v>0</v>
      </c>
      <c r="R91" s="286">
        <f t="shared" si="4"/>
      </c>
      <c r="S91" s="287">
        <f t="shared" si="5"/>
      </c>
      <c r="AL91" s="156"/>
      <c r="AM91" s="156"/>
      <c r="AN91" s="156"/>
    </row>
    <row r="92" spans="2:40" ht="15.75">
      <c r="B92" s="299">
        <v>57</v>
      </c>
      <c r="C92" s="319">
        <f t="shared" si="6"/>
      </c>
      <c r="D92" s="107"/>
      <c r="E92" s="107"/>
      <c r="F92" s="10"/>
      <c r="G92" s="10"/>
      <c r="H92" s="10"/>
      <c r="I92" s="15"/>
      <c r="J92" s="15"/>
      <c r="K92" s="320">
        <f t="shared" si="2"/>
      </c>
      <c r="L92" s="96"/>
      <c r="M92" s="105"/>
      <c r="N92" s="11"/>
      <c r="O92" s="11"/>
      <c r="P92" s="11"/>
      <c r="Q92" s="321">
        <f t="shared" si="3"/>
        <v>0</v>
      </c>
      <c r="R92" s="286">
        <f t="shared" si="4"/>
      </c>
      <c r="S92" s="287">
        <f t="shared" si="5"/>
      </c>
      <c r="AL92" s="156"/>
      <c r="AM92" s="156"/>
      <c r="AN92" s="156"/>
    </row>
    <row r="93" spans="2:40" ht="15.75">
      <c r="B93" s="299">
        <v>58</v>
      </c>
      <c r="C93" s="319">
        <f t="shared" si="6"/>
      </c>
      <c r="D93" s="107"/>
      <c r="E93" s="107"/>
      <c r="F93" s="10"/>
      <c r="G93" s="10"/>
      <c r="H93" s="10"/>
      <c r="I93" s="15"/>
      <c r="J93" s="15"/>
      <c r="K93" s="320">
        <f t="shared" si="2"/>
      </c>
      <c r="L93" s="96"/>
      <c r="M93" s="105"/>
      <c r="N93" s="11"/>
      <c r="O93" s="11"/>
      <c r="P93" s="11"/>
      <c r="Q93" s="321">
        <f>SUM(L93:P93)</f>
        <v>0</v>
      </c>
      <c r="R93" s="286">
        <f t="shared" si="4"/>
      </c>
      <c r="S93" s="287">
        <f t="shared" si="5"/>
      </c>
      <c r="AL93" s="156"/>
      <c r="AM93" s="156"/>
      <c r="AN93" s="156"/>
    </row>
    <row r="94" spans="2:40" ht="15.75">
      <c r="B94" s="299">
        <v>59</v>
      </c>
      <c r="C94" s="319">
        <f t="shared" si="6"/>
      </c>
      <c r="D94" s="107"/>
      <c r="E94" s="107"/>
      <c r="F94" s="10"/>
      <c r="G94" s="10"/>
      <c r="H94" s="10"/>
      <c r="I94" s="15"/>
      <c r="J94" s="15"/>
      <c r="K94" s="320">
        <f t="shared" si="2"/>
      </c>
      <c r="L94" s="96"/>
      <c r="M94" s="105"/>
      <c r="N94" s="11"/>
      <c r="O94" s="11"/>
      <c r="P94" s="11"/>
      <c r="Q94" s="321">
        <f t="shared" si="3"/>
        <v>0</v>
      </c>
      <c r="R94" s="286">
        <f t="shared" si="4"/>
      </c>
      <c r="S94" s="287">
        <f t="shared" si="5"/>
      </c>
      <c r="AL94" s="156"/>
      <c r="AM94" s="156"/>
      <c r="AN94" s="156"/>
    </row>
    <row r="95" spans="2:40" ht="15.75">
      <c r="B95" s="299">
        <v>60</v>
      </c>
      <c r="C95" s="319">
        <f t="shared" si="6"/>
      </c>
      <c r="D95" s="107"/>
      <c r="E95" s="107"/>
      <c r="F95" s="10"/>
      <c r="G95" s="10"/>
      <c r="H95" s="10"/>
      <c r="I95" s="15"/>
      <c r="J95" s="15"/>
      <c r="K95" s="320">
        <f t="shared" si="2"/>
      </c>
      <c r="L95" s="96"/>
      <c r="M95" s="105"/>
      <c r="N95" s="11"/>
      <c r="O95" s="11"/>
      <c r="P95" s="11"/>
      <c r="Q95" s="321">
        <f t="shared" si="3"/>
        <v>0</v>
      </c>
      <c r="R95" s="286">
        <f t="shared" si="4"/>
      </c>
      <c r="S95" s="287">
        <f t="shared" si="5"/>
      </c>
      <c r="AL95" s="156"/>
      <c r="AM95" s="156"/>
      <c r="AN95" s="156"/>
    </row>
    <row r="96" spans="2:40" ht="15.75">
      <c r="B96" s="299">
        <v>61</v>
      </c>
      <c r="C96" s="319">
        <f t="shared" si="6"/>
      </c>
      <c r="D96" s="107"/>
      <c r="E96" s="107"/>
      <c r="F96" s="10"/>
      <c r="G96" s="10"/>
      <c r="H96" s="10"/>
      <c r="I96" s="15"/>
      <c r="J96" s="15"/>
      <c r="K96" s="320">
        <f t="shared" si="2"/>
      </c>
      <c r="L96" s="96"/>
      <c r="M96" s="105"/>
      <c r="N96" s="11"/>
      <c r="O96" s="11"/>
      <c r="P96" s="11"/>
      <c r="Q96" s="321">
        <f t="shared" si="3"/>
        <v>0</v>
      </c>
      <c r="R96" s="286">
        <f t="shared" si="4"/>
      </c>
      <c r="S96" s="287">
        <f t="shared" si="5"/>
      </c>
      <c r="AL96" s="156"/>
      <c r="AM96" s="156"/>
      <c r="AN96" s="156"/>
    </row>
    <row r="97" spans="2:40" ht="15.75">
      <c r="B97" s="299">
        <v>62</v>
      </c>
      <c r="C97" s="319">
        <f t="shared" si="6"/>
      </c>
      <c r="D97" s="107"/>
      <c r="E97" s="107"/>
      <c r="F97" s="10"/>
      <c r="G97" s="10"/>
      <c r="H97" s="10"/>
      <c r="I97" s="15"/>
      <c r="J97" s="15"/>
      <c r="K97" s="320">
        <f t="shared" si="2"/>
      </c>
      <c r="L97" s="96"/>
      <c r="M97" s="105"/>
      <c r="N97" s="11"/>
      <c r="O97" s="11"/>
      <c r="P97" s="11"/>
      <c r="Q97" s="321">
        <f t="shared" si="3"/>
        <v>0</v>
      </c>
      <c r="R97" s="286">
        <f t="shared" si="4"/>
      </c>
      <c r="S97" s="287">
        <f t="shared" si="5"/>
      </c>
      <c r="AL97" s="156"/>
      <c r="AM97" s="156"/>
      <c r="AN97" s="156"/>
    </row>
    <row r="98" spans="2:40" ht="15.75">
      <c r="B98" s="299">
        <v>63</v>
      </c>
      <c r="C98" s="319">
        <f t="shared" si="6"/>
      </c>
      <c r="D98" s="107"/>
      <c r="E98" s="107"/>
      <c r="F98" s="10"/>
      <c r="G98" s="10"/>
      <c r="H98" s="10"/>
      <c r="I98" s="15"/>
      <c r="J98" s="15"/>
      <c r="K98" s="320">
        <f t="shared" si="2"/>
      </c>
      <c r="L98" s="96"/>
      <c r="M98" s="105"/>
      <c r="N98" s="11"/>
      <c r="O98" s="11"/>
      <c r="P98" s="11"/>
      <c r="Q98" s="321">
        <f t="shared" si="3"/>
        <v>0</v>
      </c>
      <c r="R98" s="286">
        <f t="shared" si="4"/>
      </c>
      <c r="S98" s="287">
        <f t="shared" si="5"/>
      </c>
      <c r="AL98" s="156"/>
      <c r="AM98" s="156"/>
      <c r="AN98" s="156"/>
    </row>
    <row r="99" spans="2:40" ht="15.75">
      <c r="B99" s="299">
        <v>64</v>
      </c>
      <c r="C99" s="319">
        <f t="shared" si="6"/>
      </c>
      <c r="D99" s="107"/>
      <c r="E99" s="107"/>
      <c r="F99" s="10"/>
      <c r="G99" s="10"/>
      <c r="H99" s="10"/>
      <c r="I99" s="15"/>
      <c r="J99" s="15"/>
      <c r="K99" s="320">
        <f t="shared" si="2"/>
      </c>
      <c r="L99" s="96"/>
      <c r="M99" s="105"/>
      <c r="N99" s="11"/>
      <c r="O99" s="11"/>
      <c r="P99" s="11"/>
      <c r="Q99" s="321">
        <f t="shared" si="3"/>
        <v>0</v>
      </c>
      <c r="R99" s="286">
        <f t="shared" si="4"/>
      </c>
      <c r="S99" s="287">
        <f t="shared" si="5"/>
      </c>
      <c r="AL99" s="156"/>
      <c r="AM99" s="156"/>
      <c r="AN99" s="156"/>
    </row>
    <row r="100" spans="2:40" ht="15.75">
      <c r="B100" s="299">
        <v>65</v>
      </c>
      <c r="C100" s="319">
        <f aca="true" t="shared" si="7" ref="C100:C131">IF(AND(NOT(COUNTA(D100:J100)),(NOT(COUNTA(L100:P100)))),"",VLOOKUP($D$7,Info_County_Code,2,FALSE))</f>
      </c>
      <c r="D100" s="107"/>
      <c r="E100" s="107"/>
      <c r="F100" s="10"/>
      <c r="G100" s="10"/>
      <c r="H100" s="10"/>
      <c r="I100" s="15"/>
      <c r="J100" s="15"/>
      <c r="K100" s="320">
        <f t="shared" si="2"/>
      </c>
      <c r="L100" s="96"/>
      <c r="M100" s="105"/>
      <c r="N100" s="11"/>
      <c r="O100" s="11"/>
      <c r="P100" s="11"/>
      <c r="Q100" s="321">
        <f t="shared" si="3"/>
        <v>0</v>
      </c>
      <c r="R100" s="286">
        <f t="shared" si="4"/>
      </c>
      <c r="S100" s="287">
        <f t="shared" si="5"/>
      </c>
      <c r="AL100" s="156"/>
      <c r="AM100" s="156"/>
      <c r="AN100" s="156"/>
    </row>
    <row r="101" spans="2:40" ht="15.75">
      <c r="B101" s="299">
        <v>66</v>
      </c>
      <c r="C101" s="319">
        <f t="shared" si="7"/>
      </c>
      <c r="D101" s="107"/>
      <c r="E101" s="107"/>
      <c r="F101" s="10"/>
      <c r="G101" s="10"/>
      <c r="H101" s="10"/>
      <c r="I101" s="15"/>
      <c r="J101" s="15"/>
      <c r="K101" s="320">
        <f aca="true" t="shared" si="8" ref="K101:K135">IF(OR(G101="Combined Summary",F101="Standalone"),(SUMPRODUCT(--(D$36:D$135=D101),I$36:I$135,J$36:J$135)),"")</f>
      </c>
      <c r="L101" s="96"/>
      <c r="M101" s="105"/>
      <c r="N101" s="11"/>
      <c r="O101" s="11"/>
      <c r="P101" s="11"/>
      <c r="Q101" s="321">
        <f aca="true" t="shared" si="9" ref="Q101:Q106">SUM(L101:P101)</f>
        <v>0</v>
      </c>
      <c r="R101" s="286">
        <f aca="true" t="shared" si="10" ref="R101:R135">IF(OR(G101="Combined Summary",F101="Standalone"),(SUMIF(D$36:D$135,D101,I$36:I$135)),"")</f>
      </c>
      <c r="S101" s="287">
        <f aca="true" t="shared" si="11" ref="S101:S135">IF(AND(F101="Standalone",NOT(R101=1)),"ERROR",IF(AND(G101="Combined Summary",NOT(R101=1)),"ERROR",""))</f>
      </c>
      <c r="AL101" s="156"/>
      <c r="AM101" s="156"/>
      <c r="AN101" s="156"/>
    </row>
    <row r="102" spans="2:40" ht="15.75">
      <c r="B102" s="299">
        <v>67</v>
      </c>
      <c r="C102" s="319">
        <f t="shared" si="7"/>
      </c>
      <c r="D102" s="107"/>
      <c r="E102" s="107"/>
      <c r="F102" s="10"/>
      <c r="G102" s="10"/>
      <c r="H102" s="10"/>
      <c r="I102" s="15"/>
      <c r="J102" s="15"/>
      <c r="K102" s="320">
        <f t="shared" si="8"/>
      </c>
      <c r="L102" s="96"/>
      <c r="M102" s="105"/>
      <c r="N102" s="11"/>
      <c r="O102" s="11"/>
      <c r="P102" s="11"/>
      <c r="Q102" s="321">
        <f t="shared" si="9"/>
        <v>0</v>
      </c>
      <c r="R102" s="286">
        <f t="shared" si="10"/>
      </c>
      <c r="S102" s="287">
        <f t="shared" si="11"/>
      </c>
      <c r="AL102" s="156"/>
      <c r="AM102" s="156"/>
      <c r="AN102" s="156"/>
    </row>
    <row r="103" spans="2:40" ht="15.75">
      <c r="B103" s="299">
        <v>68</v>
      </c>
      <c r="C103" s="319">
        <f t="shared" si="7"/>
      </c>
      <c r="D103" s="107"/>
      <c r="E103" s="107"/>
      <c r="F103" s="10"/>
      <c r="G103" s="10"/>
      <c r="H103" s="10"/>
      <c r="I103" s="15"/>
      <c r="J103" s="15"/>
      <c r="K103" s="320">
        <f t="shared" si="8"/>
      </c>
      <c r="L103" s="96"/>
      <c r="M103" s="105"/>
      <c r="N103" s="11"/>
      <c r="O103" s="11"/>
      <c r="P103" s="11"/>
      <c r="Q103" s="321">
        <f t="shared" si="9"/>
        <v>0</v>
      </c>
      <c r="R103" s="286">
        <f t="shared" si="10"/>
      </c>
      <c r="S103" s="287">
        <f t="shared" si="11"/>
      </c>
      <c r="AL103" s="156"/>
      <c r="AM103" s="156"/>
      <c r="AN103" s="156"/>
    </row>
    <row r="104" spans="2:40" ht="15.75">
      <c r="B104" s="299">
        <v>69</v>
      </c>
      <c r="C104" s="319">
        <f t="shared" si="7"/>
      </c>
      <c r="D104" s="107"/>
      <c r="E104" s="107"/>
      <c r="F104" s="10"/>
      <c r="G104" s="10"/>
      <c r="H104" s="10"/>
      <c r="I104" s="15"/>
      <c r="J104" s="15"/>
      <c r="K104" s="320">
        <f t="shared" si="8"/>
      </c>
      <c r="L104" s="96"/>
      <c r="M104" s="105"/>
      <c r="N104" s="11"/>
      <c r="O104" s="11"/>
      <c r="P104" s="11"/>
      <c r="Q104" s="321">
        <f t="shared" si="9"/>
        <v>0</v>
      </c>
      <c r="R104" s="286">
        <f t="shared" si="10"/>
      </c>
      <c r="S104" s="287">
        <f t="shared" si="11"/>
      </c>
      <c r="AL104" s="156"/>
      <c r="AM104" s="156"/>
      <c r="AN104" s="156"/>
    </row>
    <row r="105" spans="2:40" ht="15.75">
      <c r="B105" s="299">
        <v>70</v>
      </c>
      <c r="C105" s="319">
        <f t="shared" si="7"/>
      </c>
      <c r="D105" s="107"/>
      <c r="E105" s="107"/>
      <c r="F105" s="10"/>
      <c r="G105" s="10"/>
      <c r="H105" s="10"/>
      <c r="I105" s="15"/>
      <c r="J105" s="15"/>
      <c r="K105" s="320">
        <f t="shared" si="8"/>
      </c>
      <c r="L105" s="96"/>
      <c r="M105" s="105"/>
      <c r="N105" s="11"/>
      <c r="O105" s="11"/>
      <c r="P105" s="11"/>
      <c r="Q105" s="321">
        <f t="shared" si="9"/>
        <v>0</v>
      </c>
      <c r="R105" s="286">
        <f t="shared" si="10"/>
      </c>
      <c r="S105" s="287">
        <f t="shared" si="11"/>
      </c>
      <c r="AL105" s="156"/>
      <c r="AM105" s="156"/>
      <c r="AN105" s="156"/>
    </row>
    <row r="106" spans="2:40" ht="15.75">
      <c r="B106" s="299">
        <v>71</v>
      </c>
      <c r="C106" s="319">
        <f t="shared" si="7"/>
      </c>
      <c r="D106" s="107"/>
      <c r="E106" s="107"/>
      <c r="F106" s="10"/>
      <c r="G106" s="10"/>
      <c r="H106" s="10"/>
      <c r="I106" s="15"/>
      <c r="J106" s="15"/>
      <c r="K106" s="320">
        <f t="shared" si="8"/>
      </c>
      <c r="L106" s="96"/>
      <c r="M106" s="105"/>
      <c r="N106" s="11"/>
      <c r="O106" s="11"/>
      <c r="P106" s="11"/>
      <c r="Q106" s="321">
        <f t="shared" si="9"/>
        <v>0</v>
      </c>
      <c r="R106" s="286">
        <f t="shared" si="10"/>
      </c>
      <c r="S106" s="287">
        <f t="shared" si="11"/>
      </c>
      <c r="AL106" s="156"/>
      <c r="AM106" s="156"/>
      <c r="AN106" s="156"/>
    </row>
    <row r="107" spans="2:40" ht="15.75">
      <c r="B107" s="299">
        <v>72</v>
      </c>
      <c r="C107" s="319">
        <f t="shared" si="7"/>
      </c>
      <c r="D107" s="107"/>
      <c r="E107" s="107"/>
      <c r="F107" s="10"/>
      <c r="G107" s="10"/>
      <c r="H107" s="10"/>
      <c r="I107" s="15"/>
      <c r="J107" s="15"/>
      <c r="K107" s="320">
        <f t="shared" si="8"/>
      </c>
      <c r="L107" s="96"/>
      <c r="M107" s="105"/>
      <c r="N107" s="11"/>
      <c r="O107" s="11"/>
      <c r="P107" s="11"/>
      <c r="Q107" s="321">
        <f>SUM(L107:P107)</f>
        <v>0</v>
      </c>
      <c r="R107" s="286">
        <f t="shared" si="10"/>
      </c>
      <c r="S107" s="287">
        <f t="shared" si="11"/>
      </c>
      <c r="AL107" s="156"/>
      <c r="AM107" s="156"/>
      <c r="AN107" s="156"/>
    </row>
    <row r="108" spans="2:40" ht="15.75">
      <c r="B108" s="299">
        <v>73</v>
      </c>
      <c r="C108" s="319">
        <f t="shared" si="7"/>
      </c>
      <c r="D108" s="107"/>
      <c r="E108" s="107"/>
      <c r="F108" s="10"/>
      <c r="G108" s="10"/>
      <c r="H108" s="10"/>
      <c r="I108" s="15"/>
      <c r="J108" s="15"/>
      <c r="K108" s="320">
        <f t="shared" si="8"/>
      </c>
      <c r="L108" s="96"/>
      <c r="M108" s="105"/>
      <c r="N108" s="11"/>
      <c r="O108" s="11"/>
      <c r="P108" s="11"/>
      <c r="Q108" s="321">
        <f aca="true" t="shared" si="12" ref="Q108:Q122">SUM(L108:P108)</f>
        <v>0</v>
      </c>
      <c r="R108" s="286">
        <f t="shared" si="10"/>
      </c>
      <c r="S108" s="287">
        <f t="shared" si="11"/>
      </c>
      <c r="AL108" s="156"/>
      <c r="AM108" s="156"/>
      <c r="AN108" s="156"/>
    </row>
    <row r="109" spans="2:40" ht="15.75">
      <c r="B109" s="299">
        <v>74</v>
      </c>
      <c r="C109" s="319">
        <f t="shared" si="7"/>
      </c>
      <c r="D109" s="107"/>
      <c r="E109" s="107"/>
      <c r="F109" s="10"/>
      <c r="G109" s="10"/>
      <c r="H109" s="10"/>
      <c r="I109" s="15"/>
      <c r="J109" s="15"/>
      <c r="K109" s="320">
        <f t="shared" si="8"/>
      </c>
      <c r="L109" s="96"/>
      <c r="M109" s="105"/>
      <c r="N109" s="11"/>
      <c r="O109" s="11"/>
      <c r="P109" s="11"/>
      <c r="Q109" s="321">
        <f t="shared" si="12"/>
        <v>0</v>
      </c>
      <c r="R109" s="286">
        <f t="shared" si="10"/>
      </c>
      <c r="S109" s="287">
        <f t="shared" si="11"/>
      </c>
      <c r="AL109" s="156"/>
      <c r="AM109" s="156"/>
      <c r="AN109" s="156"/>
    </row>
    <row r="110" spans="2:40" ht="15.75">
      <c r="B110" s="299">
        <v>75</v>
      </c>
      <c r="C110" s="319">
        <f t="shared" si="7"/>
      </c>
      <c r="D110" s="107"/>
      <c r="E110" s="107"/>
      <c r="F110" s="10"/>
      <c r="G110" s="10"/>
      <c r="H110" s="10"/>
      <c r="I110" s="15"/>
      <c r="J110" s="15"/>
      <c r="K110" s="320">
        <f t="shared" si="8"/>
      </c>
      <c r="L110" s="96"/>
      <c r="M110" s="105"/>
      <c r="N110" s="11"/>
      <c r="O110" s="11"/>
      <c r="P110" s="11"/>
      <c r="Q110" s="321">
        <f t="shared" si="12"/>
        <v>0</v>
      </c>
      <c r="R110" s="286">
        <f t="shared" si="10"/>
      </c>
      <c r="S110" s="287">
        <f t="shared" si="11"/>
      </c>
      <c r="AL110" s="156"/>
      <c r="AM110" s="156"/>
      <c r="AN110" s="156"/>
    </row>
    <row r="111" spans="2:40" ht="15.75">
      <c r="B111" s="299">
        <v>76</v>
      </c>
      <c r="C111" s="319">
        <f t="shared" si="7"/>
      </c>
      <c r="D111" s="107"/>
      <c r="E111" s="107"/>
      <c r="F111" s="10"/>
      <c r="G111" s="10"/>
      <c r="H111" s="10"/>
      <c r="I111" s="15"/>
      <c r="J111" s="15"/>
      <c r="K111" s="320">
        <f t="shared" si="8"/>
      </c>
      <c r="L111" s="96"/>
      <c r="M111" s="105"/>
      <c r="N111" s="11"/>
      <c r="O111" s="11"/>
      <c r="P111" s="11"/>
      <c r="Q111" s="321">
        <f t="shared" si="12"/>
        <v>0</v>
      </c>
      <c r="R111" s="286">
        <f t="shared" si="10"/>
      </c>
      <c r="S111" s="287">
        <f t="shared" si="11"/>
      </c>
      <c r="AL111" s="156"/>
      <c r="AM111" s="156"/>
      <c r="AN111" s="156"/>
    </row>
    <row r="112" spans="2:40" ht="15.75">
      <c r="B112" s="299">
        <v>77</v>
      </c>
      <c r="C112" s="319">
        <f t="shared" si="7"/>
      </c>
      <c r="D112" s="107"/>
      <c r="E112" s="107"/>
      <c r="F112" s="10"/>
      <c r="G112" s="10"/>
      <c r="H112" s="10"/>
      <c r="I112" s="15"/>
      <c r="J112" s="15"/>
      <c r="K112" s="320">
        <f t="shared" si="8"/>
      </c>
      <c r="L112" s="96"/>
      <c r="M112" s="105"/>
      <c r="N112" s="11"/>
      <c r="O112" s="11"/>
      <c r="P112" s="11"/>
      <c r="Q112" s="321">
        <f t="shared" si="12"/>
        <v>0</v>
      </c>
      <c r="R112" s="286">
        <f t="shared" si="10"/>
      </c>
      <c r="S112" s="287">
        <f t="shared" si="11"/>
      </c>
      <c r="AL112" s="156"/>
      <c r="AM112" s="156"/>
      <c r="AN112" s="156"/>
    </row>
    <row r="113" spans="2:40" ht="15.75">
      <c r="B113" s="299">
        <v>78</v>
      </c>
      <c r="C113" s="319">
        <f t="shared" si="7"/>
      </c>
      <c r="D113" s="107"/>
      <c r="E113" s="107"/>
      <c r="F113" s="10"/>
      <c r="G113" s="10"/>
      <c r="H113" s="10"/>
      <c r="I113" s="15"/>
      <c r="J113" s="15"/>
      <c r="K113" s="320">
        <f t="shared" si="8"/>
      </c>
      <c r="L113" s="96"/>
      <c r="M113" s="105"/>
      <c r="N113" s="11"/>
      <c r="O113" s="11"/>
      <c r="P113" s="11"/>
      <c r="Q113" s="321">
        <f t="shared" si="12"/>
        <v>0</v>
      </c>
      <c r="R113" s="286">
        <f t="shared" si="10"/>
      </c>
      <c r="S113" s="287">
        <f t="shared" si="11"/>
      </c>
      <c r="AL113" s="156"/>
      <c r="AM113" s="156"/>
      <c r="AN113" s="156"/>
    </row>
    <row r="114" spans="2:40" ht="15.75">
      <c r="B114" s="299">
        <v>79</v>
      </c>
      <c r="C114" s="319">
        <f t="shared" si="7"/>
      </c>
      <c r="D114" s="107"/>
      <c r="E114" s="107"/>
      <c r="F114" s="10"/>
      <c r="G114" s="10"/>
      <c r="H114" s="10"/>
      <c r="I114" s="15"/>
      <c r="J114" s="15"/>
      <c r="K114" s="320">
        <f t="shared" si="8"/>
      </c>
      <c r="L114" s="96"/>
      <c r="M114" s="105"/>
      <c r="N114" s="11"/>
      <c r="O114" s="11"/>
      <c r="P114" s="11"/>
      <c r="Q114" s="321">
        <f t="shared" si="12"/>
        <v>0</v>
      </c>
      <c r="R114" s="286">
        <f t="shared" si="10"/>
      </c>
      <c r="S114" s="287">
        <f t="shared" si="11"/>
      </c>
      <c r="AL114" s="156"/>
      <c r="AM114" s="156"/>
      <c r="AN114" s="156"/>
    </row>
    <row r="115" spans="2:40" ht="15.75">
      <c r="B115" s="299">
        <v>80</v>
      </c>
      <c r="C115" s="319">
        <f t="shared" si="7"/>
      </c>
      <c r="D115" s="107"/>
      <c r="E115" s="107"/>
      <c r="F115" s="10"/>
      <c r="G115" s="10"/>
      <c r="H115" s="10"/>
      <c r="I115" s="15"/>
      <c r="J115" s="15"/>
      <c r="K115" s="320">
        <f t="shared" si="8"/>
      </c>
      <c r="L115" s="96"/>
      <c r="M115" s="105"/>
      <c r="N115" s="11"/>
      <c r="O115" s="11"/>
      <c r="P115" s="11"/>
      <c r="Q115" s="321">
        <f t="shared" si="12"/>
        <v>0</v>
      </c>
      <c r="R115" s="286">
        <f t="shared" si="10"/>
      </c>
      <c r="S115" s="287">
        <f t="shared" si="11"/>
      </c>
      <c r="AL115" s="156"/>
      <c r="AM115" s="156"/>
      <c r="AN115" s="156"/>
    </row>
    <row r="116" spans="2:40" ht="15.75">
      <c r="B116" s="299">
        <v>81</v>
      </c>
      <c r="C116" s="319">
        <f t="shared" si="7"/>
      </c>
      <c r="D116" s="107"/>
      <c r="E116" s="107"/>
      <c r="F116" s="10"/>
      <c r="G116" s="10"/>
      <c r="H116" s="10"/>
      <c r="I116" s="15"/>
      <c r="J116" s="15"/>
      <c r="K116" s="320">
        <f t="shared" si="8"/>
      </c>
      <c r="L116" s="96"/>
      <c r="M116" s="105"/>
      <c r="N116" s="11"/>
      <c r="O116" s="11"/>
      <c r="P116" s="11"/>
      <c r="Q116" s="321">
        <f t="shared" si="12"/>
        <v>0</v>
      </c>
      <c r="R116" s="286">
        <f t="shared" si="10"/>
      </c>
      <c r="S116" s="287">
        <f t="shared" si="11"/>
      </c>
      <c r="AL116" s="156"/>
      <c r="AM116" s="156"/>
      <c r="AN116" s="156"/>
    </row>
    <row r="117" spans="2:40" ht="15.75">
      <c r="B117" s="299">
        <v>82</v>
      </c>
      <c r="C117" s="319">
        <f t="shared" si="7"/>
      </c>
      <c r="D117" s="107"/>
      <c r="E117" s="107"/>
      <c r="F117" s="10"/>
      <c r="G117" s="10"/>
      <c r="H117" s="10"/>
      <c r="I117" s="15"/>
      <c r="J117" s="15"/>
      <c r="K117" s="320">
        <f t="shared" si="8"/>
      </c>
      <c r="L117" s="96"/>
      <c r="M117" s="105"/>
      <c r="N117" s="11"/>
      <c r="O117" s="11"/>
      <c r="P117" s="11"/>
      <c r="Q117" s="321">
        <f t="shared" si="12"/>
        <v>0</v>
      </c>
      <c r="R117" s="286">
        <f t="shared" si="10"/>
      </c>
      <c r="S117" s="287">
        <f t="shared" si="11"/>
      </c>
      <c r="AL117" s="156"/>
      <c r="AM117" s="156"/>
      <c r="AN117" s="156"/>
    </row>
    <row r="118" spans="2:40" ht="15.75">
      <c r="B118" s="299">
        <v>83</v>
      </c>
      <c r="C118" s="319">
        <f t="shared" si="7"/>
      </c>
      <c r="D118" s="107"/>
      <c r="E118" s="107"/>
      <c r="F118" s="10"/>
      <c r="G118" s="10"/>
      <c r="H118" s="10"/>
      <c r="I118" s="15"/>
      <c r="J118" s="15"/>
      <c r="K118" s="320">
        <f t="shared" si="8"/>
      </c>
      <c r="L118" s="96"/>
      <c r="M118" s="105"/>
      <c r="N118" s="11"/>
      <c r="O118" s="11"/>
      <c r="P118" s="11"/>
      <c r="Q118" s="321">
        <f t="shared" si="12"/>
        <v>0</v>
      </c>
      <c r="R118" s="286">
        <f t="shared" si="10"/>
      </c>
      <c r="S118" s="287">
        <f t="shared" si="11"/>
      </c>
      <c r="AL118" s="156"/>
      <c r="AM118" s="156"/>
      <c r="AN118" s="156"/>
    </row>
    <row r="119" spans="2:40" ht="15.75">
      <c r="B119" s="299">
        <v>84</v>
      </c>
      <c r="C119" s="319">
        <f t="shared" si="7"/>
      </c>
      <c r="D119" s="107"/>
      <c r="E119" s="107"/>
      <c r="F119" s="10"/>
      <c r="G119" s="10"/>
      <c r="H119" s="10"/>
      <c r="I119" s="15"/>
      <c r="J119" s="15"/>
      <c r="K119" s="320">
        <f t="shared" si="8"/>
      </c>
      <c r="L119" s="96"/>
      <c r="M119" s="105"/>
      <c r="N119" s="11"/>
      <c r="O119" s="11"/>
      <c r="P119" s="11"/>
      <c r="Q119" s="321">
        <f t="shared" si="12"/>
        <v>0</v>
      </c>
      <c r="R119" s="286">
        <f t="shared" si="10"/>
      </c>
      <c r="S119" s="287">
        <f t="shared" si="11"/>
      </c>
      <c r="AL119" s="156"/>
      <c r="AM119" s="156"/>
      <c r="AN119" s="156"/>
    </row>
    <row r="120" spans="2:40" ht="15.75">
      <c r="B120" s="299">
        <v>85</v>
      </c>
      <c r="C120" s="319">
        <f t="shared" si="7"/>
      </c>
      <c r="D120" s="107"/>
      <c r="E120" s="107"/>
      <c r="F120" s="10"/>
      <c r="G120" s="10"/>
      <c r="H120" s="10"/>
      <c r="I120" s="15"/>
      <c r="J120" s="15"/>
      <c r="K120" s="320">
        <f t="shared" si="8"/>
      </c>
      <c r="L120" s="96"/>
      <c r="M120" s="105"/>
      <c r="N120" s="11"/>
      <c r="O120" s="11"/>
      <c r="P120" s="11"/>
      <c r="Q120" s="321">
        <f t="shared" si="12"/>
        <v>0</v>
      </c>
      <c r="R120" s="286">
        <f t="shared" si="10"/>
      </c>
      <c r="S120" s="287">
        <f t="shared" si="11"/>
      </c>
      <c r="AL120" s="156"/>
      <c r="AM120" s="156"/>
      <c r="AN120" s="156"/>
    </row>
    <row r="121" spans="2:40" ht="15.75">
      <c r="B121" s="299">
        <v>86</v>
      </c>
      <c r="C121" s="319">
        <f t="shared" si="7"/>
      </c>
      <c r="D121" s="107"/>
      <c r="E121" s="107"/>
      <c r="F121" s="10"/>
      <c r="G121" s="10"/>
      <c r="H121" s="10"/>
      <c r="I121" s="15"/>
      <c r="J121" s="15"/>
      <c r="K121" s="320">
        <f t="shared" si="8"/>
      </c>
      <c r="L121" s="96"/>
      <c r="M121" s="105"/>
      <c r="N121" s="11"/>
      <c r="O121" s="11"/>
      <c r="P121" s="11"/>
      <c r="Q121" s="321">
        <f t="shared" si="12"/>
        <v>0</v>
      </c>
      <c r="R121" s="286">
        <f t="shared" si="10"/>
      </c>
      <c r="S121" s="287">
        <f t="shared" si="11"/>
      </c>
      <c r="AL121" s="156"/>
      <c r="AM121" s="156"/>
      <c r="AN121" s="156"/>
    </row>
    <row r="122" spans="2:40" ht="15.75">
      <c r="B122" s="299">
        <v>87</v>
      </c>
      <c r="C122" s="319">
        <f t="shared" si="7"/>
      </c>
      <c r="D122" s="107"/>
      <c r="E122" s="107"/>
      <c r="F122" s="10"/>
      <c r="G122" s="10"/>
      <c r="H122" s="10"/>
      <c r="I122" s="15"/>
      <c r="J122" s="15"/>
      <c r="K122" s="320">
        <f t="shared" si="8"/>
      </c>
      <c r="L122" s="96"/>
      <c r="M122" s="105"/>
      <c r="N122" s="11"/>
      <c r="O122" s="11"/>
      <c r="P122" s="11"/>
      <c r="Q122" s="321">
        <f t="shared" si="12"/>
        <v>0</v>
      </c>
      <c r="R122" s="286">
        <f t="shared" si="10"/>
      </c>
      <c r="S122" s="287">
        <f t="shared" si="11"/>
      </c>
      <c r="AL122" s="156"/>
      <c r="AM122" s="156"/>
      <c r="AN122" s="156"/>
    </row>
    <row r="123" spans="2:40" ht="15.75">
      <c r="B123" s="299">
        <v>88</v>
      </c>
      <c r="C123" s="319">
        <f t="shared" si="7"/>
      </c>
      <c r="D123" s="107"/>
      <c r="E123" s="107"/>
      <c r="F123" s="10"/>
      <c r="G123" s="10"/>
      <c r="H123" s="10"/>
      <c r="I123" s="15"/>
      <c r="J123" s="15"/>
      <c r="K123" s="320">
        <f t="shared" si="8"/>
      </c>
      <c r="L123" s="96"/>
      <c r="M123" s="105"/>
      <c r="N123" s="11"/>
      <c r="O123" s="11"/>
      <c r="P123" s="11"/>
      <c r="Q123" s="321">
        <f>SUM(L123:P123)</f>
        <v>0</v>
      </c>
      <c r="R123" s="286">
        <f t="shared" si="10"/>
      </c>
      <c r="S123" s="287">
        <f t="shared" si="11"/>
      </c>
      <c r="AL123" s="156"/>
      <c r="AM123" s="156"/>
      <c r="AN123" s="156"/>
    </row>
    <row r="124" spans="2:40" ht="15.75">
      <c r="B124" s="299">
        <v>89</v>
      </c>
      <c r="C124" s="319">
        <f t="shared" si="7"/>
      </c>
      <c r="D124" s="107"/>
      <c r="E124" s="107"/>
      <c r="F124" s="10"/>
      <c r="G124" s="10"/>
      <c r="H124" s="10"/>
      <c r="I124" s="15"/>
      <c r="J124" s="15"/>
      <c r="K124" s="320">
        <f t="shared" si="8"/>
      </c>
      <c r="L124" s="96"/>
      <c r="M124" s="105"/>
      <c r="N124" s="11"/>
      <c r="O124" s="11"/>
      <c r="P124" s="11"/>
      <c r="Q124" s="321">
        <f aca="true" t="shared" si="13" ref="Q124:Q135">SUM(L124:P124)</f>
        <v>0</v>
      </c>
      <c r="R124" s="286">
        <f t="shared" si="10"/>
      </c>
      <c r="S124" s="287">
        <f t="shared" si="11"/>
      </c>
      <c r="AL124" s="156"/>
      <c r="AM124" s="156"/>
      <c r="AN124" s="156"/>
    </row>
    <row r="125" spans="2:40" ht="15.75">
      <c r="B125" s="299">
        <v>90</v>
      </c>
      <c r="C125" s="319">
        <f t="shared" si="7"/>
      </c>
      <c r="D125" s="107"/>
      <c r="E125" s="107"/>
      <c r="F125" s="10"/>
      <c r="G125" s="10"/>
      <c r="H125" s="10"/>
      <c r="I125" s="15"/>
      <c r="J125" s="15"/>
      <c r="K125" s="320">
        <f t="shared" si="8"/>
      </c>
      <c r="L125" s="96"/>
      <c r="M125" s="105"/>
      <c r="N125" s="11"/>
      <c r="O125" s="11"/>
      <c r="P125" s="11"/>
      <c r="Q125" s="321">
        <f t="shared" si="13"/>
        <v>0</v>
      </c>
      <c r="R125" s="286">
        <f t="shared" si="10"/>
      </c>
      <c r="S125" s="287">
        <f t="shared" si="11"/>
      </c>
      <c r="AL125" s="156"/>
      <c r="AM125" s="156"/>
      <c r="AN125" s="156"/>
    </row>
    <row r="126" spans="2:40" ht="15.75">
      <c r="B126" s="299">
        <v>91</v>
      </c>
      <c r="C126" s="319">
        <f t="shared" si="7"/>
      </c>
      <c r="D126" s="107"/>
      <c r="E126" s="107"/>
      <c r="F126" s="10"/>
      <c r="G126" s="10"/>
      <c r="H126" s="10"/>
      <c r="I126" s="15"/>
      <c r="J126" s="15"/>
      <c r="K126" s="320">
        <f t="shared" si="8"/>
      </c>
      <c r="L126" s="96"/>
      <c r="M126" s="105"/>
      <c r="N126" s="11"/>
      <c r="O126" s="11"/>
      <c r="P126" s="11"/>
      <c r="Q126" s="321">
        <f t="shared" si="13"/>
        <v>0</v>
      </c>
      <c r="R126" s="286">
        <f t="shared" si="10"/>
      </c>
      <c r="S126" s="287">
        <f t="shared" si="11"/>
      </c>
      <c r="AL126" s="156"/>
      <c r="AM126" s="156"/>
      <c r="AN126" s="156"/>
    </row>
    <row r="127" spans="2:40" ht="15.75">
      <c r="B127" s="299">
        <v>92</v>
      </c>
      <c r="C127" s="319">
        <f t="shared" si="7"/>
      </c>
      <c r="D127" s="107"/>
      <c r="E127" s="107"/>
      <c r="F127" s="10"/>
      <c r="G127" s="10"/>
      <c r="H127" s="10"/>
      <c r="I127" s="15"/>
      <c r="J127" s="15"/>
      <c r="K127" s="320">
        <f t="shared" si="8"/>
      </c>
      <c r="L127" s="96"/>
      <c r="M127" s="105"/>
      <c r="N127" s="11"/>
      <c r="O127" s="11"/>
      <c r="P127" s="11"/>
      <c r="Q127" s="321">
        <f t="shared" si="13"/>
        <v>0</v>
      </c>
      <c r="R127" s="286">
        <f t="shared" si="10"/>
      </c>
      <c r="S127" s="287">
        <f t="shared" si="11"/>
      </c>
      <c r="AL127" s="156"/>
      <c r="AM127" s="156"/>
      <c r="AN127" s="156"/>
    </row>
    <row r="128" spans="2:40" ht="15.75">
      <c r="B128" s="299">
        <v>93</v>
      </c>
      <c r="C128" s="319">
        <f t="shared" si="7"/>
      </c>
      <c r="D128" s="107"/>
      <c r="E128" s="107"/>
      <c r="F128" s="10"/>
      <c r="G128" s="10"/>
      <c r="H128" s="10"/>
      <c r="I128" s="15"/>
      <c r="J128" s="15"/>
      <c r="K128" s="320">
        <f t="shared" si="8"/>
      </c>
      <c r="L128" s="96"/>
      <c r="M128" s="105"/>
      <c r="N128" s="11"/>
      <c r="O128" s="11"/>
      <c r="P128" s="11"/>
      <c r="Q128" s="321">
        <f t="shared" si="13"/>
        <v>0</v>
      </c>
      <c r="R128" s="286">
        <f t="shared" si="10"/>
      </c>
      <c r="S128" s="287">
        <f t="shared" si="11"/>
      </c>
      <c r="AL128" s="156"/>
      <c r="AM128" s="156"/>
      <c r="AN128" s="156"/>
    </row>
    <row r="129" spans="2:40" ht="15.75">
      <c r="B129" s="299">
        <v>94</v>
      </c>
      <c r="C129" s="319">
        <f t="shared" si="7"/>
      </c>
      <c r="D129" s="107"/>
      <c r="E129" s="107"/>
      <c r="F129" s="10"/>
      <c r="G129" s="10"/>
      <c r="H129" s="10"/>
      <c r="I129" s="15"/>
      <c r="J129" s="15"/>
      <c r="K129" s="320">
        <f t="shared" si="8"/>
      </c>
      <c r="L129" s="96"/>
      <c r="M129" s="105"/>
      <c r="N129" s="11"/>
      <c r="O129" s="11"/>
      <c r="P129" s="11"/>
      <c r="Q129" s="321">
        <f t="shared" si="13"/>
        <v>0</v>
      </c>
      <c r="R129" s="286">
        <f t="shared" si="10"/>
      </c>
      <c r="S129" s="287">
        <f t="shared" si="11"/>
      </c>
      <c r="AL129" s="156"/>
      <c r="AM129" s="156"/>
      <c r="AN129" s="156"/>
    </row>
    <row r="130" spans="2:40" ht="15.75">
      <c r="B130" s="299">
        <v>95</v>
      </c>
      <c r="C130" s="319">
        <f t="shared" si="7"/>
      </c>
      <c r="D130" s="107"/>
      <c r="E130" s="107"/>
      <c r="F130" s="10"/>
      <c r="G130" s="10"/>
      <c r="H130" s="10"/>
      <c r="I130" s="15"/>
      <c r="J130" s="15"/>
      <c r="K130" s="320">
        <f t="shared" si="8"/>
      </c>
      <c r="L130" s="96"/>
      <c r="M130" s="105"/>
      <c r="N130" s="11"/>
      <c r="O130" s="11"/>
      <c r="P130" s="11"/>
      <c r="Q130" s="321">
        <f t="shared" si="13"/>
        <v>0</v>
      </c>
      <c r="R130" s="286">
        <f t="shared" si="10"/>
      </c>
      <c r="S130" s="287">
        <f t="shared" si="11"/>
      </c>
      <c r="AL130" s="156"/>
      <c r="AM130" s="156"/>
      <c r="AN130" s="156"/>
    </row>
    <row r="131" spans="2:40" ht="15.75">
      <c r="B131" s="299">
        <v>96</v>
      </c>
      <c r="C131" s="319">
        <f t="shared" si="7"/>
      </c>
      <c r="D131" s="107"/>
      <c r="E131" s="107"/>
      <c r="F131" s="10"/>
      <c r="G131" s="10"/>
      <c r="H131" s="10"/>
      <c r="I131" s="15"/>
      <c r="J131" s="15"/>
      <c r="K131" s="320">
        <f t="shared" si="8"/>
      </c>
      <c r="L131" s="96"/>
      <c r="M131" s="105"/>
      <c r="N131" s="11"/>
      <c r="O131" s="11"/>
      <c r="P131" s="11"/>
      <c r="Q131" s="321">
        <f t="shared" si="13"/>
        <v>0</v>
      </c>
      <c r="R131" s="286">
        <f t="shared" si="10"/>
      </c>
      <c r="S131" s="287">
        <f t="shared" si="11"/>
      </c>
      <c r="AL131" s="156"/>
      <c r="AM131" s="156"/>
      <c r="AN131" s="156"/>
    </row>
    <row r="132" spans="2:40" ht="15.75">
      <c r="B132" s="299">
        <v>97</v>
      </c>
      <c r="C132" s="319">
        <f>IF(AND(NOT(COUNTA(D132:J132)),(NOT(COUNTA(L132:P132)))),"",VLOOKUP($D$7,Info_County_Code,2,FALSE))</f>
      </c>
      <c r="D132" s="107"/>
      <c r="E132" s="107"/>
      <c r="F132" s="10"/>
      <c r="G132" s="10"/>
      <c r="H132" s="10"/>
      <c r="I132" s="15"/>
      <c r="J132" s="15"/>
      <c r="K132" s="320">
        <f t="shared" si="8"/>
      </c>
      <c r="L132" s="96"/>
      <c r="M132" s="105"/>
      <c r="N132" s="11"/>
      <c r="O132" s="11"/>
      <c r="P132" s="11"/>
      <c r="Q132" s="321">
        <f t="shared" si="13"/>
        <v>0</v>
      </c>
      <c r="R132" s="286">
        <f t="shared" si="10"/>
      </c>
      <c r="S132" s="287">
        <f t="shared" si="11"/>
      </c>
      <c r="AL132" s="156"/>
      <c r="AM132" s="156"/>
      <c r="AN132" s="156"/>
    </row>
    <row r="133" spans="2:40" ht="15.75">
      <c r="B133" s="299">
        <v>98</v>
      </c>
      <c r="C133" s="319">
        <f>IF(AND(NOT(COUNTA(D133:J133)),(NOT(COUNTA(L133:P133)))),"",VLOOKUP($D$7,Info_County_Code,2,FALSE))</f>
      </c>
      <c r="D133" s="107"/>
      <c r="E133" s="107"/>
      <c r="F133" s="10"/>
      <c r="G133" s="10"/>
      <c r="H133" s="10"/>
      <c r="I133" s="15"/>
      <c r="J133" s="15"/>
      <c r="K133" s="320">
        <f t="shared" si="8"/>
      </c>
      <c r="L133" s="96"/>
      <c r="M133" s="105"/>
      <c r="N133" s="11"/>
      <c r="O133" s="11"/>
      <c r="P133" s="11"/>
      <c r="Q133" s="321">
        <f t="shared" si="13"/>
        <v>0</v>
      </c>
      <c r="R133" s="286">
        <f t="shared" si="10"/>
      </c>
      <c r="S133" s="287">
        <f t="shared" si="11"/>
      </c>
      <c r="AL133" s="156"/>
      <c r="AM133" s="156"/>
      <c r="AN133" s="156"/>
    </row>
    <row r="134" spans="2:40" ht="15.75">
      <c r="B134" s="299">
        <v>99</v>
      </c>
      <c r="C134" s="319">
        <f>IF(AND(NOT(COUNTA(D134:J134)),(NOT(COUNTA(L134:P134)))),"",VLOOKUP($D$7,Info_County_Code,2,FALSE))</f>
      </c>
      <c r="D134" s="107"/>
      <c r="E134" s="107"/>
      <c r="F134" s="10"/>
      <c r="G134" s="10"/>
      <c r="H134" s="10"/>
      <c r="I134" s="15"/>
      <c r="J134" s="15"/>
      <c r="K134" s="320">
        <f t="shared" si="8"/>
      </c>
      <c r="L134" s="96"/>
      <c r="M134" s="105"/>
      <c r="N134" s="11"/>
      <c r="O134" s="11"/>
      <c r="P134" s="11"/>
      <c r="Q134" s="321">
        <f t="shared" si="13"/>
        <v>0</v>
      </c>
      <c r="R134" s="286">
        <f t="shared" si="10"/>
      </c>
      <c r="S134" s="287">
        <f t="shared" si="11"/>
      </c>
      <c r="AL134" s="156"/>
      <c r="AM134" s="156"/>
      <c r="AN134" s="156"/>
    </row>
    <row r="135" spans="2:40" ht="15.75">
      <c r="B135" s="299">
        <v>100</v>
      </c>
      <c r="C135" s="319">
        <f>IF(AND(NOT(COUNTA(D135:J135)),(NOT(COUNTA(L135:P135)))),"",VLOOKUP($D$7,Info_County_Code,2,FALSE))</f>
      </c>
      <c r="D135" s="107"/>
      <c r="E135" s="107"/>
      <c r="F135" s="10"/>
      <c r="G135" s="10"/>
      <c r="H135" s="10"/>
      <c r="I135" s="15"/>
      <c r="J135" s="15"/>
      <c r="K135" s="320">
        <f t="shared" si="8"/>
      </c>
      <c r="L135" s="96"/>
      <c r="M135" s="105"/>
      <c r="N135" s="11"/>
      <c r="O135" s="11"/>
      <c r="P135" s="11"/>
      <c r="Q135" s="321">
        <f t="shared" si="13"/>
        <v>0</v>
      </c>
      <c r="R135" s="286">
        <f t="shared" si="10"/>
      </c>
      <c r="S135" s="287">
        <f t="shared" si="11"/>
      </c>
      <c r="AL135" s="156"/>
      <c r="AM135" s="156"/>
      <c r="AN135" s="156"/>
    </row>
    <row r="136" spans="2:3" ht="15.75" hidden="1">
      <c r="B136" s="322"/>
      <c r="C136" s="166"/>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password="C72E"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A1:Q132"/>
  <sheetViews>
    <sheetView showGridLines="0" zoomScale="70" zoomScaleNormal="70" zoomScaleSheetLayoutView="40" zoomScalePageLayoutView="0" workbookViewId="0" topLeftCell="A1">
      <selection activeCell="D35" sqref="D35"/>
    </sheetView>
  </sheetViews>
  <sheetFormatPr defaultColWidth="0" defaultRowHeight="15" zeroHeight="1"/>
  <cols>
    <col min="1" max="1" width="2.7109375" style="156" customWidth="1"/>
    <col min="2" max="2" width="6.7109375" style="166" customWidth="1"/>
    <col min="3" max="3" width="8.8515625" style="166" customWidth="1"/>
    <col min="4" max="4" width="63.8515625" style="166" bestFit="1" customWidth="1"/>
    <col min="5" max="7" width="17.7109375" style="166" customWidth="1"/>
    <col min="8" max="8" width="31.00390625" style="166" bestFit="1" customWidth="1"/>
    <col min="9" max="9" width="24.8515625" style="166" customWidth="1"/>
    <col min="10" max="10" width="24.421875" style="166" bestFit="1" customWidth="1"/>
    <col min="11" max="11" width="20.8515625" style="166" bestFit="1" customWidth="1"/>
    <col min="12" max="12" width="25.140625" style="166" bestFit="1" customWidth="1"/>
    <col min="13" max="13" width="26.57421875" style="166" customWidth="1"/>
    <col min="14" max="14" width="21.140625" style="166" bestFit="1" customWidth="1"/>
    <col min="15" max="15" width="20.140625" style="166" bestFit="1" customWidth="1"/>
    <col min="16" max="16" width="17.7109375" style="166" customWidth="1"/>
    <col min="17" max="17" width="21.140625" style="156" hidden="1" customWidth="1"/>
    <col min="18" max="18" width="18.00390625" style="156" hidden="1" customWidth="1"/>
    <col min="19" max="16384" width="9.140625" style="156" hidden="1" customWidth="1"/>
  </cols>
  <sheetData>
    <row r="1" spans="2:16" ht="15">
      <c r="B1" s="323"/>
      <c r="C1" s="323"/>
      <c r="D1" s="323"/>
      <c r="E1" s="156"/>
      <c r="F1" s="156"/>
      <c r="G1" s="156"/>
      <c r="H1" s="156"/>
      <c r="I1" s="156"/>
      <c r="J1" s="156"/>
      <c r="K1" s="156"/>
      <c r="L1" s="156"/>
      <c r="M1" s="156"/>
      <c r="N1" s="156"/>
      <c r="O1" s="156"/>
      <c r="P1" s="156"/>
    </row>
    <row r="2" s="168" customFormat="1" ht="18">
      <c r="B2" s="225" t="str">
        <f>'1. Information'!B2</f>
        <v>Version 7/1/2018</v>
      </c>
    </row>
    <row r="3" spans="2:16" ht="18">
      <c r="B3" s="330" t="str">
        <f>'1. Information'!B3</f>
        <v>Annual Mental Health Services Act Revenue and Expenditure Report</v>
      </c>
      <c r="C3" s="324"/>
      <c r="D3" s="324"/>
      <c r="E3" s="324"/>
      <c r="F3" s="324"/>
      <c r="G3" s="324"/>
      <c r="H3" s="324"/>
      <c r="I3" s="324"/>
      <c r="J3" s="324"/>
      <c r="K3" s="325"/>
      <c r="L3" s="324"/>
      <c r="M3" s="324"/>
      <c r="N3" s="324"/>
      <c r="O3" s="324"/>
      <c r="P3" s="156"/>
    </row>
    <row r="4" spans="2:16" ht="18">
      <c r="B4" s="331" t="str">
        <f>'1. Information'!B4</f>
        <v>Fiscal Year 2017-18</v>
      </c>
      <c r="C4" s="326"/>
      <c r="D4" s="326"/>
      <c r="E4" s="326"/>
      <c r="F4" s="326"/>
      <c r="G4" s="326"/>
      <c r="H4" s="326"/>
      <c r="I4" s="326"/>
      <c r="J4" s="326"/>
      <c r="K4" s="327"/>
      <c r="L4" s="326"/>
      <c r="M4" s="326"/>
      <c r="N4" s="326"/>
      <c r="O4" s="326"/>
      <c r="P4" s="156"/>
    </row>
    <row r="5" spans="2:16" ht="18">
      <c r="B5" s="330" t="s">
        <v>258</v>
      </c>
      <c r="C5" s="324"/>
      <c r="D5" s="324"/>
      <c r="E5" s="324"/>
      <c r="F5" s="324"/>
      <c r="G5" s="324"/>
      <c r="H5" s="324"/>
      <c r="I5" s="324"/>
      <c r="J5" s="324"/>
      <c r="K5" s="325"/>
      <c r="L5" s="324"/>
      <c r="M5" s="324"/>
      <c r="N5" s="324"/>
      <c r="O5" s="324"/>
      <c r="P5" s="156"/>
    </row>
    <row r="6" spans="2:16" ht="15.75">
      <c r="B6" s="156"/>
      <c r="C6" s="325"/>
      <c r="D6" s="325"/>
      <c r="E6" s="325"/>
      <c r="F6" s="325"/>
      <c r="G6" s="325"/>
      <c r="H6" s="325"/>
      <c r="I6" s="325"/>
      <c r="J6" s="325"/>
      <c r="K6" s="325"/>
      <c r="L6" s="325"/>
      <c r="M6" s="324"/>
      <c r="N6" s="324"/>
      <c r="O6" s="324"/>
      <c r="P6" s="324"/>
    </row>
    <row r="7" spans="2:16" ht="15.75">
      <c r="B7" s="226" t="s">
        <v>1</v>
      </c>
      <c r="C7" s="226"/>
      <c r="D7" s="227" t="str">
        <f>IF(ISBLANK('1. Information'!D8),"",'1. Information'!D8)</f>
        <v>Monterey</v>
      </c>
      <c r="E7" s="156"/>
      <c r="F7" s="179" t="s">
        <v>2</v>
      </c>
      <c r="G7" s="289">
        <f>IF(ISBLANK('1. Information'!D7),"",'1. Information'!D7)</f>
        <v>43685</v>
      </c>
      <c r="H7" s="273"/>
      <c r="I7" s="273"/>
      <c r="J7" s="325"/>
      <c r="K7" s="325"/>
      <c r="L7" s="325"/>
      <c r="M7" s="325"/>
      <c r="N7" s="325"/>
      <c r="O7" s="325"/>
      <c r="P7" s="325"/>
    </row>
    <row r="8" spans="2:16" ht="15.75">
      <c r="B8" s="171"/>
      <c r="C8" s="171"/>
      <c r="D8" s="171"/>
      <c r="E8" s="156"/>
      <c r="F8" s="171"/>
      <c r="G8" s="273"/>
      <c r="H8" s="273"/>
      <c r="I8" s="273"/>
      <c r="J8" s="325"/>
      <c r="K8" s="325"/>
      <c r="L8" s="325"/>
      <c r="M8" s="325"/>
      <c r="N8" s="325"/>
      <c r="O8" s="325"/>
      <c r="P8" s="325"/>
    </row>
    <row r="9" spans="2:16" ht="18.75" thickBot="1">
      <c r="B9" s="254" t="s">
        <v>260</v>
      </c>
      <c r="C9" s="215"/>
      <c r="D9" s="215"/>
      <c r="E9" s="274"/>
      <c r="F9" s="274"/>
      <c r="G9" s="274"/>
      <c r="H9" s="276"/>
      <c r="I9" s="276"/>
      <c r="J9" s="328"/>
      <c r="K9" s="328"/>
      <c r="L9" s="325"/>
      <c r="M9" s="325"/>
      <c r="N9" s="325"/>
      <c r="O9" s="167"/>
      <c r="P9" s="325"/>
    </row>
    <row r="10" spans="2:16" ht="16.5" thickTop="1">
      <c r="B10" s="135"/>
      <c r="C10" s="171"/>
      <c r="D10" s="171"/>
      <c r="E10" s="156"/>
      <c r="F10" s="156"/>
      <c r="G10" s="156"/>
      <c r="H10" s="273"/>
      <c r="I10" s="273"/>
      <c r="J10" s="325"/>
      <c r="K10" s="325"/>
      <c r="L10" s="325"/>
      <c r="M10" s="325"/>
      <c r="N10" s="325"/>
      <c r="O10" s="167"/>
      <c r="P10" s="325"/>
    </row>
    <row r="11" spans="2:16" ht="15.75">
      <c r="B11" s="171"/>
      <c r="C11" s="171"/>
      <c r="D11" s="171"/>
      <c r="E11" s="156"/>
      <c r="F11" s="230" t="s">
        <v>27</v>
      </c>
      <c r="G11" s="231" t="s">
        <v>29</v>
      </c>
      <c r="H11" s="291" t="s">
        <v>32</v>
      </c>
      <c r="I11" s="291" t="s">
        <v>246</v>
      </c>
      <c r="J11" s="310" t="s">
        <v>247</v>
      </c>
      <c r="K11" s="230" t="s">
        <v>248</v>
      </c>
      <c r="L11" s="329"/>
      <c r="M11" s="167"/>
      <c r="N11" s="167"/>
      <c r="O11" s="156"/>
      <c r="P11" s="156"/>
    </row>
    <row r="12" spans="2:16" ht="15.75">
      <c r="B12" s="156"/>
      <c r="C12" s="173"/>
      <c r="D12" s="272"/>
      <c r="E12" s="272"/>
      <c r="F12" s="179" t="s">
        <v>28</v>
      </c>
      <c r="G12" s="233" t="s">
        <v>30</v>
      </c>
      <c r="H12" s="233"/>
      <c r="I12" s="233"/>
      <c r="J12" s="234"/>
      <c r="K12" s="260"/>
      <c r="L12" s="167"/>
      <c r="M12" s="167"/>
      <c r="N12" s="167"/>
      <c r="O12" s="156"/>
      <c r="P12" s="156"/>
    </row>
    <row r="13" spans="2:16" ht="65.25" customHeight="1">
      <c r="B13" s="156"/>
      <c r="C13" s="277"/>
      <c r="D13" s="277"/>
      <c r="E13" s="277"/>
      <c r="F13" s="236" t="s">
        <v>300</v>
      </c>
      <c r="G13" s="238" t="s">
        <v>5</v>
      </c>
      <c r="H13" s="237" t="s">
        <v>6</v>
      </c>
      <c r="I13" s="237" t="s">
        <v>31</v>
      </c>
      <c r="J13" s="237" t="s">
        <v>15</v>
      </c>
      <c r="K13" s="318" t="s">
        <v>278</v>
      </c>
      <c r="L13" s="167"/>
      <c r="M13" s="167"/>
      <c r="N13" s="167"/>
      <c r="O13" s="156"/>
      <c r="P13" s="156"/>
    </row>
    <row r="14" spans="2:16" ht="15.75">
      <c r="B14" s="299">
        <v>1</v>
      </c>
      <c r="C14" s="242" t="s">
        <v>160</v>
      </c>
      <c r="D14" s="242"/>
      <c r="E14" s="242"/>
      <c r="F14" s="96"/>
      <c r="G14" s="3"/>
      <c r="H14" s="2"/>
      <c r="I14" s="2"/>
      <c r="J14" s="99"/>
      <c r="K14" s="244">
        <f>SUM(F14:J14)</f>
        <v>0</v>
      </c>
      <c r="L14" s="167"/>
      <c r="M14" s="167"/>
      <c r="N14" s="167"/>
      <c r="O14" s="156"/>
      <c r="P14" s="156"/>
    </row>
    <row r="15" spans="2:16" ht="15.75">
      <c r="B15" s="299">
        <v>2</v>
      </c>
      <c r="C15" s="242" t="s">
        <v>161</v>
      </c>
      <c r="D15" s="242"/>
      <c r="E15" s="242"/>
      <c r="F15" s="2"/>
      <c r="G15" s="121"/>
      <c r="H15" s="122"/>
      <c r="I15" s="122"/>
      <c r="J15" s="123"/>
      <c r="K15" s="244">
        <f>SUM(F15:J15)</f>
        <v>0</v>
      </c>
      <c r="L15" s="167"/>
      <c r="M15" s="167"/>
      <c r="N15" s="167"/>
      <c r="O15" s="156"/>
      <c r="P15" s="156"/>
    </row>
    <row r="16" spans="2:16" ht="15.75">
      <c r="B16" s="299">
        <v>3</v>
      </c>
      <c r="C16" s="245" t="s">
        <v>314</v>
      </c>
      <c r="D16" s="246"/>
      <c r="E16" s="247"/>
      <c r="F16" s="101"/>
      <c r="G16" s="332"/>
      <c r="H16" s="332"/>
      <c r="I16" s="332"/>
      <c r="J16" s="332"/>
      <c r="K16" s="244">
        <f>SUM(F16:J16)</f>
        <v>0</v>
      </c>
      <c r="L16" s="167"/>
      <c r="M16" s="167"/>
      <c r="N16" s="167"/>
      <c r="O16" s="156"/>
      <c r="P16" s="156"/>
    </row>
    <row r="17" spans="2:16" ht="15.75">
      <c r="B17" s="299">
        <v>4</v>
      </c>
      <c r="C17" s="245" t="s">
        <v>315</v>
      </c>
      <c r="D17" s="246"/>
      <c r="E17" s="247"/>
      <c r="F17" s="120"/>
      <c r="G17" s="332"/>
      <c r="H17" s="332"/>
      <c r="I17" s="332"/>
      <c r="J17" s="332"/>
      <c r="K17" s="244">
        <f>SUM(F17:J17)</f>
        <v>0</v>
      </c>
      <c r="L17" s="167"/>
      <c r="M17" s="167"/>
      <c r="N17" s="167"/>
      <c r="O17" s="156"/>
      <c r="P17" s="156"/>
    </row>
    <row r="18" spans="2:16" ht="15.75">
      <c r="B18" s="299">
        <v>5</v>
      </c>
      <c r="C18" s="242" t="s">
        <v>162</v>
      </c>
      <c r="D18" s="242"/>
      <c r="E18" s="242"/>
      <c r="F18" s="333">
        <f>SUMIF($J$29:$J$132,"Project Administration",K$29:K$132)</f>
        <v>0</v>
      </c>
      <c r="G18" s="334">
        <f>SUMIF($J$29:$J$132,"Project Administration",L$29:L$132)</f>
        <v>0</v>
      </c>
      <c r="H18" s="333">
        <f>SUMIF($J$29:$J$132,"Project Administration",M$29:M$132)</f>
        <v>0</v>
      </c>
      <c r="I18" s="333">
        <f>SUMIF($J$29:$J$132,"Project Administration",N$29:N$132)</f>
        <v>0</v>
      </c>
      <c r="J18" s="333">
        <f>SUMIF($J$29:$J$132,"Project Administration",O$29:O$132)</f>
        <v>0</v>
      </c>
      <c r="K18" s="244">
        <f>SUM(F18:J18)</f>
        <v>0</v>
      </c>
      <c r="L18" s="167"/>
      <c r="M18" s="167"/>
      <c r="N18" s="167"/>
      <c r="O18" s="156"/>
      <c r="P18" s="156"/>
    </row>
    <row r="19" spans="2:16" ht="15.75">
      <c r="B19" s="299">
        <v>6</v>
      </c>
      <c r="C19" s="242" t="s">
        <v>163</v>
      </c>
      <c r="D19" s="242"/>
      <c r="E19" s="242"/>
      <c r="F19" s="332">
        <f>SUMIF($J$29:$J$132,"Project Evaluation",K$29:K$132)</f>
        <v>0</v>
      </c>
      <c r="G19" s="335">
        <f>SUMIF($J$29:$J$132,"Project Evaluation",L$29:L$132)</f>
        <v>0</v>
      </c>
      <c r="H19" s="332">
        <f>SUMIF($J$29:$J$132,"Project Evaluation",M$29:M$132)</f>
        <v>0</v>
      </c>
      <c r="I19" s="332">
        <f>SUMIF($J$29:$J$132,"Project Evaluation",N$29:N$132)</f>
        <v>0</v>
      </c>
      <c r="J19" s="332">
        <f>SUMIF($J$29:$J$132,"Project Evaluation",O$29:O$132)</f>
        <v>0</v>
      </c>
      <c r="K19" s="244">
        <f>SUM(F19:J19)</f>
        <v>0</v>
      </c>
      <c r="L19" s="167"/>
      <c r="M19" s="167"/>
      <c r="N19" s="167"/>
      <c r="O19" s="156"/>
      <c r="P19" s="156"/>
    </row>
    <row r="20" spans="2:16" ht="15.75">
      <c r="B20" s="299">
        <v>7</v>
      </c>
      <c r="C20" s="242" t="s">
        <v>236</v>
      </c>
      <c r="D20" s="242"/>
      <c r="E20" s="242"/>
      <c r="F20" s="332">
        <f>SUMIF($J$29:$J$132,"Project Direct",K$29:K$132)</f>
        <v>0</v>
      </c>
      <c r="G20" s="335">
        <f>SUMIF($J$29:$J$132,"Project Direct",L$29:L$132)</f>
        <v>0</v>
      </c>
      <c r="H20" s="332">
        <f>SUMIF($J$29:$J$132,"Project Direct",M$29:M$132)</f>
        <v>0</v>
      </c>
      <c r="I20" s="332">
        <f>SUMIF($J$29:$J$132,"Project Direct",N$29:N$132)</f>
        <v>0</v>
      </c>
      <c r="J20" s="332">
        <f>SUMIF($J$29:$J$132,"Project Direct",O$29:O$132)</f>
        <v>0</v>
      </c>
      <c r="K20" s="244">
        <f>SUM(F20:J20)</f>
        <v>0</v>
      </c>
      <c r="L20" s="167"/>
      <c r="M20" s="167"/>
      <c r="N20" s="167"/>
      <c r="O20" s="156"/>
      <c r="P20" s="156"/>
    </row>
    <row r="21" spans="2:16" ht="15.75">
      <c r="B21" s="299">
        <v>8</v>
      </c>
      <c r="C21" s="336" t="s">
        <v>164</v>
      </c>
      <c r="D21" s="336"/>
      <c r="E21" s="336"/>
      <c r="F21" s="197">
        <f>SUM(F18:F20)</f>
        <v>0</v>
      </c>
      <c r="G21" s="186">
        <f>SUM(G18:G20)</f>
        <v>0</v>
      </c>
      <c r="H21" s="197">
        <f>SUM(H18:H20)</f>
        <v>0</v>
      </c>
      <c r="I21" s="197">
        <f>SUM(I18:I20)</f>
        <v>0</v>
      </c>
      <c r="J21" s="197">
        <f>SUM(J18:J20)</f>
        <v>0</v>
      </c>
      <c r="K21" s="197">
        <f>SUM(K18:K20)</f>
        <v>0</v>
      </c>
      <c r="L21" s="167"/>
      <c r="M21" s="167"/>
      <c r="N21" s="167"/>
      <c r="O21" s="156"/>
      <c r="P21" s="156"/>
    </row>
    <row r="22" spans="2:16" ht="30.75" customHeight="1">
      <c r="B22" s="299">
        <v>9</v>
      </c>
      <c r="C22" s="300" t="s">
        <v>316</v>
      </c>
      <c r="D22" s="300"/>
      <c r="E22" s="300"/>
      <c r="F22" s="337">
        <f aca="true" t="shared" si="0" ref="F22:K22">SUM(F14:F15,F17,F18:F20)</f>
        <v>0</v>
      </c>
      <c r="G22" s="337">
        <f t="shared" si="0"/>
        <v>0</v>
      </c>
      <c r="H22" s="337">
        <f t="shared" si="0"/>
        <v>0</v>
      </c>
      <c r="I22" s="337">
        <f t="shared" si="0"/>
        <v>0</v>
      </c>
      <c r="J22" s="337">
        <f t="shared" si="0"/>
        <v>0</v>
      </c>
      <c r="K22" s="337">
        <f t="shared" si="0"/>
        <v>0</v>
      </c>
      <c r="L22" s="167"/>
      <c r="M22" s="167"/>
      <c r="N22" s="167"/>
      <c r="O22" s="156"/>
      <c r="P22" s="156"/>
    </row>
    <row r="23" spans="2:16" ht="15">
      <c r="B23" s="156"/>
      <c r="C23" s="156"/>
      <c r="D23" s="156"/>
      <c r="E23" s="156"/>
      <c r="F23" s="156"/>
      <c r="G23" s="156"/>
      <c r="H23" s="156"/>
      <c r="I23" s="156"/>
      <c r="J23" s="156"/>
      <c r="K23" s="156"/>
      <c r="L23" s="156"/>
      <c r="M23" s="156"/>
      <c r="N23" s="156"/>
      <c r="O23" s="156"/>
      <c r="P23" s="156"/>
    </row>
    <row r="24" spans="2:17" ht="18.75" thickBot="1">
      <c r="B24" s="254" t="s">
        <v>261</v>
      </c>
      <c r="C24" s="274"/>
      <c r="D24" s="274"/>
      <c r="E24" s="274"/>
      <c r="F24" s="274"/>
      <c r="G24" s="274"/>
      <c r="H24" s="274"/>
      <c r="I24" s="274"/>
      <c r="J24" s="274"/>
      <c r="K24" s="274"/>
      <c r="L24" s="274"/>
      <c r="M24" s="274"/>
      <c r="N24" s="274"/>
      <c r="O24" s="274"/>
      <c r="P24" s="274"/>
      <c r="Q24" s="274"/>
    </row>
    <row r="25" spans="2:16" ht="15.75" thickTop="1">
      <c r="B25" s="156"/>
      <c r="C25" s="156"/>
      <c r="D25" s="156"/>
      <c r="E25" s="156"/>
      <c r="F25" s="156"/>
      <c r="G25" s="156"/>
      <c r="H25" s="156"/>
      <c r="I25" s="156"/>
      <c r="J25" s="156"/>
      <c r="K25" s="156"/>
      <c r="L25" s="156"/>
      <c r="M25" s="156"/>
      <c r="N25" s="156"/>
      <c r="O25" s="156"/>
      <c r="P25" s="156"/>
    </row>
    <row r="26" spans="1:16" s="166" customFormat="1" ht="15">
      <c r="A26" s="156"/>
      <c r="B26" s="156"/>
      <c r="C26" s="299" t="s">
        <v>27</v>
      </c>
      <c r="D26" s="299" t="s">
        <v>29</v>
      </c>
      <c r="E26" s="299" t="s">
        <v>32</v>
      </c>
      <c r="F26" s="299" t="s">
        <v>246</v>
      </c>
      <c r="G26" s="299" t="s">
        <v>247</v>
      </c>
      <c r="H26" s="299" t="s">
        <v>248</v>
      </c>
      <c r="I26" s="299" t="s">
        <v>257</v>
      </c>
      <c r="J26" s="299" t="s">
        <v>249</v>
      </c>
      <c r="K26" s="230" t="s">
        <v>250</v>
      </c>
      <c r="L26" s="230" t="s">
        <v>251</v>
      </c>
      <c r="M26" s="230" t="s">
        <v>252</v>
      </c>
      <c r="N26" s="265" t="s">
        <v>253</v>
      </c>
      <c r="O26" s="230" t="s">
        <v>254</v>
      </c>
      <c r="P26" s="230" t="s">
        <v>255</v>
      </c>
    </row>
    <row r="27" spans="1:16" s="166" customFormat="1" ht="15.75">
      <c r="A27" s="156"/>
      <c r="B27" s="135"/>
      <c r="C27" s="338"/>
      <c r="D27" s="339" t="s">
        <v>167</v>
      </c>
      <c r="E27" s="339"/>
      <c r="F27" s="339"/>
      <c r="G27" s="339"/>
      <c r="H27" s="339"/>
      <c r="I27" s="339"/>
      <c r="J27" s="339"/>
      <c r="K27" s="179" t="s">
        <v>28</v>
      </c>
      <c r="L27" s="339" t="s">
        <v>30</v>
      </c>
      <c r="M27" s="339"/>
      <c r="N27" s="339"/>
      <c r="O27" s="339"/>
      <c r="P27" s="340"/>
    </row>
    <row r="28" spans="2:16" ht="47.25">
      <c r="B28" s="159" t="s">
        <v>134</v>
      </c>
      <c r="C28" s="341" t="s">
        <v>11</v>
      </c>
      <c r="D28" s="342" t="s">
        <v>12</v>
      </c>
      <c r="E28" s="237" t="s">
        <v>18</v>
      </c>
      <c r="F28" s="237" t="s">
        <v>154</v>
      </c>
      <c r="G28" s="237" t="s">
        <v>13</v>
      </c>
      <c r="H28" s="237" t="s">
        <v>151</v>
      </c>
      <c r="I28" s="237" t="s">
        <v>152</v>
      </c>
      <c r="J28" s="343" t="s">
        <v>153</v>
      </c>
      <c r="K28" s="236" t="s">
        <v>300</v>
      </c>
      <c r="L28" s="317" t="s">
        <v>5</v>
      </c>
      <c r="M28" s="315" t="s">
        <v>6</v>
      </c>
      <c r="N28" s="315" t="s">
        <v>14</v>
      </c>
      <c r="O28" s="344" t="s">
        <v>15</v>
      </c>
      <c r="P28" s="318" t="s">
        <v>278</v>
      </c>
    </row>
    <row r="29" spans="2:16" ht="15">
      <c r="B29" s="299">
        <v>1</v>
      </c>
      <c r="C29" s="319">
        <f>IF(P32&lt;&gt;0,VLOOKUP($D$7,Info_County_Code,2,FALSE),"")</f>
      </c>
      <c r="D29" s="107" t="s">
        <v>350</v>
      </c>
      <c r="E29" s="16"/>
      <c r="F29" s="16"/>
      <c r="G29" s="16"/>
      <c r="H29" s="11"/>
      <c r="I29" s="11"/>
      <c r="J29" s="345" t="s">
        <v>158</v>
      </c>
      <c r="K29" s="12"/>
      <c r="L29" s="12"/>
      <c r="M29" s="11"/>
      <c r="N29" s="11"/>
      <c r="O29" s="13"/>
      <c r="P29" s="244">
        <f aca="true" t="shared" si="1" ref="P29:P64">SUM(K29:O29)</f>
        <v>0</v>
      </c>
    </row>
    <row r="30" spans="2:16" ht="15">
      <c r="B30" s="299">
        <v>1</v>
      </c>
      <c r="C30" s="346">
        <f aca="true" t="shared" si="2" ref="C30:I31">IF(ISBLANK(C29),"",C29)</f>
      </c>
      <c r="D30" s="347" t="str">
        <f t="shared" si="2"/>
        <v>No programs during FY17-18</v>
      </c>
      <c r="E30" s="348">
        <f t="shared" si="2"/>
      </c>
      <c r="F30" s="348">
        <f t="shared" si="2"/>
      </c>
      <c r="G30" s="348">
        <f t="shared" si="2"/>
      </c>
      <c r="H30" s="349">
        <f t="shared" si="2"/>
      </c>
      <c r="I30" s="349">
        <f t="shared" si="2"/>
      </c>
      <c r="J30" s="298" t="s">
        <v>159</v>
      </c>
      <c r="K30" s="12"/>
      <c r="L30" s="12"/>
      <c r="M30" s="11"/>
      <c r="N30" s="11"/>
      <c r="O30" s="13"/>
      <c r="P30" s="244">
        <f t="shared" si="1"/>
        <v>0</v>
      </c>
    </row>
    <row r="31" spans="2:16" ht="15">
      <c r="B31" s="299">
        <v>1</v>
      </c>
      <c r="C31" s="346">
        <f aca="true" t="shared" si="3" ref="C31:H31">IF(ISBLANK(C29),"",C29)</f>
      </c>
      <c r="D31" s="350" t="str">
        <f t="shared" si="3"/>
        <v>No programs during FY17-18</v>
      </c>
      <c r="E31" s="351">
        <f t="shared" si="3"/>
      </c>
      <c r="F31" s="351">
        <f t="shared" si="3"/>
      </c>
      <c r="G31" s="351">
        <f t="shared" si="3"/>
      </c>
      <c r="H31" s="298">
        <f t="shared" si="3"/>
      </c>
      <c r="I31" s="298">
        <f t="shared" si="2"/>
      </c>
      <c r="J31" s="298" t="s">
        <v>237</v>
      </c>
      <c r="K31" s="12"/>
      <c r="L31" s="12"/>
      <c r="M31" s="11"/>
      <c r="N31" s="11"/>
      <c r="O31" s="13"/>
      <c r="P31" s="244">
        <f t="shared" si="1"/>
        <v>0</v>
      </c>
    </row>
    <row r="32" spans="2:16" ht="15.75">
      <c r="B32" s="256">
        <v>1</v>
      </c>
      <c r="C32" s="352">
        <f aca="true" t="shared" si="4" ref="C32:I32">IF(ISBLANK(C29),"",C29)</f>
      </c>
      <c r="D32" s="353" t="str">
        <f t="shared" si="4"/>
        <v>No programs during FY17-18</v>
      </c>
      <c r="E32" s="354">
        <f t="shared" si="4"/>
      </c>
      <c r="F32" s="354">
        <f t="shared" si="4"/>
      </c>
      <c r="G32" s="354">
        <f t="shared" si="4"/>
      </c>
      <c r="H32" s="355">
        <f t="shared" si="4"/>
      </c>
      <c r="I32" s="355">
        <f t="shared" si="4"/>
      </c>
      <c r="J32" s="301" t="s">
        <v>263</v>
      </c>
      <c r="K32" s="356">
        <f>SUM(K29:K31)</f>
        <v>0</v>
      </c>
      <c r="L32" s="356">
        <f>SUM(L29:L31)</f>
        <v>0</v>
      </c>
      <c r="M32" s="357">
        <f>SUM(M29:M31)</f>
        <v>0</v>
      </c>
      <c r="N32" s="357">
        <f>SUM(N29:N31)</f>
        <v>0</v>
      </c>
      <c r="O32" s="358">
        <f>SUM(O29:O31)</f>
        <v>0</v>
      </c>
      <c r="P32" s="301">
        <f t="shared" si="1"/>
        <v>0</v>
      </c>
    </row>
    <row r="33" spans="2:16" ht="15">
      <c r="B33" s="299">
        <v>2</v>
      </c>
      <c r="C33" s="319">
        <f>IF(P36&lt;&gt;0,VLOOKUP($D$7,Info_County_Code,2,FALSE),"")</f>
      </c>
      <c r="D33" s="20"/>
      <c r="E33" s="16"/>
      <c r="F33" s="16"/>
      <c r="G33" s="16"/>
      <c r="H33" s="11"/>
      <c r="I33" s="11"/>
      <c r="J33" s="345">
        <f>IF(NOT(ISBLANK(D33)),$J$29,"")</f>
      </c>
      <c r="K33" s="12"/>
      <c r="L33" s="12"/>
      <c r="M33" s="11"/>
      <c r="N33" s="11"/>
      <c r="O33" s="13"/>
      <c r="P33" s="244">
        <f>SUM(K33:O33)</f>
        <v>0</v>
      </c>
    </row>
    <row r="34" spans="2:16" ht="15">
      <c r="B34" s="299">
        <v>2</v>
      </c>
      <c r="C34" s="346">
        <f aca="true" t="shared" si="5" ref="C34:I34">IF(ISBLANK(C33),"",C33)</f>
      </c>
      <c r="D34" s="347">
        <f t="shared" si="5"/>
      </c>
      <c r="E34" s="348">
        <f t="shared" si="5"/>
      </c>
      <c r="F34" s="348">
        <f t="shared" si="5"/>
      </c>
      <c r="G34" s="348">
        <f t="shared" si="5"/>
      </c>
      <c r="H34" s="349">
        <f t="shared" si="5"/>
      </c>
      <c r="I34" s="349">
        <f t="shared" si="5"/>
      </c>
      <c r="J34" s="298">
        <f>IF(NOT(ISBLANK(D33)),$J$30,"")</f>
      </c>
      <c r="K34" s="12"/>
      <c r="L34" s="12"/>
      <c r="M34" s="11"/>
      <c r="N34" s="11"/>
      <c r="O34" s="13"/>
      <c r="P34" s="244">
        <f>SUM(K34:O34)</f>
        <v>0</v>
      </c>
    </row>
    <row r="35" spans="2:16" ht="15">
      <c r="B35" s="299">
        <v>2</v>
      </c>
      <c r="C35" s="346">
        <f aca="true" t="shared" si="6" ref="C35:I35">IF(ISBLANK(C33),"",C33)</f>
      </c>
      <c r="D35" s="350">
        <f t="shared" si="6"/>
      </c>
      <c r="E35" s="351">
        <f t="shared" si="6"/>
      </c>
      <c r="F35" s="351">
        <f t="shared" si="6"/>
      </c>
      <c r="G35" s="351">
        <f t="shared" si="6"/>
      </c>
      <c r="H35" s="298">
        <f t="shared" si="6"/>
      </c>
      <c r="I35" s="298">
        <f t="shared" si="6"/>
      </c>
      <c r="J35" s="298">
        <f>IF(NOT(ISBLANK(D33)),$J$31,"")</f>
      </c>
      <c r="K35" s="12"/>
      <c r="L35" s="12"/>
      <c r="M35" s="11"/>
      <c r="N35" s="11"/>
      <c r="O35" s="13"/>
      <c r="P35" s="244">
        <f>SUM(K35:O35)</f>
        <v>0</v>
      </c>
    </row>
    <row r="36" spans="2:16" ht="15.75">
      <c r="B36" s="256">
        <v>2</v>
      </c>
      <c r="C36" s="352">
        <f aca="true" t="shared" si="7" ref="C36:I36">IF(ISBLANK(C33),"",C33)</f>
      </c>
      <c r="D36" s="353">
        <f t="shared" si="7"/>
      </c>
      <c r="E36" s="354">
        <f t="shared" si="7"/>
      </c>
      <c r="F36" s="354">
        <f t="shared" si="7"/>
      </c>
      <c r="G36" s="354">
        <f t="shared" si="7"/>
      </c>
      <c r="H36" s="355">
        <f t="shared" si="7"/>
      </c>
      <c r="I36" s="355">
        <f t="shared" si="7"/>
      </c>
      <c r="J36" s="301">
        <f>IF(NOT(ISBLANK(D33)),$J$32,"")</f>
      </c>
      <c r="K36" s="356">
        <f>SUM(K33:K35)</f>
        <v>0</v>
      </c>
      <c r="L36" s="356">
        <f>SUM(L33:L35)</f>
        <v>0</v>
      </c>
      <c r="M36" s="357">
        <f>SUM(M33:M35)</f>
        <v>0</v>
      </c>
      <c r="N36" s="357">
        <f>SUM(N33:N35)</f>
        <v>0</v>
      </c>
      <c r="O36" s="358">
        <f>SUM(O33:O35)</f>
        <v>0</v>
      </c>
      <c r="P36" s="301">
        <f>SUM(K36:O36)</f>
        <v>0</v>
      </c>
    </row>
    <row r="37" spans="2:16" ht="15">
      <c r="B37" s="299">
        <v>2</v>
      </c>
      <c r="C37" s="319">
        <f>IF(P40&lt;&gt;0,VLOOKUP($D$7,Info_County_Code,2,FALSE),"")</f>
      </c>
      <c r="D37" s="20"/>
      <c r="E37" s="16"/>
      <c r="F37" s="16"/>
      <c r="G37" s="16"/>
      <c r="H37" s="11"/>
      <c r="I37" s="11"/>
      <c r="J37" s="345">
        <f>IF(NOT(ISBLANK(D37)),$J$29,"")</f>
      </c>
      <c r="K37" s="12"/>
      <c r="L37" s="12"/>
      <c r="M37" s="11"/>
      <c r="N37" s="11"/>
      <c r="O37" s="13"/>
      <c r="P37" s="244">
        <f t="shared" si="1"/>
        <v>0</v>
      </c>
    </row>
    <row r="38" spans="2:16" ht="15">
      <c r="B38" s="299">
        <v>2</v>
      </c>
      <c r="C38" s="346">
        <f aca="true" t="shared" si="8" ref="C38:I38">IF(ISBLANK(C37),"",C37)</f>
      </c>
      <c r="D38" s="347">
        <f t="shared" si="8"/>
      </c>
      <c r="E38" s="348">
        <f t="shared" si="8"/>
      </c>
      <c r="F38" s="348">
        <f t="shared" si="8"/>
      </c>
      <c r="G38" s="348">
        <f t="shared" si="8"/>
      </c>
      <c r="H38" s="349">
        <f t="shared" si="8"/>
      </c>
      <c r="I38" s="349">
        <f t="shared" si="8"/>
      </c>
      <c r="J38" s="298">
        <f>IF(NOT(ISBLANK(D37)),$J$30,"")</f>
      </c>
      <c r="K38" s="12"/>
      <c r="L38" s="12"/>
      <c r="M38" s="11"/>
      <c r="N38" s="11"/>
      <c r="O38" s="13"/>
      <c r="P38" s="244">
        <f t="shared" si="1"/>
        <v>0</v>
      </c>
    </row>
    <row r="39" spans="2:16" ht="15">
      <c r="B39" s="299">
        <v>2</v>
      </c>
      <c r="C39" s="346">
        <f aca="true" t="shared" si="9" ref="C39:I39">IF(ISBLANK(C37),"",C37)</f>
      </c>
      <c r="D39" s="350">
        <f t="shared" si="9"/>
      </c>
      <c r="E39" s="351">
        <f t="shared" si="9"/>
      </c>
      <c r="F39" s="351">
        <f t="shared" si="9"/>
      </c>
      <c r="G39" s="351">
        <f t="shared" si="9"/>
      </c>
      <c r="H39" s="298">
        <f t="shared" si="9"/>
      </c>
      <c r="I39" s="298">
        <f t="shared" si="9"/>
      </c>
      <c r="J39" s="298">
        <f>IF(NOT(ISBLANK(D37)),$J$31,"")</f>
      </c>
      <c r="K39" s="12"/>
      <c r="L39" s="12"/>
      <c r="M39" s="11"/>
      <c r="N39" s="11"/>
      <c r="O39" s="13"/>
      <c r="P39" s="244">
        <f t="shared" si="1"/>
        <v>0</v>
      </c>
    </row>
    <row r="40" spans="2:16" ht="15.75">
      <c r="B40" s="256">
        <v>2</v>
      </c>
      <c r="C40" s="352">
        <f aca="true" t="shared" si="10" ref="C40:I40">IF(ISBLANK(C37),"",C37)</f>
      </c>
      <c r="D40" s="353">
        <f t="shared" si="10"/>
      </c>
      <c r="E40" s="354">
        <f t="shared" si="10"/>
      </c>
      <c r="F40" s="354">
        <f t="shared" si="10"/>
      </c>
      <c r="G40" s="354">
        <f t="shared" si="10"/>
      </c>
      <c r="H40" s="355">
        <f t="shared" si="10"/>
      </c>
      <c r="I40" s="355">
        <f t="shared" si="10"/>
      </c>
      <c r="J40" s="301">
        <f>IF(NOT(ISBLANK(D37)),$J$32,"")</f>
      </c>
      <c r="K40" s="356">
        <f>SUM(K37:K39)</f>
        <v>0</v>
      </c>
      <c r="L40" s="356">
        <f>SUM(L37:L39)</f>
        <v>0</v>
      </c>
      <c r="M40" s="357">
        <f>SUM(M37:M39)</f>
        <v>0</v>
      </c>
      <c r="N40" s="357">
        <f>SUM(N37:N39)</f>
        <v>0</v>
      </c>
      <c r="O40" s="358">
        <f>SUM(O37:O39)</f>
        <v>0</v>
      </c>
      <c r="P40" s="301">
        <f t="shared" si="1"/>
        <v>0</v>
      </c>
    </row>
    <row r="41" spans="2:16" ht="15">
      <c r="B41" s="299">
        <v>3</v>
      </c>
      <c r="C41" s="319">
        <f>IF(P44&lt;&gt;0,VLOOKUP($D$7,Info_County_Code,2,FALSE),"")</f>
      </c>
      <c r="D41" s="20"/>
      <c r="E41" s="16"/>
      <c r="F41" s="16"/>
      <c r="G41" s="16"/>
      <c r="H41" s="11"/>
      <c r="I41" s="11"/>
      <c r="J41" s="345">
        <f>IF(NOT(ISBLANK(D41)),$J$29,"")</f>
      </c>
      <c r="K41" s="12"/>
      <c r="L41" s="12"/>
      <c r="M41" s="11"/>
      <c r="N41" s="11"/>
      <c r="O41" s="13"/>
      <c r="P41" s="244">
        <f t="shared" si="1"/>
        <v>0</v>
      </c>
    </row>
    <row r="42" spans="2:16" ht="15">
      <c r="B42" s="299">
        <v>3</v>
      </c>
      <c r="C42" s="346">
        <f aca="true" t="shared" si="11" ref="C42:I42">IF(ISBLANK(C41),"",C41)</f>
      </c>
      <c r="D42" s="347">
        <f t="shared" si="11"/>
      </c>
      <c r="E42" s="348">
        <f t="shared" si="11"/>
      </c>
      <c r="F42" s="348">
        <f t="shared" si="11"/>
      </c>
      <c r="G42" s="348">
        <f t="shared" si="11"/>
      </c>
      <c r="H42" s="349">
        <f t="shared" si="11"/>
      </c>
      <c r="I42" s="349">
        <f t="shared" si="11"/>
      </c>
      <c r="J42" s="298">
        <f>IF(NOT(ISBLANK(D41)),$J$30,"")</f>
      </c>
      <c r="K42" s="12"/>
      <c r="L42" s="12"/>
      <c r="M42" s="11"/>
      <c r="N42" s="11"/>
      <c r="O42" s="13"/>
      <c r="P42" s="244">
        <f t="shared" si="1"/>
        <v>0</v>
      </c>
    </row>
    <row r="43" spans="2:16" ht="15">
      <c r="B43" s="299">
        <v>3</v>
      </c>
      <c r="C43" s="346">
        <f aca="true" t="shared" si="12" ref="C43:I43">IF(ISBLANK(C41),"",C41)</f>
      </c>
      <c r="D43" s="350">
        <f t="shared" si="12"/>
      </c>
      <c r="E43" s="351">
        <f t="shared" si="12"/>
      </c>
      <c r="F43" s="351">
        <f t="shared" si="12"/>
      </c>
      <c r="G43" s="351">
        <f t="shared" si="12"/>
      </c>
      <c r="H43" s="298">
        <f t="shared" si="12"/>
      </c>
      <c r="I43" s="298">
        <f t="shared" si="12"/>
      </c>
      <c r="J43" s="298">
        <f>IF(NOT(ISBLANK(D41)),$J$31,"")</f>
      </c>
      <c r="K43" s="12"/>
      <c r="L43" s="12"/>
      <c r="M43" s="11"/>
      <c r="N43" s="11"/>
      <c r="O43" s="13"/>
      <c r="P43" s="244">
        <f t="shared" si="1"/>
        <v>0</v>
      </c>
    </row>
    <row r="44" spans="2:16" ht="15.75">
      <c r="B44" s="256">
        <v>3</v>
      </c>
      <c r="C44" s="352">
        <f aca="true" t="shared" si="13" ref="C44:I44">IF(ISBLANK(C41),"",C41)</f>
      </c>
      <c r="D44" s="353">
        <f t="shared" si="13"/>
      </c>
      <c r="E44" s="354">
        <f t="shared" si="13"/>
      </c>
      <c r="F44" s="354">
        <f t="shared" si="13"/>
      </c>
      <c r="G44" s="354">
        <f t="shared" si="13"/>
      </c>
      <c r="H44" s="355">
        <f t="shared" si="13"/>
      </c>
      <c r="I44" s="355">
        <f t="shared" si="13"/>
      </c>
      <c r="J44" s="301">
        <f>IF(NOT(ISBLANK(D41)),$J$32,"")</f>
      </c>
      <c r="K44" s="356">
        <f>SUM(K41:K43)</f>
        <v>0</v>
      </c>
      <c r="L44" s="356">
        <f>SUM(L41:L43)</f>
        <v>0</v>
      </c>
      <c r="M44" s="357">
        <f>SUM(M41:M43)</f>
        <v>0</v>
      </c>
      <c r="N44" s="357">
        <f>SUM(N41:N43)</f>
        <v>0</v>
      </c>
      <c r="O44" s="358">
        <f>SUM(O41:O43)</f>
        <v>0</v>
      </c>
      <c r="P44" s="301">
        <f t="shared" si="1"/>
        <v>0</v>
      </c>
    </row>
    <row r="45" spans="2:16" ht="15">
      <c r="B45" s="299">
        <v>4</v>
      </c>
      <c r="C45" s="319">
        <f>IF(P48&lt;&gt;0,VLOOKUP($D$7,Info_County_Code,2,FALSE),"")</f>
      </c>
      <c r="D45" s="20"/>
      <c r="E45" s="16"/>
      <c r="F45" s="16"/>
      <c r="G45" s="16"/>
      <c r="H45" s="11"/>
      <c r="I45" s="11"/>
      <c r="J45" s="345">
        <f>IF(NOT(ISBLANK(D45)),$J$29,"")</f>
      </c>
      <c r="K45" s="12"/>
      <c r="L45" s="12"/>
      <c r="M45" s="11"/>
      <c r="N45" s="11"/>
      <c r="O45" s="13"/>
      <c r="P45" s="244">
        <f t="shared" si="1"/>
        <v>0</v>
      </c>
    </row>
    <row r="46" spans="2:16" ht="15">
      <c r="B46" s="299">
        <v>4</v>
      </c>
      <c r="C46" s="346">
        <f aca="true" t="shared" si="14" ref="C46:I46">IF(ISBLANK(C45),"",C45)</f>
      </c>
      <c r="D46" s="347">
        <f t="shared" si="14"/>
      </c>
      <c r="E46" s="348">
        <f t="shared" si="14"/>
      </c>
      <c r="F46" s="348">
        <f t="shared" si="14"/>
      </c>
      <c r="G46" s="348">
        <f t="shared" si="14"/>
      </c>
      <c r="H46" s="349">
        <f t="shared" si="14"/>
      </c>
      <c r="I46" s="349">
        <f t="shared" si="14"/>
      </c>
      <c r="J46" s="298">
        <f>IF(NOT(ISBLANK(D45)),$J$30,"")</f>
      </c>
      <c r="K46" s="12"/>
      <c r="L46" s="12"/>
      <c r="M46" s="11"/>
      <c r="N46" s="11"/>
      <c r="O46" s="13"/>
      <c r="P46" s="244">
        <f t="shared" si="1"/>
        <v>0</v>
      </c>
    </row>
    <row r="47" spans="2:16" ht="15">
      <c r="B47" s="299">
        <v>4</v>
      </c>
      <c r="C47" s="346">
        <f aca="true" t="shared" si="15" ref="C47:I47">IF(ISBLANK(C45),"",C45)</f>
      </c>
      <c r="D47" s="350">
        <f t="shared" si="15"/>
      </c>
      <c r="E47" s="351">
        <f t="shared" si="15"/>
      </c>
      <c r="F47" s="351">
        <f t="shared" si="15"/>
      </c>
      <c r="G47" s="351">
        <f t="shared" si="15"/>
      </c>
      <c r="H47" s="298">
        <f t="shared" si="15"/>
      </c>
      <c r="I47" s="298">
        <f t="shared" si="15"/>
      </c>
      <c r="J47" s="298">
        <f>IF(NOT(ISBLANK(D45)),$J$31,"")</f>
      </c>
      <c r="K47" s="12"/>
      <c r="L47" s="12"/>
      <c r="M47" s="11"/>
      <c r="N47" s="11"/>
      <c r="O47" s="13"/>
      <c r="P47" s="244">
        <f t="shared" si="1"/>
        <v>0</v>
      </c>
    </row>
    <row r="48" spans="2:16" ht="15.75">
      <c r="B48" s="256">
        <v>4</v>
      </c>
      <c r="C48" s="352">
        <f aca="true" t="shared" si="16" ref="C48:I48">IF(ISBLANK(C45),"",C45)</f>
      </c>
      <c r="D48" s="353">
        <f t="shared" si="16"/>
      </c>
      <c r="E48" s="354">
        <f t="shared" si="16"/>
      </c>
      <c r="F48" s="354">
        <f t="shared" si="16"/>
      </c>
      <c r="G48" s="354">
        <f t="shared" si="16"/>
      </c>
      <c r="H48" s="355">
        <f t="shared" si="16"/>
      </c>
      <c r="I48" s="355">
        <f t="shared" si="16"/>
      </c>
      <c r="J48" s="301">
        <f>IF(NOT(ISBLANK(D45)),$J$32,"")</f>
      </c>
      <c r="K48" s="356">
        <f>SUM(K45:K47)</f>
        <v>0</v>
      </c>
      <c r="L48" s="356">
        <f>SUM(L45:L47)</f>
        <v>0</v>
      </c>
      <c r="M48" s="357">
        <f>SUM(M45:M47)</f>
        <v>0</v>
      </c>
      <c r="N48" s="357">
        <f>SUM(N45:N47)</f>
        <v>0</v>
      </c>
      <c r="O48" s="358">
        <f>SUM(O45:O47)</f>
        <v>0</v>
      </c>
      <c r="P48" s="301">
        <f t="shared" si="1"/>
        <v>0</v>
      </c>
    </row>
    <row r="49" spans="2:16" ht="15">
      <c r="B49" s="299">
        <v>5</v>
      </c>
      <c r="C49" s="319">
        <f>IF(P52&lt;&gt;0,VLOOKUP($D$7,Info_County_Code,2,FALSE),"")</f>
      </c>
      <c r="D49" s="20"/>
      <c r="E49" s="16"/>
      <c r="F49" s="16"/>
      <c r="G49" s="16"/>
      <c r="H49" s="11"/>
      <c r="I49" s="11"/>
      <c r="J49" s="345">
        <f>IF(NOT(ISBLANK(D49)),$J$29,"")</f>
      </c>
      <c r="K49" s="12"/>
      <c r="L49" s="12"/>
      <c r="M49" s="11"/>
      <c r="N49" s="11"/>
      <c r="O49" s="13"/>
      <c r="P49" s="244">
        <f t="shared" si="1"/>
        <v>0</v>
      </c>
    </row>
    <row r="50" spans="2:16" ht="15">
      <c r="B50" s="299">
        <v>5</v>
      </c>
      <c r="C50" s="346">
        <f aca="true" t="shared" si="17" ref="C50:I50">IF(ISBLANK(C49),"",C49)</f>
      </c>
      <c r="D50" s="347">
        <f t="shared" si="17"/>
      </c>
      <c r="E50" s="348">
        <f t="shared" si="17"/>
      </c>
      <c r="F50" s="348">
        <f t="shared" si="17"/>
      </c>
      <c r="G50" s="348">
        <f t="shared" si="17"/>
      </c>
      <c r="H50" s="349">
        <f t="shared" si="17"/>
      </c>
      <c r="I50" s="349">
        <f t="shared" si="17"/>
      </c>
      <c r="J50" s="298">
        <f>IF(NOT(ISBLANK(D49)),$J$30,"")</f>
      </c>
      <c r="K50" s="12"/>
      <c r="L50" s="12"/>
      <c r="M50" s="11"/>
      <c r="N50" s="11"/>
      <c r="O50" s="13"/>
      <c r="P50" s="244">
        <f t="shared" si="1"/>
        <v>0</v>
      </c>
    </row>
    <row r="51" spans="2:16" ht="15">
      <c r="B51" s="299">
        <v>5</v>
      </c>
      <c r="C51" s="346">
        <f aca="true" t="shared" si="18" ref="C51:I51">IF(ISBLANK(C49),"",C49)</f>
      </c>
      <c r="D51" s="350">
        <f t="shared" si="18"/>
      </c>
      <c r="E51" s="351">
        <f t="shared" si="18"/>
      </c>
      <c r="F51" s="351">
        <f t="shared" si="18"/>
      </c>
      <c r="G51" s="351">
        <f t="shared" si="18"/>
      </c>
      <c r="H51" s="298">
        <f t="shared" si="18"/>
      </c>
      <c r="I51" s="298">
        <f t="shared" si="18"/>
      </c>
      <c r="J51" s="298">
        <f>IF(NOT(ISBLANK(D49)),$J$31,"")</f>
      </c>
      <c r="K51" s="12"/>
      <c r="L51" s="12"/>
      <c r="M51" s="11"/>
      <c r="N51" s="11"/>
      <c r="O51" s="13"/>
      <c r="P51" s="244">
        <f t="shared" si="1"/>
        <v>0</v>
      </c>
    </row>
    <row r="52" spans="2:16" ht="15.75">
      <c r="B52" s="256">
        <v>5</v>
      </c>
      <c r="C52" s="352">
        <f aca="true" t="shared" si="19" ref="C52:I52">IF(ISBLANK(C49),"",C49)</f>
      </c>
      <c r="D52" s="353">
        <f t="shared" si="19"/>
      </c>
      <c r="E52" s="354">
        <f t="shared" si="19"/>
      </c>
      <c r="F52" s="354">
        <f t="shared" si="19"/>
      </c>
      <c r="G52" s="354">
        <f t="shared" si="19"/>
      </c>
      <c r="H52" s="355">
        <f t="shared" si="19"/>
      </c>
      <c r="I52" s="355">
        <f t="shared" si="19"/>
      </c>
      <c r="J52" s="301">
        <f>IF(NOT(ISBLANK(D49)),$J$32,"")</f>
      </c>
      <c r="K52" s="356">
        <f>SUM(K49:K51)</f>
        <v>0</v>
      </c>
      <c r="L52" s="356">
        <f>SUM(L49:L51)</f>
        <v>0</v>
      </c>
      <c r="M52" s="357">
        <f>SUM(M49:M51)</f>
        <v>0</v>
      </c>
      <c r="N52" s="357">
        <f>SUM(N49:N51)</f>
        <v>0</v>
      </c>
      <c r="O52" s="358">
        <f>SUM(O49:O51)</f>
        <v>0</v>
      </c>
      <c r="P52" s="301">
        <f t="shared" si="1"/>
        <v>0</v>
      </c>
    </row>
    <row r="53" spans="2:16" ht="15">
      <c r="B53" s="299">
        <v>6</v>
      </c>
      <c r="C53" s="319">
        <f>IF(P56&lt;&gt;0,VLOOKUP($D$7,Info_County_Code,2,FALSE),"")</f>
      </c>
      <c r="D53" s="20"/>
      <c r="E53" s="16"/>
      <c r="F53" s="16"/>
      <c r="G53" s="16"/>
      <c r="H53" s="11"/>
      <c r="I53" s="11"/>
      <c r="J53" s="345">
        <f>IF(NOT(ISBLANK(D53)),$J$29,"")</f>
      </c>
      <c r="K53" s="12"/>
      <c r="L53" s="12"/>
      <c r="M53" s="11"/>
      <c r="N53" s="11"/>
      <c r="O53" s="13"/>
      <c r="P53" s="244">
        <f t="shared" si="1"/>
        <v>0</v>
      </c>
    </row>
    <row r="54" spans="2:16" ht="15">
      <c r="B54" s="299">
        <v>6</v>
      </c>
      <c r="C54" s="346">
        <f aca="true" t="shared" si="20" ref="C54:I54">IF(ISBLANK(C53),"",C53)</f>
      </c>
      <c r="D54" s="347">
        <f t="shared" si="20"/>
      </c>
      <c r="E54" s="348">
        <f t="shared" si="20"/>
      </c>
      <c r="F54" s="348">
        <f t="shared" si="20"/>
      </c>
      <c r="G54" s="348">
        <f t="shared" si="20"/>
      </c>
      <c r="H54" s="349">
        <f t="shared" si="20"/>
      </c>
      <c r="I54" s="349">
        <f t="shared" si="20"/>
      </c>
      <c r="J54" s="298">
        <f>IF(NOT(ISBLANK(D53)),$J$30,"")</f>
      </c>
      <c r="K54" s="12"/>
      <c r="L54" s="12"/>
      <c r="M54" s="11"/>
      <c r="N54" s="11"/>
      <c r="O54" s="13"/>
      <c r="P54" s="244">
        <f t="shared" si="1"/>
        <v>0</v>
      </c>
    </row>
    <row r="55" spans="2:16" ht="15">
      <c r="B55" s="299">
        <v>6</v>
      </c>
      <c r="C55" s="346">
        <f aca="true" t="shared" si="21" ref="C55:I55">IF(ISBLANK(C53),"",C53)</f>
      </c>
      <c r="D55" s="350">
        <f t="shared" si="21"/>
      </c>
      <c r="E55" s="351">
        <f t="shared" si="21"/>
      </c>
      <c r="F55" s="351">
        <f t="shared" si="21"/>
      </c>
      <c r="G55" s="351">
        <f t="shared" si="21"/>
      </c>
      <c r="H55" s="298">
        <f t="shared" si="21"/>
      </c>
      <c r="I55" s="298">
        <f t="shared" si="21"/>
      </c>
      <c r="J55" s="298">
        <f>IF(NOT(ISBLANK(D53)),$J$31,"")</f>
      </c>
      <c r="K55" s="12"/>
      <c r="L55" s="12"/>
      <c r="M55" s="11"/>
      <c r="N55" s="11"/>
      <c r="O55" s="13"/>
      <c r="P55" s="244">
        <f t="shared" si="1"/>
        <v>0</v>
      </c>
    </row>
    <row r="56" spans="2:16" ht="15.75">
      <c r="B56" s="256">
        <v>6</v>
      </c>
      <c r="C56" s="352">
        <f aca="true" t="shared" si="22" ref="C56:I56">IF(ISBLANK(C53),"",C53)</f>
      </c>
      <c r="D56" s="353">
        <f t="shared" si="22"/>
      </c>
      <c r="E56" s="354">
        <f t="shared" si="22"/>
      </c>
      <c r="F56" s="354">
        <f t="shared" si="22"/>
      </c>
      <c r="G56" s="354">
        <f t="shared" si="22"/>
      </c>
      <c r="H56" s="355">
        <f t="shared" si="22"/>
      </c>
      <c r="I56" s="355">
        <f t="shared" si="22"/>
      </c>
      <c r="J56" s="301">
        <f>IF(NOT(ISBLANK(D53)),$J$32,"")</f>
      </c>
      <c r="K56" s="356">
        <f>SUM(K53:K55)</f>
        <v>0</v>
      </c>
      <c r="L56" s="356">
        <f>SUM(L53:L55)</f>
        <v>0</v>
      </c>
      <c r="M56" s="357">
        <f>SUM(M53:M55)</f>
        <v>0</v>
      </c>
      <c r="N56" s="357">
        <f>SUM(N53:N55)</f>
        <v>0</v>
      </c>
      <c r="O56" s="358">
        <f>SUM(O53:O55)</f>
        <v>0</v>
      </c>
      <c r="P56" s="301">
        <f t="shared" si="1"/>
        <v>0</v>
      </c>
    </row>
    <row r="57" spans="2:16" ht="15">
      <c r="B57" s="299">
        <v>7</v>
      </c>
      <c r="C57" s="319">
        <f>IF(P60&lt;&gt;0,VLOOKUP($D$7,Info_County_Code,2,FALSE),"")</f>
      </c>
      <c r="D57" s="20"/>
      <c r="E57" s="16"/>
      <c r="F57" s="16"/>
      <c r="G57" s="16"/>
      <c r="H57" s="11"/>
      <c r="I57" s="11"/>
      <c r="J57" s="345">
        <f>IF(NOT(ISBLANK(D57)),$J$29,"")</f>
      </c>
      <c r="K57" s="12"/>
      <c r="L57" s="12"/>
      <c r="M57" s="11"/>
      <c r="N57" s="11"/>
      <c r="O57" s="13"/>
      <c r="P57" s="244">
        <f t="shared" si="1"/>
        <v>0</v>
      </c>
    </row>
    <row r="58" spans="2:16" ht="15">
      <c r="B58" s="299">
        <v>7</v>
      </c>
      <c r="C58" s="346">
        <f aca="true" t="shared" si="23" ref="C58:I58">IF(ISBLANK(C57),"",C57)</f>
      </c>
      <c r="D58" s="347">
        <f t="shared" si="23"/>
      </c>
      <c r="E58" s="348">
        <f t="shared" si="23"/>
      </c>
      <c r="F58" s="348">
        <f t="shared" si="23"/>
      </c>
      <c r="G58" s="348">
        <f t="shared" si="23"/>
      </c>
      <c r="H58" s="349">
        <f t="shared" si="23"/>
      </c>
      <c r="I58" s="349">
        <f t="shared" si="23"/>
      </c>
      <c r="J58" s="298">
        <f>IF(NOT(ISBLANK(D57)),$J$30,"")</f>
      </c>
      <c r="K58" s="12"/>
      <c r="L58" s="12"/>
      <c r="M58" s="11"/>
      <c r="N58" s="11"/>
      <c r="O58" s="13"/>
      <c r="P58" s="244">
        <f t="shared" si="1"/>
        <v>0</v>
      </c>
    </row>
    <row r="59" spans="2:16" ht="15">
      <c r="B59" s="299">
        <v>7</v>
      </c>
      <c r="C59" s="346">
        <f aca="true" t="shared" si="24" ref="C59:I59">IF(ISBLANK(C57),"",C57)</f>
      </c>
      <c r="D59" s="350">
        <f t="shared" si="24"/>
      </c>
      <c r="E59" s="351">
        <f t="shared" si="24"/>
      </c>
      <c r="F59" s="351">
        <f t="shared" si="24"/>
      </c>
      <c r="G59" s="351">
        <f t="shared" si="24"/>
      </c>
      <c r="H59" s="298">
        <f t="shared" si="24"/>
      </c>
      <c r="I59" s="298">
        <f t="shared" si="24"/>
      </c>
      <c r="J59" s="298">
        <f>IF(NOT(ISBLANK(D57)),$J$31,"")</f>
      </c>
      <c r="K59" s="12"/>
      <c r="L59" s="12"/>
      <c r="M59" s="11"/>
      <c r="N59" s="11"/>
      <c r="O59" s="13"/>
      <c r="P59" s="244">
        <f t="shared" si="1"/>
        <v>0</v>
      </c>
    </row>
    <row r="60" spans="2:16" ht="15.75">
      <c r="B60" s="256">
        <v>7</v>
      </c>
      <c r="C60" s="352">
        <f aca="true" t="shared" si="25" ref="C60:I60">IF(ISBLANK(C57),"",C57)</f>
      </c>
      <c r="D60" s="353">
        <f t="shared" si="25"/>
      </c>
      <c r="E60" s="354">
        <f t="shared" si="25"/>
      </c>
      <c r="F60" s="354">
        <f t="shared" si="25"/>
      </c>
      <c r="G60" s="354">
        <f t="shared" si="25"/>
      </c>
      <c r="H60" s="355">
        <f t="shared" si="25"/>
      </c>
      <c r="I60" s="355">
        <f t="shared" si="25"/>
      </c>
      <c r="J60" s="301">
        <f>IF(NOT(ISBLANK(D57)),$J$32,"")</f>
      </c>
      <c r="K60" s="356">
        <f>SUM(K57:K59)</f>
        <v>0</v>
      </c>
      <c r="L60" s="356">
        <f>SUM(L57:L59)</f>
        <v>0</v>
      </c>
      <c r="M60" s="357">
        <f>SUM(M57:M59)</f>
        <v>0</v>
      </c>
      <c r="N60" s="357">
        <f>SUM(N57:N59)</f>
        <v>0</v>
      </c>
      <c r="O60" s="358">
        <f>SUM(O57:O59)</f>
        <v>0</v>
      </c>
      <c r="P60" s="301">
        <f t="shared" si="1"/>
        <v>0</v>
      </c>
    </row>
    <row r="61" spans="2:16" ht="15">
      <c r="B61" s="299">
        <v>8</v>
      </c>
      <c r="C61" s="319">
        <f>IF(P64&lt;&gt;0,VLOOKUP($D$7,Info_County_Code,2,FALSE),"")</f>
      </c>
      <c r="D61" s="20"/>
      <c r="E61" s="16"/>
      <c r="F61" s="16"/>
      <c r="G61" s="16"/>
      <c r="H61" s="11"/>
      <c r="I61" s="11"/>
      <c r="J61" s="345">
        <f>IF(NOT(ISBLANK(D61)),$J$29,"")</f>
      </c>
      <c r="K61" s="12"/>
      <c r="L61" s="12"/>
      <c r="M61" s="11"/>
      <c r="N61" s="11"/>
      <c r="O61" s="13"/>
      <c r="P61" s="244">
        <f t="shared" si="1"/>
        <v>0</v>
      </c>
    </row>
    <row r="62" spans="2:16" ht="15">
      <c r="B62" s="299">
        <v>8</v>
      </c>
      <c r="C62" s="346">
        <f aca="true" t="shared" si="26" ref="C62:I62">IF(ISBLANK(C61),"",C61)</f>
      </c>
      <c r="D62" s="347">
        <f t="shared" si="26"/>
      </c>
      <c r="E62" s="348">
        <f t="shared" si="26"/>
      </c>
      <c r="F62" s="348">
        <f t="shared" si="26"/>
      </c>
      <c r="G62" s="348">
        <f t="shared" si="26"/>
      </c>
      <c r="H62" s="349">
        <f t="shared" si="26"/>
      </c>
      <c r="I62" s="349">
        <f t="shared" si="26"/>
      </c>
      <c r="J62" s="298">
        <f>IF(NOT(ISBLANK(D61)),$J$30,"")</f>
      </c>
      <c r="K62" s="12"/>
      <c r="L62" s="12"/>
      <c r="M62" s="11"/>
      <c r="N62" s="11"/>
      <c r="O62" s="13"/>
      <c r="P62" s="244">
        <f t="shared" si="1"/>
        <v>0</v>
      </c>
    </row>
    <row r="63" spans="2:16" ht="15">
      <c r="B63" s="299">
        <v>8</v>
      </c>
      <c r="C63" s="346">
        <f aca="true" t="shared" si="27" ref="C63:I63">IF(ISBLANK(C61),"",C61)</f>
      </c>
      <c r="D63" s="350">
        <f t="shared" si="27"/>
      </c>
      <c r="E63" s="351">
        <f t="shared" si="27"/>
      </c>
      <c r="F63" s="351">
        <f t="shared" si="27"/>
      </c>
      <c r="G63" s="351">
        <f t="shared" si="27"/>
      </c>
      <c r="H63" s="298">
        <f t="shared" si="27"/>
      </c>
      <c r="I63" s="298">
        <f t="shared" si="27"/>
      </c>
      <c r="J63" s="298">
        <f>IF(NOT(ISBLANK(D61)),$J$31,"")</f>
      </c>
      <c r="K63" s="12"/>
      <c r="L63" s="12"/>
      <c r="M63" s="11"/>
      <c r="N63" s="11"/>
      <c r="O63" s="13"/>
      <c r="P63" s="244">
        <f t="shared" si="1"/>
        <v>0</v>
      </c>
    </row>
    <row r="64" spans="2:16" ht="15.75">
      <c r="B64" s="256">
        <v>8</v>
      </c>
      <c r="C64" s="352">
        <f aca="true" t="shared" si="28" ref="C64:I64">IF(ISBLANK(C61),"",C61)</f>
      </c>
      <c r="D64" s="353">
        <f t="shared" si="28"/>
      </c>
      <c r="E64" s="354">
        <f t="shared" si="28"/>
      </c>
      <c r="F64" s="354">
        <f t="shared" si="28"/>
      </c>
      <c r="G64" s="354">
        <f t="shared" si="28"/>
      </c>
      <c r="H64" s="355">
        <f t="shared" si="28"/>
      </c>
      <c r="I64" s="355">
        <f t="shared" si="28"/>
      </c>
      <c r="J64" s="301">
        <f>IF(NOT(ISBLANK(D61)),$J$32,"")</f>
      </c>
      <c r="K64" s="356">
        <f>SUM(K61:K63)</f>
        <v>0</v>
      </c>
      <c r="L64" s="356">
        <f>SUM(L61:L63)</f>
        <v>0</v>
      </c>
      <c r="M64" s="357">
        <f>SUM(M61:M63)</f>
        <v>0</v>
      </c>
      <c r="N64" s="357">
        <f>SUM(N61:N63)</f>
        <v>0</v>
      </c>
      <c r="O64" s="358">
        <f>SUM(O61:O63)</f>
        <v>0</v>
      </c>
      <c r="P64" s="301">
        <f t="shared" si="1"/>
        <v>0</v>
      </c>
    </row>
    <row r="65" spans="2:16" ht="15">
      <c r="B65" s="299">
        <v>9</v>
      </c>
      <c r="C65" s="319">
        <f>IF(P68&lt;&gt;0,VLOOKUP($D$7,Info_County_Code,2,FALSE),"")</f>
      </c>
      <c r="D65" s="20"/>
      <c r="E65" s="16"/>
      <c r="F65" s="16"/>
      <c r="G65" s="16"/>
      <c r="H65" s="11"/>
      <c r="I65" s="11"/>
      <c r="J65" s="345">
        <f>IF(NOT(ISBLANK(D65)),$J$29,"")</f>
      </c>
      <c r="K65" s="12"/>
      <c r="L65" s="12"/>
      <c r="M65" s="11"/>
      <c r="N65" s="11"/>
      <c r="O65" s="13"/>
      <c r="P65" s="244">
        <f aca="true" t="shared" si="29" ref="P65:P88">SUM(K65:O65)</f>
        <v>0</v>
      </c>
    </row>
    <row r="66" spans="2:16" ht="15">
      <c r="B66" s="299">
        <v>9</v>
      </c>
      <c r="C66" s="346">
        <f aca="true" t="shared" si="30" ref="C66:I66">IF(ISBLANK(C65),"",C65)</f>
      </c>
      <c r="D66" s="347">
        <f t="shared" si="30"/>
      </c>
      <c r="E66" s="348">
        <f t="shared" si="30"/>
      </c>
      <c r="F66" s="348">
        <f t="shared" si="30"/>
      </c>
      <c r="G66" s="348">
        <f t="shared" si="30"/>
      </c>
      <c r="H66" s="349">
        <f t="shared" si="30"/>
      </c>
      <c r="I66" s="349">
        <f t="shared" si="30"/>
      </c>
      <c r="J66" s="298">
        <f>IF(NOT(ISBLANK(D65)),$J$30,"")</f>
      </c>
      <c r="K66" s="12"/>
      <c r="L66" s="12"/>
      <c r="M66" s="11"/>
      <c r="N66" s="11"/>
      <c r="O66" s="13"/>
      <c r="P66" s="244">
        <f t="shared" si="29"/>
        <v>0</v>
      </c>
    </row>
    <row r="67" spans="2:16" ht="15">
      <c r="B67" s="299">
        <v>9</v>
      </c>
      <c r="C67" s="346">
        <f aca="true" t="shared" si="31" ref="C67:I67">IF(ISBLANK(C65),"",C65)</f>
      </c>
      <c r="D67" s="350">
        <f t="shared" si="31"/>
      </c>
      <c r="E67" s="351">
        <f t="shared" si="31"/>
      </c>
      <c r="F67" s="351">
        <f t="shared" si="31"/>
      </c>
      <c r="G67" s="351">
        <f t="shared" si="31"/>
      </c>
      <c r="H67" s="298">
        <f t="shared" si="31"/>
      </c>
      <c r="I67" s="298">
        <f t="shared" si="31"/>
      </c>
      <c r="J67" s="298">
        <f>IF(NOT(ISBLANK(D65)),$J$31,"")</f>
      </c>
      <c r="K67" s="12"/>
      <c r="L67" s="12"/>
      <c r="M67" s="11"/>
      <c r="N67" s="11"/>
      <c r="O67" s="13"/>
      <c r="P67" s="244">
        <f t="shared" si="29"/>
        <v>0</v>
      </c>
    </row>
    <row r="68" spans="2:16" ht="15.75">
      <c r="B68" s="256">
        <v>9</v>
      </c>
      <c r="C68" s="352">
        <f aca="true" t="shared" si="32" ref="C68:I68">IF(ISBLANK(C65),"",C65)</f>
      </c>
      <c r="D68" s="353">
        <f t="shared" si="32"/>
      </c>
      <c r="E68" s="354">
        <f t="shared" si="32"/>
      </c>
      <c r="F68" s="354">
        <f t="shared" si="32"/>
      </c>
      <c r="G68" s="354">
        <f t="shared" si="32"/>
      </c>
      <c r="H68" s="355">
        <f t="shared" si="32"/>
      </c>
      <c r="I68" s="355">
        <f t="shared" si="32"/>
      </c>
      <c r="J68" s="301">
        <f>IF(NOT(ISBLANK(D65)),$J$32,"")</f>
      </c>
      <c r="K68" s="356">
        <f>SUM(K65:K67)</f>
        <v>0</v>
      </c>
      <c r="L68" s="356">
        <f>SUM(L65:L67)</f>
        <v>0</v>
      </c>
      <c r="M68" s="357">
        <f>SUM(M65:M67)</f>
        <v>0</v>
      </c>
      <c r="N68" s="357">
        <f>SUM(N65:N67)</f>
        <v>0</v>
      </c>
      <c r="O68" s="358">
        <f>SUM(O65:O67)</f>
        <v>0</v>
      </c>
      <c r="P68" s="301">
        <f t="shared" si="29"/>
        <v>0</v>
      </c>
    </row>
    <row r="69" spans="2:16" ht="15">
      <c r="B69" s="299">
        <v>10</v>
      </c>
      <c r="C69" s="319">
        <f>IF(P72&lt;&gt;0,VLOOKUP($D$7,Info_County_Code,2,FALSE),"")</f>
      </c>
      <c r="D69" s="20"/>
      <c r="E69" s="16"/>
      <c r="F69" s="16"/>
      <c r="G69" s="16"/>
      <c r="H69" s="11"/>
      <c r="I69" s="11"/>
      <c r="J69" s="345">
        <f>IF(NOT(ISBLANK(D69)),$J$29,"")</f>
      </c>
      <c r="K69" s="12"/>
      <c r="L69" s="12"/>
      <c r="M69" s="11"/>
      <c r="N69" s="11"/>
      <c r="O69" s="13"/>
      <c r="P69" s="244">
        <f t="shared" si="29"/>
        <v>0</v>
      </c>
    </row>
    <row r="70" spans="2:16" ht="15">
      <c r="B70" s="299">
        <v>10</v>
      </c>
      <c r="C70" s="346">
        <f aca="true" t="shared" si="33" ref="C70:I70">IF(ISBLANK(C69),"",C69)</f>
      </c>
      <c r="D70" s="347">
        <f t="shared" si="33"/>
      </c>
      <c r="E70" s="348">
        <f t="shared" si="33"/>
      </c>
      <c r="F70" s="348">
        <f t="shared" si="33"/>
      </c>
      <c r="G70" s="348">
        <f t="shared" si="33"/>
      </c>
      <c r="H70" s="349">
        <f t="shared" si="33"/>
      </c>
      <c r="I70" s="349">
        <f t="shared" si="33"/>
      </c>
      <c r="J70" s="298">
        <f>IF(NOT(ISBLANK(D69)),$J$30,"")</f>
      </c>
      <c r="K70" s="12"/>
      <c r="L70" s="12"/>
      <c r="M70" s="11"/>
      <c r="N70" s="11"/>
      <c r="O70" s="13"/>
      <c r="P70" s="244">
        <f t="shared" si="29"/>
        <v>0</v>
      </c>
    </row>
    <row r="71" spans="2:16" ht="15">
      <c r="B71" s="299">
        <v>10</v>
      </c>
      <c r="C71" s="346">
        <f aca="true" t="shared" si="34" ref="C71:I71">IF(ISBLANK(C69),"",C69)</f>
      </c>
      <c r="D71" s="350">
        <f t="shared" si="34"/>
      </c>
      <c r="E71" s="351">
        <f t="shared" si="34"/>
      </c>
      <c r="F71" s="351">
        <f t="shared" si="34"/>
      </c>
      <c r="G71" s="351">
        <f t="shared" si="34"/>
      </c>
      <c r="H71" s="298">
        <f t="shared" si="34"/>
      </c>
      <c r="I71" s="298">
        <f t="shared" si="34"/>
      </c>
      <c r="J71" s="298">
        <f>IF(NOT(ISBLANK(D69)),$J$31,"")</f>
      </c>
      <c r="K71" s="12"/>
      <c r="L71" s="12"/>
      <c r="M71" s="11"/>
      <c r="N71" s="11"/>
      <c r="O71" s="13"/>
      <c r="P71" s="244">
        <f t="shared" si="29"/>
        <v>0</v>
      </c>
    </row>
    <row r="72" spans="2:16" ht="15.75">
      <c r="B72" s="256">
        <v>10</v>
      </c>
      <c r="C72" s="352">
        <f aca="true" t="shared" si="35" ref="C72:I72">IF(ISBLANK(C69),"",C69)</f>
      </c>
      <c r="D72" s="353">
        <f t="shared" si="35"/>
      </c>
      <c r="E72" s="354">
        <f t="shared" si="35"/>
      </c>
      <c r="F72" s="354">
        <f t="shared" si="35"/>
      </c>
      <c r="G72" s="354">
        <f t="shared" si="35"/>
      </c>
      <c r="H72" s="355">
        <f t="shared" si="35"/>
      </c>
      <c r="I72" s="355">
        <f t="shared" si="35"/>
      </c>
      <c r="J72" s="301">
        <f>IF(NOT(ISBLANK(D69)),$J$32,"")</f>
      </c>
      <c r="K72" s="356">
        <f>SUM(K69:K71)</f>
        <v>0</v>
      </c>
      <c r="L72" s="356">
        <f>SUM(L69:L71)</f>
        <v>0</v>
      </c>
      <c r="M72" s="357">
        <f>SUM(M69:M71)</f>
        <v>0</v>
      </c>
      <c r="N72" s="357">
        <f>SUM(N69:N71)</f>
        <v>0</v>
      </c>
      <c r="O72" s="358">
        <f>SUM(O69:O71)</f>
        <v>0</v>
      </c>
      <c r="P72" s="301">
        <f t="shared" si="29"/>
        <v>0</v>
      </c>
    </row>
    <row r="73" spans="2:16" ht="15">
      <c r="B73" s="299">
        <v>11</v>
      </c>
      <c r="C73" s="319">
        <f>IF(P76&lt;&gt;0,VLOOKUP($D$7,Info_County_Code,2,FALSE),"")</f>
      </c>
      <c r="D73" s="20"/>
      <c r="E73" s="16"/>
      <c r="F73" s="16"/>
      <c r="G73" s="16"/>
      <c r="H73" s="11"/>
      <c r="I73" s="11"/>
      <c r="J73" s="345">
        <f>IF(NOT(ISBLANK(D73)),$J$29,"")</f>
      </c>
      <c r="K73" s="12"/>
      <c r="L73" s="12"/>
      <c r="M73" s="11"/>
      <c r="N73" s="11"/>
      <c r="O73" s="13"/>
      <c r="P73" s="244">
        <f t="shared" si="29"/>
        <v>0</v>
      </c>
    </row>
    <row r="74" spans="2:16" ht="15">
      <c r="B74" s="299">
        <v>11</v>
      </c>
      <c r="C74" s="346">
        <f aca="true" t="shared" si="36" ref="C74:I74">IF(ISBLANK(C73),"",C73)</f>
      </c>
      <c r="D74" s="347">
        <f t="shared" si="36"/>
      </c>
      <c r="E74" s="348">
        <f t="shared" si="36"/>
      </c>
      <c r="F74" s="348">
        <f t="shared" si="36"/>
      </c>
      <c r="G74" s="348">
        <f t="shared" si="36"/>
      </c>
      <c r="H74" s="349">
        <f t="shared" si="36"/>
      </c>
      <c r="I74" s="349">
        <f t="shared" si="36"/>
      </c>
      <c r="J74" s="298">
        <f>IF(NOT(ISBLANK(D73)),$J$30,"")</f>
      </c>
      <c r="K74" s="12"/>
      <c r="L74" s="12"/>
      <c r="M74" s="11"/>
      <c r="N74" s="11"/>
      <c r="O74" s="13"/>
      <c r="P74" s="244">
        <f t="shared" si="29"/>
        <v>0</v>
      </c>
    </row>
    <row r="75" spans="2:16" ht="15">
      <c r="B75" s="299">
        <v>11</v>
      </c>
      <c r="C75" s="346">
        <f aca="true" t="shared" si="37" ref="C75:I75">IF(ISBLANK(C73),"",C73)</f>
      </c>
      <c r="D75" s="350">
        <f t="shared" si="37"/>
      </c>
      <c r="E75" s="351">
        <f t="shared" si="37"/>
      </c>
      <c r="F75" s="351">
        <f t="shared" si="37"/>
      </c>
      <c r="G75" s="351">
        <f t="shared" si="37"/>
      </c>
      <c r="H75" s="298">
        <f t="shared" si="37"/>
      </c>
      <c r="I75" s="298">
        <f t="shared" si="37"/>
      </c>
      <c r="J75" s="298">
        <f>IF(NOT(ISBLANK(D73)),$J$31,"")</f>
      </c>
      <c r="K75" s="12"/>
      <c r="L75" s="12"/>
      <c r="M75" s="11"/>
      <c r="N75" s="11"/>
      <c r="O75" s="13"/>
      <c r="P75" s="244">
        <f t="shared" si="29"/>
        <v>0</v>
      </c>
    </row>
    <row r="76" spans="2:16" ht="15.75">
      <c r="B76" s="256">
        <v>11</v>
      </c>
      <c r="C76" s="352">
        <f aca="true" t="shared" si="38" ref="C76:I76">IF(ISBLANK(C73),"",C73)</f>
      </c>
      <c r="D76" s="353">
        <f t="shared" si="38"/>
      </c>
      <c r="E76" s="354">
        <f t="shared" si="38"/>
      </c>
      <c r="F76" s="354">
        <f t="shared" si="38"/>
      </c>
      <c r="G76" s="354">
        <f t="shared" si="38"/>
      </c>
      <c r="H76" s="355">
        <f t="shared" si="38"/>
      </c>
      <c r="I76" s="355">
        <f t="shared" si="38"/>
      </c>
      <c r="J76" s="301">
        <f>IF(NOT(ISBLANK(D73)),$J$32,"")</f>
      </c>
      <c r="K76" s="356">
        <f>SUM(K73:K75)</f>
        <v>0</v>
      </c>
      <c r="L76" s="356">
        <f>SUM(L73:L75)</f>
        <v>0</v>
      </c>
      <c r="M76" s="357">
        <f>SUM(M73:M75)</f>
        <v>0</v>
      </c>
      <c r="N76" s="357">
        <f>SUM(N73:N75)</f>
        <v>0</v>
      </c>
      <c r="O76" s="358">
        <f>SUM(O73:O75)</f>
        <v>0</v>
      </c>
      <c r="P76" s="301">
        <f t="shared" si="29"/>
        <v>0</v>
      </c>
    </row>
    <row r="77" spans="2:16" ht="15">
      <c r="B77" s="299">
        <v>12</v>
      </c>
      <c r="C77" s="319">
        <f>IF(P80&lt;&gt;0,VLOOKUP($D$7,Info_County_Code,2,FALSE),"")</f>
      </c>
      <c r="D77" s="20"/>
      <c r="E77" s="16"/>
      <c r="F77" s="16"/>
      <c r="G77" s="16"/>
      <c r="H77" s="11"/>
      <c r="I77" s="11"/>
      <c r="J77" s="345">
        <f>IF(NOT(ISBLANK(D77)),$J$29,"")</f>
      </c>
      <c r="K77" s="12"/>
      <c r="L77" s="12"/>
      <c r="M77" s="11"/>
      <c r="N77" s="11"/>
      <c r="O77" s="13"/>
      <c r="P77" s="244">
        <f t="shared" si="29"/>
        <v>0</v>
      </c>
    </row>
    <row r="78" spans="2:16" ht="15">
      <c r="B78" s="299">
        <v>12</v>
      </c>
      <c r="C78" s="346">
        <f aca="true" t="shared" si="39" ref="C78:I78">IF(ISBLANK(C77),"",C77)</f>
      </c>
      <c r="D78" s="347">
        <f t="shared" si="39"/>
      </c>
      <c r="E78" s="348">
        <f t="shared" si="39"/>
      </c>
      <c r="F78" s="348">
        <f t="shared" si="39"/>
      </c>
      <c r="G78" s="348">
        <f t="shared" si="39"/>
      </c>
      <c r="H78" s="349">
        <f t="shared" si="39"/>
      </c>
      <c r="I78" s="349">
        <f t="shared" si="39"/>
      </c>
      <c r="J78" s="298">
        <f>IF(NOT(ISBLANK(D77)),$J$30,"")</f>
      </c>
      <c r="K78" s="12"/>
      <c r="L78" s="12"/>
      <c r="M78" s="11"/>
      <c r="N78" s="11"/>
      <c r="O78" s="13"/>
      <c r="P78" s="244">
        <f t="shared" si="29"/>
        <v>0</v>
      </c>
    </row>
    <row r="79" spans="2:16" ht="15">
      <c r="B79" s="299">
        <v>12</v>
      </c>
      <c r="C79" s="346">
        <f aca="true" t="shared" si="40" ref="C79:I79">IF(ISBLANK(C77),"",C77)</f>
      </c>
      <c r="D79" s="350">
        <f t="shared" si="40"/>
      </c>
      <c r="E79" s="351">
        <f t="shared" si="40"/>
      </c>
      <c r="F79" s="351">
        <f t="shared" si="40"/>
      </c>
      <c r="G79" s="351">
        <f t="shared" si="40"/>
      </c>
      <c r="H79" s="298">
        <f t="shared" si="40"/>
      </c>
      <c r="I79" s="298">
        <f t="shared" si="40"/>
      </c>
      <c r="J79" s="298">
        <f>IF(NOT(ISBLANK(D77)),$J$31,"")</f>
      </c>
      <c r="K79" s="12"/>
      <c r="L79" s="12"/>
      <c r="M79" s="11"/>
      <c r="N79" s="11"/>
      <c r="O79" s="13"/>
      <c r="P79" s="244">
        <f t="shared" si="29"/>
        <v>0</v>
      </c>
    </row>
    <row r="80" spans="2:16" ht="15.75">
      <c r="B80" s="256">
        <v>12</v>
      </c>
      <c r="C80" s="352">
        <f aca="true" t="shared" si="41" ref="C80:I80">IF(ISBLANK(C77),"",C77)</f>
      </c>
      <c r="D80" s="353">
        <f t="shared" si="41"/>
      </c>
      <c r="E80" s="354">
        <f t="shared" si="41"/>
      </c>
      <c r="F80" s="354">
        <f t="shared" si="41"/>
      </c>
      <c r="G80" s="354">
        <f t="shared" si="41"/>
      </c>
      <c r="H80" s="355">
        <f t="shared" si="41"/>
      </c>
      <c r="I80" s="355">
        <f t="shared" si="41"/>
      </c>
      <c r="J80" s="301">
        <f>IF(NOT(ISBLANK(D77)),$J$32,"")</f>
      </c>
      <c r="K80" s="356">
        <f>SUM(K77:K79)</f>
        <v>0</v>
      </c>
      <c r="L80" s="356">
        <f>SUM(L77:L79)</f>
        <v>0</v>
      </c>
      <c r="M80" s="357">
        <f>SUM(M77:M79)</f>
        <v>0</v>
      </c>
      <c r="N80" s="357">
        <f>SUM(N77:N79)</f>
        <v>0</v>
      </c>
      <c r="O80" s="358">
        <f>SUM(O77:O79)</f>
        <v>0</v>
      </c>
      <c r="P80" s="301">
        <f t="shared" si="29"/>
        <v>0</v>
      </c>
    </row>
    <row r="81" spans="2:16" ht="15">
      <c r="B81" s="299">
        <v>13</v>
      </c>
      <c r="C81" s="319">
        <f>IF(P84&lt;&gt;0,VLOOKUP($D$7,Info_County_Code,2,FALSE),"")</f>
      </c>
      <c r="D81" s="20"/>
      <c r="E81" s="16"/>
      <c r="F81" s="16"/>
      <c r="G81" s="16"/>
      <c r="H81" s="11"/>
      <c r="I81" s="11"/>
      <c r="J81" s="345">
        <f>IF(NOT(ISBLANK(D81)),$J$29,"")</f>
      </c>
      <c r="K81" s="12"/>
      <c r="L81" s="12"/>
      <c r="M81" s="11"/>
      <c r="N81" s="11"/>
      <c r="O81" s="13"/>
      <c r="P81" s="244">
        <f t="shared" si="29"/>
        <v>0</v>
      </c>
    </row>
    <row r="82" spans="2:16" ht="15">
      <c r="B82" s="299">
        <v>13</v>
      </c>
      <c r="C82" s="346">
        <f aca="true" t="shared" si="42" ref="C82:I82">IF(ISBLANK(C81),"",C81)</f>
      </c>
      <c r="D82" s="347">
        <f t="shared" si="42"/>
      </c>
      <c r="E82" s="348">
        <f t="shared" si="42"/>
      </c>
      <c r="F82" s="348">
        <f t="shared" si="42"/>
      </c>
      <c r="G82" s="348">
        <f t="shared" si="42"/>
      </c>
      <c r="H82" s="349">
        <f t="shared" si="42"/>
      </c>
      <c r="I82" s="349">
        <f t="shared" si="42"/>
      </c>
      <c r="J82" s="298">
        <f>IF(NOT(ISBLANK(D81)),$J$30,"")</f>
      </c>
      <c r="K82" s="12"/>
      <c r="L82" s="12"/>
      <c r="M82" s="11"/>
      <c r="N82" s="11"/>
      <c r="O82" s="13"/>
      <c r="P82" s="244">
        <f t="shared" si="29"/>
        <v>0</v>
      </c>
    </row>
    <row r="83" spans="2:16" ht="15">
      <c r="B83" s="299">
        <v>13</v>
      </c>
      <c r="C83" s="346">
        <f aca="true" t="shared" si="43" ref="C83:I83">IF(ISBLANK(C81),"",C81)</f>
      </c>
      <c r="D83" s="350">
        <f t="shared" si="43"/>
      </c>
      <c r="E83" s="351">
        <f t="shared" si="43"/>
      </c>
      <c r="F83" s="351">
        <f t="shared" si="43"/>
      </c>
      <c r="G83" s="351">
        <f t="shared" si="43"/>
      </c>
      <c r="H83" s="298">
        <f t="shared" si="43"/>
      </c>
      <c r="I83" s="298">
        <f t="shared" si="43"/>
      </c>
      <c r="J83" s="298">
        <f>IF(NOT(ISBLANK(D81)),$J$31,"")</f>
      </c>
      <c r="K83" s="12"/>
      <c r="L83" s="12"/>
      <c r="M83" s="11"/>
      <c r="N83" s="11"/>
      <c r="O83" s="13"/>
      <c r="P83" s="244">
        <f t="shared" si="29"/>
        <v>0</v>
      </c>
    </row>
    <row r="84" spans="2:16" ht="15.75">
      <c r="B84" s="256">
        <v>13</v>
      </c>
      <c r="C84" s="352">
        <f aca="true" t="shared" si="44" ref="C84:I84">IF(ISBLANK(C81),"",C81)</f>
      </c>
      <c r="D84" s="353">
        <f t="shared" si="44"/>
      </c>
      <c r="E84" s="354">
        <f t="shared" si="44"/>
      </c>
      <c r="F84" s="354">
        <f t="shared" si="44"/>
      </c>
      <c r="G84" s="354">
        <f t="shared" si="44"/>
      </c>
      <c r="H84" s="355">
        <f t="shared" si="44"/>
      </c>
      <c r="I84" s="355">
        <f t="shared" si="44"/>
      </c>
      <c r="J84" s="301">
        <f>IF(NOT(ISBLANK(D81)),$J$32,"")</f>
      </c>
      <c r="K84" s="356">
        <f>SUM(K81:K83)</f>
        <v>0</v>
      </c>
      <c r="L84" s="356">
        <f>SUM(L81:L83)</f>
        <v>0</v>
      </c>
      <c r="M84" s="357">
        <f>SUM(M81:M83)</f>
        <v>0</v>
      </c>
      <c r="N84" s="357">
        <f>SUM(N81:N83)</f>
        <v>0</v>
      </c>
      <c r="O84" s="358">
        <f>SUM(O81:O83)</f>
        <v>0</v>
      </c>
      <c r="P84" s="301">
        <f t="shared" si="29"/>
        <v>0</v>
      </c>
    </row>
    <row r="85" spans="2:16" ht="15">
      <c r="B85" s="299">
        <v>14</v>
      </c>
      <c r="C85" s="319">
        <f>IF(P88&lt;&gt;0,VLOOKUP($D$7,Info_County_Code,2,FALSE),"")</f>
      </c>
      <c r="D85" s="20"/>
      <c r="E85" s="16"/>
      <c r="F85" s="16"/>
      <c r="G85" s="16"/>
      <c r="H85" s="11"/>
      <c r="I85" s="11"/>
      <c r="J85" s="345">
        <f>IF(NOT(ISBLANK(D85)),$J$29,"")</f>
      </c>
      <c r="K85" s="12"/>
      <c r="L85" s="12"/>
      <c r="M85" s="11"/>
      <c r="N85" s="11"/>
      <c r="O85" s="13"/>
      <c r="P85" s="244">
        <f t="shared" si="29"/>
        <v>0</v>
      </c>
    </row>
    <row r="86" spans="2:16" ht="15">
      <c r="B86" s="299">
        <v>14</v>
      </c>
      <c r="C86" s="346">
        <f aca="true" t="shared" si="45" ref="C86:I86">IF(ISBLANK(C85),"",C85)</f>
      </c>
      <c r="D86" s="347">
        <f t="shared" si="45"/>
      </c>
      <c r="E86" s="348">
        <f t="shared" si="45"/>
      </c>
      <c r="F86" s="348">
        <f t="shared" si="45"/>
      </c>
      <c r="G86" s="348">
        <f t="shared" si="45"/>
      </c>
      <c r="H86" s="349">
        <f t="shared" si="45"/>
      </c>
      <c r="I86" s="349">
        <f t="shared" si="45"/>
      </c>
      <c r="J86" s="298">
        <f>IF(NOT(ISBLANK(D85)),$J$30,"")</f>
      </c>
      <c r="K86" s="12"/>
      <c r="L86" s="12"/>
      <c r="M86" s="11"/>
      <c r="N86" s="11"/>
      <c r="O86" s="13"/>
      <c r="P86" s="244">
        <f t="shared" si="29"/>
        <v>0</v>
      </c>
    </row>
    <row r="87" spans="2:16" ht="15">
      <c r="B87" s="299">
        <v>14</v>
      </c>
      <c r="C87" s="346">
        <f aca="true" t="shared" si="46" ref="C87:I87">IF(ISBLANK(C85),"",C85)</f>
      </c>
      <c r="D87" s="350">
        <f t="shared" si="46"/>
      </c>
      <c r="E87" s="351">
        <f t="shared" si="46"/>
      </c>
      <c r="F87" s="351">
        <f t="shared" si="46"/>
      </c>
      <c r="G87" s="351">
        <f t="shared" si="46"/>
      </c>
      <c r="H87" s="298">
        <f t="shared" si="46"/>
      </c>
      <c r="I87" s="298">
        <f t="shared" si="46"/>
      </c>
      <c r="J87" s="298">
        <f>IF(NOT(ISBLANK(D85)),$J$31,"")</f>
      </c>
      <c r="K87" s="12"/>
      <c r="L87" s="12"/>
      <c r="M87" s="11"/>
      <c r="N87" s="11"/>
      <c r="O87" s="13"/>
      <c r="P87" s="244">
        <f t="shared" si="29"/>
        <v>0</v>
      </c>
    </row>
    <row r="88" spans="2:16" ht="15.75">
      <c r="B88" s="256">
        <v>14</v>
      </c>
      <c r="C88" s="352">
        <f aca="true" t="shared" si="47" ref="C88:I88">IF(ISBLANK(C85),"",C85)</f>
      </c>
      <c r="D88" s="353">
        <f t="shared" si="47"/>
      </c>
      <c r="E88" s="354">
        <f t="shared" si="47"/>
      </c>
      <c r="F88" s="354">
        <f t="shared" si="47"/>
      </c>
      <c r="G88" s="354">
        <f t="shared" si="47"/>
      </c>
      <c r="H88" s="355">
        <f t="shared" si="47"/>
      </c>
      <c r="I88" s="355">
        <f t="shared" si="47"/>
      </c>
      <c r="J88" s="301">
        <f>IF(NOT(ISBLANK(D85)),$J$32,"")</f>
      </c>
      <c r="K88" s="356">
        <f>SUM(K85:K87)</f>
        <v>0</v>
      </c>
      <c r="L88" s="356">
        <f>SUM(L85:L87)</f>
        <v>0</v>
      </c>
      <c r="M88" s="357">
        <f>SUM(M85:M87)</f>
        <v>0</v>
      </c>
      <c r="N88" s="357">
        <f>SUM(N85:N87)</f>
        <v>0</v>
      </c>
      <c r="O88" s="358">
        <f>SUM(O85:O87)</f>
        <v>0</v>
      </c>
      <c r="P88" s="301">
        <f t="shared" si="29"/>
        <v>0</v>
      </c>
    </row>
    <row r="89" spans="2:16" ht="15">
      <c r="B89" s="299">
        <v>15</v>
      </c>
      <c r="C89" s="319">
        <f>IF(P92&lt;&gt;0,VLOOKUP($D$7,Info_County_Code,2,FALSE),"")</f>
      </c>
      <c r="D89" s="20"/>
      <c r="E89" s="16"/>
      <c r="F89" s="16"/>
      <c r="G89" s="16"/>
      <c r="H89" s="11"/>
      <c r="I89" s="11"/>
      <c r="J89" s="345">
        <f>IF(NOT(ISBLANK(D89)),$J$29,"")</f>
      </c>
      <c r="K89" s="12"/>
      <c r="L89" s="12"/>
      <c r="M89" s="11"/>
      <c r="N89" s="11"/>
      <c r="O89" s="13"/>
      <c r="P89" s="244">
        <f aca="true" t="shared" si="48" ref="P89:P132">SUM(K89:O89)</f>
        <v>0</v>
      </c>
    </row>
    <row r="90" spans="2:16" ht="15">
      <c r="B90" s="299">
        <v>15</v>
      </c>
      <c r="C90" s="346">
        <f aca="true" t="shared" si="49" ref="C90:I90">IF(ISBLANK(C89),"",C89)</f>
      </c>
      <c r="D90" s="347">
        <f t="shared" si="49"/>
      </c>
      <c r="E90" s="348">
        <f t="shared" si="49"/>
      </c>
      <c r="F90" s="348">
        <f t="shared" si="49"/>
      </c>
      <c r="G90" s="348">
        <f t="shared" si="49"/>
      </c>
      <c r="H90" s="349">
        <f t="shared" si="49"/>
      </c>
      <c r="I90" s="349">
        <f t="shared" si="49"/>
      </c>
      <c r="J90" s="298">
        <f>IF(NOT(ISBLANK(D89)),$J$30,"")</f>
      </c>
      <c r="K90" s="12"/>
      <c r="L90" s="12"/>
      <c r="M90" s="11"/>
      <c r="N90" s="11"/>
      <c r="O90" s="13"/>
      <c r="P90" s="244">
        <f t="shared" si="48"/>
        <v>0</v>
      </c>
    </row>
    <row r="91" spans="2:16" ht="15">
      <c r="B91" s="299">
        <v>15</v>
      </c>
      <c r="C91" s="346">
        <f aca="true" t="shared" si="50" ref="C91:I91">IF(ISBLANK(C89),"",C89)</f>
      </c>
      <c r="D91" s="350">
        <f t="shared" si="50"/>
      </c>
      <c r="E91" s="351">
        <f t="shared" si="50"/>
      </c>
      <c r="F91" s="351">
        <f t="shared" si="50"/>
      </c>
      <c r="G91" s="351">
        <f t="shared" si="50"/>
      </c>
      <c r="H91" s="298">
        <f t="shared" si="50"/>
      </c>
      <c r="I91" s="298">
        <f t="shared" si="50"/>
      </c>
      <c r="J91" s="298">
        <f>IF(NOT(ISBLANK(D89)),$J$31,"")</f>
      </c>
      <c r="K91" s="12"/>
      <c r="L91" s="12"/>
      <c r="M91" s="11"/>
      <c r="N91" s="11"/>
      <c r="O91" s="13"/>
      <c r="P91" s="244">
        <f t="shared" si="48"/>
        <v>0</v>
      </c>
    </row>
    <row r="92" spans="2:16" ht="15.75">
      <c r="B92" s="256">
        <v>15</v>
      </c>
      <c r="C92" s="352">
        <f aca="true" t="shared" si="51" ref="C92:I92">IF(ISBLANK(C89),"",C89)</f>
      </c>
      <c r="D92" s="359">
        <f t="shared" si="51"/>
      </c>
      <c r="E92" s="360">
        <f t="shared" si="51"/>
      </c>
      <c r="F92" s="360">
        <f t="shared" si="51"/>
      </c>
      <c r="G92" s="360">
        <f t="shared" si="51"/>
      </c>
      <c r="H92" s="301">
        <f t="shared" si="51"/>
      </c>
      <c r="I92" s="301">
        <f t="shared" si="51"/>
      </c>
      <c r="J92" s="301">
        <f>IF(NOT(ISBLANK(D89)),$J$32,"")</f>
      </c>
      <c r="K92" s="361">
        <f>SUM(K89:K91)</f>
        <v>0</v>
      </c>
      <c r="L92" s="361">
        <f>SUM(L89:L91)</f>
        <v>0</v>
      </c>
      <c r="M92" s="362">
        <f>SUM(M89:M91)</f>
        <v>0</v>
      </c>
      <c r="N92" s="362">
        <f>SUM(N89:N91)</f>
        <v>0</v>
      </c>
      <c r="O92" s="363">
        <f>SUM(O89:O91)</f>
        <v>0</v>
      </c>
      <c r="P92" s="301">
        <f t="shared" si="48"/>
        <v>0</v>
      </c>
    </row>
    <row r="93" spans="2:16" ht="15">
      <c r="B93" s="299">
        <v>16</v>
      </c>
      <c r="C93" s="319">
        <f>IF(P96&lt;&gt;0,VLOOKUP($D$7,Info_County_Code,2,FALSE),"")</f>
      </c>
      <c r="D93" s="20"/>
      <c r="E93" s="16"/>
      <c r="F93" s="16"/>
      <c r="G93" s="16"/>
      <c r="H93" s="11"/>
      <c r="I93" s="11"/>
      <c r="J93" s="345">
        <f>IF(NOT(ISBLANK(D93)),$J$29,"")</f>
      </c>
      <c r="K93" s="12"/>
      <c r="L93" s="12"/>
      <c r="M93" s="11"/>
      <c r="N93" s="11"/>
      <c r="O93" s="13"/>
      <c r="P93" s="244">
        <f t="shared" si="48"/>
        <v>0</v>
      </c>
    </row>
    <row r="94" spans="2:16" ht="15">
      <c r="B94" s="299">
        <v>16</v>
      </c>
      <c r="C94" s="346">
        <f aca="true" t="shared" si="52" ref="C94:I94">IF(ISBLANK(C93),"",C93)</f>
      </c>
      <c r="D94" s="347">
        <f t="shared" si="52"/>
      </c>
      <c r="E94" s="348">
        <f t="shared" si="52"/>
      </c>
      <c r="F94" s="348">
        <f t="shared" si="52"/>
      </c>
      <c r="G94" s="348">
        <f t="shared" si="52"/>
      </c>
      <c r="H94" s="349">
        <f t="shared" si="52"/>
      </c>
      <c r="I94" s="349">
        <f t="shared" si="52"/>
      </c>
      <c r="J94" s="298">
        <f>IF(NOT(ISBLANK(D93)),$J$30,"")</f>
      </c>
      <c r="K94" s="12"/>
      <c r="L94" s="12"/>
      <c r="M94" s="11"/>
      <c r="N94" s="11"/>
      <c r="O94" s="13"/>
      <c r="P94" s="244">
        <f t="shared" si="48"/>
        <v>0</v>
      </c>
    </row>
    <row r="95" spans="2:16" ht="15">
      <c r="B95" s="299">
        <v>16</v>
      </c>
      <c r="C95" s="346">
        <f aca="true" t="shared" si="53" ref="C95:I95">IF(ISBLANK(C93),"",C93)</f>
      </c>
      <c r="D95" s="350">
        <f t="shared" si="53"/>
      </c>
      <c r="E95" s="351">
        <f t="shared" si="53"/>
      </c>
      <c r="F95" s="351">
        <f t="shared" si="53"/>
      </c>
      <c r="G95" s="351">
        <f t="shared" si="53"/>
      </c>
      <c r="H95" s="298">
        <f t="shared" si="53"/>
      </c>
      <c r="I95" s="298">
        <f t="shared" si="53"/>
      </c>
      <c r="J95" s="298">
        <f>IF(NOT(ISBLANK(D93)),$J$31,"")</f>
      </c>
      <c r="K95" s="12"/>
      <c r="L95" s="12"/>
      <c r="M95" s="11"/>
      <c r="N95" s="11"/>
      <c r="O95" s="13"/>
      <c r="P95" s="244">
        <f t="shared" si="48"/>
        <v>0</v>
      </c>
    </row>
    <row r="96" spans="2:16" ht="15.75">
      <c r="B96" s="256">
        <v>16</v>
      </c>
      <c r="C96" s="352">
        <f aca="true" t="shared" si="54" ref="C96:I96">IF(ISBLANK(C93),"",C93)</f>
      </c>
      <c r="D96" s="359">
        <f t="shared" si="54"/>
      </c>
      <c r="E96" s="360">
        <f t="shared" si="54"/>
      </c>
      <c r="F96" s="360">
        <f t="shared" si="54"/>
      </c>
      <c r="G96" s="360">
        <f t="shared" si="54"/>
      </c>
      <c r="H96" s="301">
        <f t="shared" si="54"/>
      </c>
      <c r="I96" s="301">
        <f t="shared" si="54"/>
      </c>
      <c r="J96" s="301">
        <f>IF(NOT(ISBLANK(D93)),$J$32,"")</f>
      </c>
      <c r="K96" s="361">
        <f>SUM(K93:K95)</f>
        <v>0</v>
      </c>
      <c r="L96" s="361">
        <f>SUM(L93:L95)</f>
        <v>0</v>
      </c>
      <c r="M96" s="362">
        <f>SUM(M93:M95)</f>
        <v>0</v>
      </c>
      <c r="N96" s="362">
        <f>SUM(N93:N95)</f>
        <v>0</v>
      </c>
      <c r="O96" s="363">
        <f>SUM(O93:O95)</f>
        <v>0</v>
      </c>
      <c r="P96" s="301">
        <f t="shared" si="48"/>
        <v>0</v>
      </c>
    </row>
    <row r="97" spans="2:16" ht="15">
      <c r="B97" s="299">
        <v>17</v>
      </c>
      <c r="C97" s="319">
        <f>IF(P100&lt;&gt;0,VLOOKUP($D$7,Info_County_Code,2,FALSE),"")</f>
      </c>
      <c r="D97" s="20"/>
      <c r="E97" s="16"/>
      <c r="F97" s="16"/>
      <c r="G97" s="16"/>
      <c r="H97" s="11"/>
      <c r="I97" s="11"/>
      <c r="J97" s="345">
        <f>IF(NOT(ISBLANK(D97)),$J$29,"")</f>
      </c>
      <c r="K97" s="12"/>
      <c r="L97" s="12"/>
      <c r="M97" s="11"/>
      <c r="N97" s="11"/>
      <c r="O97" s="13"/>
      <c r="P97" s="244">
        <f t="shared" si="48"/>
        <v>0</v>
      </c>
    </row>
    <row r="98" spans="2:16" ht="15">
      <c r="B98" s="299">
        <v>17</v>
      </c>
      <c r="C98" s="346">
        <f aca="true" t="shared" si="55" ref="C98:I98">IF(ISBLANK(C97),"",C97)</f>
      </c>
      <c r="D98" s="347">
        <f t="shared" si="55"/>
      </c>
      <c r="E98" s="348">
        <f t="shared" si="55"/>
      </c>
      <c r="F98" s="348">
        <f t="shared" si="55"/>
      </c>
      <c r="G98" s="348">
        <f t="shared" si="55"/>
      </c>
      <c r="H98" s="349">
        <f t="shared" si="55"/>
      </c>
      <c r="I98" s="349">
        <f t="shared" si="55"/>
      </c>
      <c r="J98" s="298">
        <f>IF(NOT(ISBLANK(D97)),$J$30,"")</f>
      </c>
      <c r="K98" s="12"/>
      <c r="L98" s="12"/>
      <c r="M98" s="11"/>
      <c r="N98" s="11"/>
      <c r="O98" s="13"/>
      <c r="P98" s="244">
        <f t="shared" si="48"/>
        <v>0</v>
      </c>
    </row>
    <row r="99" spans="2:16" ht="15">
      <c r="B99" s="299">
        <v>17</v>
      </c>
      <c r="C99" s="346">
        <f aca="true" t="shared" si="56" ref="C99:I99">IF(ISBLANK(C97),"",C97)</f>
      </c>
      <c r="D99" s="350">
        <f t="shared" si="56"/>
      </c>
      <c r="E99" s="351">
        <f t="shared" si="56"/>
      </c>
      <c r="F99" s="351">
        <f t="shared" si="56"/>
      </c>
      <c r="G99" s="351">
        <f t="shared" si="56"/>
      </c>
      <c r="H99" s="298">
        <f t="shared" si="56"/>
      </c>
      <c r="I99" s="298">
        <f t="shared" si="56"/>
      </c>
      <c r="J99" s="298">
        <f>IF(NOT(ISBLANK(D97)),$J$31,"")</f>
      </c>
      <c r="K99" s="12"/>
      <c r="L99" s="12"/>
      <c r="M99" s="11"/>
      <c r="N99" s="11"/>
      <c r="O99" s="13"/>
      <c r="P99" s="244">
        <f t="shared" si="48"/>
        <v>0</v>
      </c>
    </row>
    <row r="100" spans="2:16" ht="15.75">
      <c r="B100" s="256">
        <v>17</v>
      </c>
      <c r="C100" s="352">
        <f aca="true" t="shared" si="57" ref="C100:I100">IF(ISBLANK(C97),"",C97)</f>
      </c>
      <c r="D100" s="359">
        <f t="shared" si="57"/>
      </c>
      <c r="E100" s="360">
        <f t="shared" si="57"/>
      </c>
      <c r="F100" s="360">
        <f t="shared" si="57"/>
      </c>
      <c r="G100" s="360">
        <f t="shared" si="57"/>
      </c>
      <c r="H100" s="301">
        <f t="shared" si="57"/>
      </c>
      <c r="I100" s="301">
        <f t="shared" si="57"/>
      </c>
      <c r="J100" s="301">
        <f>IF(NOT(ISBLANK(D97)),$J$32,"")</f>
      </c>
      <c r="K100" s="361">
        <f>SUM(K97:K99)</f>
        <v>0</v>
      </c>
      <c r="L100" s="361">
        <f>SUM(L97:L99)</f>
        <v>0</v>
      </c>
      <c r="M100" s="362">
        <f>SUM(M97:M99)</f>
        <v>0</v>
      </c>
      <c r="N100" s="362">
        <f>SUM(N97:N99)</f>
        <v>0</v>
      </c>
      <c r="O100" s="363">
        <f>SUM(O97:O99)</f>
        <v>0</v>
      </c>
      <c r="P100" s="301">
        <f t="shared" si="48"/>
        <v>0</v>
      </c>
    </row>
    <row r="101" spans="2:16" ht="15">
      <c r="B101" s="299">
        <v>18</v>
      </c>
      <c r="C101" s="319">
        <f>IF(P104&lt;&gt;0,VLOOKUP($D$7,Info_County_Code,2,FALSE),"")</f>
      </c>
      <c r="D101" s="20"/>
      <c r="E101" s="16"/>
      <c r="F101" s="16"/>
      <c r="G101" s="16"/>
      <c r="H101" s="11"/>
      <c r="I101" s="11"/>
      <c r="J101" s="345">
        <f>IF(NOT(ISBLANK(D101)),$J$29,"")</f>
      </c>
      <c r="K101" s="12"/>
      <c r="L101" s="12"/>
      <c r="M101" s="11"/>
      <c r="N101" s="11"/>
      <c r="O101" s="13"/>
      <c r="P101" s="244">
        <f>SUM(K101:O101)</f>
        <v>0</v>
      </c>
    </row>
    <row r="102" spans="2:16" ht="15">
      <c r="B102" s="299">
        <v>18</v>
      </c>
      <c r="C102" s="346">
        <f aca="true" t="shared" si="58" ref="C102:I102">IF(ISBLANK(C101),"",C101)</f>
      </c>
      <c r="D102" s="347">
        <f t="shared" si="58"/>
      </c>
      <c r="E102" s="348">
        <f t="shared" si="58"/>
      </c>
      <c r="F102" s="348">
        <f t="shared" si="58"/>
      </c>
      <c r="G102" s="348">
        <f t="shared" si="58"/>
      </c>
      <c r="H102" s="349">
        <f t="shared" si="58"/>
      </c>
      <c r="I102" s="349">
        <f t="shared" si="58"/>
      </c>
      <c r="J102" s="298">
        <f>IF(NOT(ISBLANK(D101)),$J$30,"")</f>
      </c>
      <c r="K102" s="12"/>
      <c r="L102" s="12"/>
      <c r="M102" s="11"/>
      <c r="N102" s="11"/>
      <c r="O102" s="13"/>
      <c r="P102" s="244">
        <f>SUM(K102:O102)</f>
        <v>0</v>
      </c>
    </row>
    <row r="103" spans="2:16" ht="15">
      <c r="B103" s="299">
        <v>18</v>
      </c>
      <c r="C103" s="346">
        <f aca="true" t="shared" si="59" ref="C103:I103">IF(ISBLANK(C101),"",C101)</f>
      </c>
      <c r="D103" s="350">
        <f t="shared" si="59"/>
      </c>
      <c r="E103" s="351">
        <f t="shared" si="59"/>
      </c>
      <c r="F103" s="351">
        <f t="shared" si="59"/>
      </c>
      <c r="G103" s="351">
        <f t="shared" si="59"/>
      </c>
      <c r="H103" s="298">
        <f t="shared" si="59"/>
      </c>
      <c r="I103" s="298">
        <f t="shared" si="59"/>
      </c>
      <c r="J103" s="298">
        <f>IF(NOT(ISBLANK(D101)),$J$31,"")</f>
      </c>
      <c r="K103" s="12"/>
      <c r="L103" s="12"/>
      <c r="M103" s="11"/>
      <c r="N103" s="11"/>
      <c r="O103" s="13"/>
      <c r="P103" s="244">
        <f>SUM(K103:O103)</f>
        <v>0</v>
      </c>
    </row>
    <row r="104" spans="2:16" ht="15.75">
      <c r="B104" s="256">
        <v>18</v>
      </c>
      <c r="C104" s="352">
        <f aca="true" t="shared" si="60" ref="C104:I104">IF(ISBLANK(C101),"",C101)</f>
      </c>
      <c r="D104" s="359">
        <f t="shared" si="60"/>
      </c>
      <c r="E104" s="360">
        <f t="shared" si="60"/>
      </c>
      <c r="F104" s="360">
        <f t="shared" si="60"/>
      </c>
      <c r="G104" s="360">
        <f t="shared" si="60"/>
      </c>
      <c r="H104" s="301">
        <f t="shared" si="60"/>
      </c>
      <c r="I104" s="301">
        <f t="shared" si="60"/>
      </c>
      <c r="J104" s="301">
        <f>IF(NOT(ISBLANK(D101)),$J$32,"")</f>
      </c>
      <c r="K104" s="361">
        <f>SUM(K101:K103)</f>
        <v>0</v>
      </c>
      <c r="L104" s="361">
        <f>SUM(L101:L103)</f>
        <v>0</v>
      </c>
      <c r="M104" s="362">
        <f>SUM(M101:M103)</f>
        <v>0</v>
      </c>
      <c r="N104" s="362">
        <f>SUM(N101:N103)</f>
        <v>0</v>
      </c>
      <c r="O104" s="363">
        <f>SUM(O101:O103)</f>
        <v>0</v>
      </c>
      <c r="P104" s="301">
        <f>SUM(K104:O104)</f>
        <v>0</v>
      </c>
    </row>
    <row r="105" spans="2:16" ht="15">
      <c r="B105" s="299">
        <v>19</v>
      </c>
      <c r="C105" s="319">
        <f>IF(P108&lt;&gt;0,VLOOKUP($D$7,Info_County_Code,2,FALSE),"")</f>
      </c>
      <c r="D105" s="20"/>
      <c r="E105" s="16"/>
      <c r="F105" s="16"/>
      <c r="G105" s="16"/>
      <c r="H105" s="11"/>
      <c r="I105" s="11"/>
      <c r="J105" s="345">
        <f>IF(NOT(ISBLANK(D105)),$J$29,"")</f>
      </c>
      <c r="K105" s="12"/>
      <c r="L105" s="12"/>
      <c r="M105" s="11"/>
      <c r="N105" s="11"/>
      <c r="O105" s="13"/>
      <c r="P105" s="244">
        <f t="shared" si="48"/>
        <v>0</v>
      </c>
    </row>
    <row r="106" spans="2:16" ht="15">
      <c r="B106" s="299">
        <v>19</v>
      </c>
      <c r="C106" s="346">
        <f aca="true" t="shared" si="61" ref="C106:I106">IF(ISBLANK(C105),"",C105)</f>
      </c>
      <c r="D106" s="347">
        <f t="shared" si="61"/>
      </c>
      <c r="E106" s="348">
        <f t="shared" si="61"/>
      </c>
      <c r="F106" s="348">
        <f t="shared" si="61"/>
      </c>
      <c r="G106" s="348">
        <f t="shared" si="61"/>
      </c>
      <c r="H106" s="349">
        <f t="shared" si="61"/>
      </c>
      <c r="I106" s="349">
        <f t="shared" si="61"/>
      </c>
      <c r="J106" s="298">
        <f>IF(NOT(ISBLANK(D105)),$J$30,"")</f>
      </c>
      <c r="K106" s="12"/>
      <c r="L106" s="12"/>
      <c r="M106" s="11"/>
      <c r="N106" s="11"/>
      <c r="O106" s="13"/>
      <c r="P106" s="244">
        <f t="shared" si="48"/>
        <v>0</v>
      </c>
    </row>
    <row r="107" spans="2:16" ht="15">
      <c r="B107" s="299">
        <v>19</v>
      </c>
      <c r="C107" s="346">
        <f aca="true" t="shared" si="62" ref="C107:I107">IF(ISBLANK(C105),"",C105)</f>
      </c>
      <c r="D107" s="350">
        <f t="shared" si="62"/>
      </c>
      <c r="E107" s="351">
        <f t="shared" si="62"/>
      </c>
      <c r="F107" s="351">
        <f t="shared" si="62"/>
      </c>
      <c r="G107" s="351">
        <f t="shared" si="62"/>
      </c>
      <c r="H107" s="298">
        <f t="shared" si="62"/>
      </c>
      <c r="I107" s="298">
        <f t="shared" si="62"/>
      </c>
      <c r="J107" s="298">
        <f>IF(NOT(ISBLANK(D105)),$J$31,"")</f>
      </c>
      <c r="K107" s="12"/>
      <c r="L107" s="12"/>
      <c r="M107" s="11"/>
      <c r="N107" s="11"/>
      <c r="O107" s="13"/>
      <c r="P107" s="244">
        <f t="shared" si="48"/>
        <v>0</v>
      </c>
    </row>
    <row r="108" spans="2:16" ht="15.75">
      <c r="B108" s="256">
        <v>19</v>
      </c>
      <c r="C108" s="352">
        <f aca="true" t="shared" si="63" ref="C108:I108">IF(ISBLANK(C105),"",C105)</f>
      </c>
      <c r="D108" s="359">
        <f t="shared" si="63"/>
      </c>
      <c r="E108" s="360">
        <f t="shared" si="63"/>
      </c>
      <c r="F108" s="360">
        <f t="shared" si="63"/>
      </c>
      <c r="G108" s="360">
        <f t="shared" si="63"/>
      </c>
      <c r="H108" s="301">
        <f t="shared" si="63"/>
      </c>
      <c r="I108" s="301">
        <f t="shared" si="63"/>
      </c>
      <c r="J108" s="301">
        <f>IF(NOT(ISBLANK(D105)),$J$32,"")</f>
      </c>
      <c r="K108" s="361">
        <f>SUM(K105:K107)</f>
        <v>0</v>
      </c>
      <c r="L108" s="361">
        <f>SUM(L105:L107)</f>
        <v>0</v>
      </c>
      <c r="M108" s="362">
        <f>SUM(M105:M107)</f>
        <v>0</v>
      </c>
      <c r="N108" s="362">
        <f>SUM(N105:N107)</f>
        <v>0</v>
      </c>
      <c r="O108" s="363">
        <f>SUM(O105:O107)</f>
        <v>0</v>
      </c>
      <c r="P108" s="301">
        <f t="shared" si="48"/>
        <v>0</v>
      </c>
    </row>
    <row r="109" spans="2:16" ht="15">
      <c r="B109" s="299">
        <v>20</v>
      </c>
      <c r="C109" s="319">
        <f>IF(P112&lt;&gt;0,VLOOKUP($D$7,Info_County_Code,2,FALSE),"")</f>
      </c>
      <c r="D109" s="20"/>
      <c r="E109" s="16"/>
      <c r="F109" s="16"/>
      <c r="G109" s="16"/>
      <c r="H109" s="11"/>
      <c r="I109" s="11"/>
      <c r="J109" s="345">
        <f>IF(NOT(ISBLANK(D109)),$J$29,"")</f>
      </c>
      <c r="K109" s="12"/>
      <c r="L109" s="12"/>
      <c r="M109" s="11"/>
      <c r="N109" s="11"/>
      <c r="O109" s="13"/>
      <c r="P109" s="244">
        <f>SUM(K109:O109)</f>
        <v>0</v>
      </c>
    </row>
    <row r="110" spans="2:16" ht="15">
      <c r="B110" s="299">
        <v>20</v>
      </c>
      <c r="C110" s="346">
        <f aca="true" t="shared" si="64" ref="C110:I110">IF(ISBLANK(C109),"",C109)</f>
      </c>
      <c r="D110" s="347">
        <f t="shared" si="64"/>
      </c>
      <c r="E110" s="348">
        <f t="shared" si="64"/>
      </c>
      <c r="F110" s="348">
        <f t="shared" si="64"/>
      </c>
      <c r="G110" s="348">
        <f t="shared" si="64"/>
      </c>
      <c r="H110" s="349">
        <f t="shared" si="64"/>
      </c>
      <c r="I110" s="349">
        <f t="shared" si="64"/>
      </c>
      <c r="J110" s="298">
        <f>IF(NOT(ISBLANK(D109)),$J$30,"")</f>
      </c>
      <c r="K110" s="12"/>
      <c r="L110" s="12"/>
      <c r="M110" s="11"/>
      <c r="N110" s="11"/>
      <c r="O110" s="13"/>
      <c r="P110" s="244">
        <f>SUM(K110:O110)</f>
        <v>0</v>
      </c>
    </row>
    <row r="111" spans="2:16" ht="15">
      <c r="B111" s="299">
        <v>20</v>
      </c>
      <c r="C111" s="346">
        <f aca="true" t="shared" si="65" ref="C111:I111">IF(ISBLANK(C109),"",C109)</f>
      </c>
      <c r="D111" s="350">
        <f t="shared" si="65"/>
      </c>
      <c r="E111" s="351">
        <f t="shared" si="65"/>
      </c>
      <c r="F111" s="351">
        <f t="shared" si="65"/>
      </c>
      <c r="G111" s="351">
        <f t="shared" si="65"/>
      </c>
      <c r="H111" s="298">
        <f t="shared" si="65"/>
      </c>
      <c r="I111" s="298">
        <f t="shared" si="65"/>
      </c>
      <c r="J111" s="298">
        <f>IF(NOT(ISBLANK(D109)),$J$31,"")</f>
      </c>
      <c r="K111" s="12"/>
      <c r="L111" s="12"/>
      <c r="M111" s="11"/>
      <c r="N111" s="11"/>
      <c r="O111" s="13"/>
      <c r="P111" s="244">
        <f>SUM(K111:O111)</f>
        <v>0</v>
      </c>
    </row>
    <row r="112" spans="2:16" ht="15.75">
      <c r="B112" s="256">
        <v>20</v>
      </c>
      <c r="C112" s="352">
        <f aca="true" t="shared" si="66" ref="C112:I112">IF(ISBLANK(C109),"",C109)</f>
      </c>
      <c r="D112" s="359">
        <f t="shared" si="66"/>
      </c>
      <c r="E112" s="360">
        <f t="shared" si="66"/>
      </c>
      <c r="F112" s="360">
        <f t="shared" si="66"/>
      </c>
      <c r="G112" s="360">
        <f t="shared" si="66"/>
      </c>
      <c r="H112" s="301">
        <f t="shared" si="66"/>
      </c>
      <c r="I112" s="301">
        <f t="shared" si="66"/>
      </c>
      <c r="J112" s="301">
        <f>IF(NOT(ISBLANK(D109)),$J$32,"")</f>
      </c>
      <c r="K112" s="361">
        <f>SUM(K109:K111)</f>
        <v>0</v>
      </c>
      <c r="L112" s="361">
        <f>SUM(L109:L111)</f>
        <v>0</v>
      </c>
      <c r="M112" s="362">
        <f>SUM(M109:M111)</f>
        <v>0</v>
      </c>
      <c r="N112" s="362">
        <f>SUM(N109:N111)</f>
        <v>0</v>
      </c>
      <c r="O112" s="363">
        <f>SUM(O109:O111)</f>
        <v>0</v>
      </c>
      <c r="P112" s="301">
        <f>SUM(K112:O112)</f>
        <v>0</v>
      </c>
    </row>
    <row r="113" spans="2:16" ht="15">
      <c r="B113" s="299">
        <v>21</v>
      </c>
      <c r="C113" s="319">
        <f>IF(P116&lt;&gt;0,VLOOKUP($D$7,Info_County_Code,2,FALSE),"")</f>
      </c>
      <c r="D113" s="20"/>
      <c r="E113" s="16"/>
      <c r="F113" s="16"/>
      <c r="G113" s="16"/>
      <c r="H113" s="11"/>
      <c r="I113" s="11"/>
      <c r="J113" s="345">
        <f>IF(NOT(ISBLANK(D113)),$J$29,"")</f>
      </c>
      <c r="K113" s="12"/>
      <c r="L113" s="12"/>
      <c r="M113" s="11"/>
      <c r="N113" s="11"/>
      <c r="O113" s="13"/>
      <c r="P113" s="244">
        <f t="shared" si="48"/>
        <v>0</v>
      </c>
    </row>
    <row r="114" spans="2:16" ht="15">
      <c r="B114" s="299">
        <v>21</v>
      </c>
      <c r="C114" s="346">
        <f aca="true" t="shared" si="67" ref="C114:I114">IF(ISBLANK(C113),"",C113)</f>
      </c>
      <c r="D114" s="347">
        <f t="shared" si="67"/>
      </c>
      <c r="E114" s="348">
        <f t="shared" si="67"/>
      </c>
      <c r="F114" s="348">
        <f t="shared" si="67"/>
      </c>
      <c r="G114" s="348">
        <f t="shared" si="67"/>
      </c>
      <c r="H114" s="349">
        <f t="shared" si="67"/>
      </c>
      <c r="I114" s="349">
        <f t="shared" si="67"/>
      </c>
      <c r="J114" s="298">
        <f>IF(NOT(ISBLANK(D113)),$J$30,"")</f>
      </c>
      <c r="K114" s="12"/>
      <c r="L114" s="12"/>
      <c r="M114" s="11"/>
      <c r="N114" s="11"/>
      <c r="O114" s="13"/>
      <c r="P114" s="244">
        <f t="shared" si="48"/>
        <v>0</v>
      </c>
    </row>
    <row r="115" spans="2:16" ht="15">
      <c r="B115" s="299">
        <v>21</v>
      </c>
      <c r="C115" s="346">
        <f aca="true" t="shared" si="68" ref="C115:I115">IF(ISBLANK(C113),"",C113)</f>
      </c>
      <c r="D115" s="350">
        <f t="shared" si="68"/>
      </c>
      <c r="E115" s="351">
        <f t="shared" si="68"/>
      </c>
      <c r="F115" s="351">
        <f t="shared" si="68"/>
      </c>
      <c r="G115" s="351">
        <f t="shared" si="68"/>
      </c>
      <c r="H115" s="298">
        <f t="shared" si="68"/>
      </c>
      <c r="I115" s="298">
        <f t="shared" si="68"/>
      </c>
      <c r="J115" s="298">
        <f>IF(NOT(ISBLANK(D113)),$J$31,"")</f>
      </c>
      <c r="K115" s="12"/>
      <c r="L115" s="12"/>
      <c r="M115" s="11"/>
      <c r="N115" s="11"/>
      <c r="O115" s="13"/>
      <c r="P115" s="244">
        <f t="shared" si="48"/>
        <v>0</v>
      </c>
    </row>
    <row r="116" spans="2:16" ht="15.75">
      <c r="B116" s="256">
        <v>21</v>
      </c>
      <c r="C116" s="352">
        <f aca="true" t="shared" si="69" ref="C116:I116">IF(ISBLANK(C113),"",C113)</f>
      </c>
      <c r="D116" s="359">
        <f t="shared" si="69"/>
      </c>
      <c r="E116" s="360">
        <f t="shared" si="69"/>
      </c>
      <c r="F116" s="360">
        <f t="shared" si="69"/>
      </c>
      <c r="G116" s="360">
        <f t="shared" si="69"/>
      </c>
      <c r="H116" s="301">
        <f t="shared" si="69"/>
      </c>
      <c r="I116" s="301">
        <f t="shared" si="69"/>
      </c>
      <c r="J116" s="301">
        <f>IF(NOT(ISBLANK(D113)),$J$32,"")</f>
      </c>
      <c r="K116" s="361">
        <f>SUM(K113:K115)</f>
        <v>0</v>
      </c>
      <c r="L116" s="361">
        <f>SUM(L113:L115)</f>
        <v>0</v>
      </c>
      <c r="M116" s="362">
        <f>SUM(M113:M115)</f>
        <v>0</v>
      </c>
      <c r="N116" s="362">
        <f>SUM(N113:N115)</f>
        <v>0</v>
      </c>
      <c r="O116" s="363">
        <f>SUM(O113:O115)</f>
        <v>0</v>
      </c>
      <c r="P116" s="301">
        <f t="shared" si="48"/>
        <v>0</v>
      </c>
    </row>
    <row r="117" spans="2:16" ht="15">
      <c r="B117" s="299">
        <v>22</v>
      </c>
      <c r="C117" s="319">
        <f>IF(P120&lt;&gt;0,VLOOKUP($D$7,Info_County_Code,2,FALSE),"")</f>
      </c>
      <c r="D117" s="20"/>
      <c r="E117" s="16"/>
      <c r="F117" s="16"/>
      <c r="G117" s="16"/>
      <c r="H117" s="11"/>
      <c r="I117" s="11"/>
      <c r="J117" s="345">
        <f>IF(NOT(ISBLANK(D117)),$J$29,"")</f>
      </c>
      <c r="K117" s="12"/>
      <c r="L117" s="12"/>
      <c r="M117" s="11"/>
      <c r="N117" s="11"/>
      <c r="O117" s="13"/>
      <c r="P117" s="244">
        <f>SUM(K117:O117)</f>
        <v>0</v>
      </c>
    </row>
    <row r="118" spans="2:16" ht="15">
      <c r="B118" s="299">
        <v>22</v>
      </c>
      <c r="C118" s="346">
        <f aca="true" t="shared" si="70" ref="C118:I118">IF(ISBLANK(C117),"",C117)</f>
      </c>
      <c r="D118" s="347">
        <f t="shared" si="70"/>
      </c>
      <c r="E118" s="348">
        <f t="shared" si="70"/>
      </c>
      <c r="F118" s="348">
        <f t="shared" si="70"/>
      </c>
      <c r="G118" s="348">
        <f t="shared" si="70"/>
      </c>
      <c r="H118" s="349">
        <f t="shared" si="70"/>
      </c>
      <c r="I118" s="349">
        <f t="shared" si="70"/>
      </c>
      <c r="J118" s="298">
        <f>IF(NOT(ISBLANK(D117)),$J$30,"")</f>
      </c>
      <c r="K118" s="12"/>
      <c r="L118" s="12"/>
      <c r="M118" s="11"/>
      <c r="N118" s="11"/>
      <c r="O118" s="13"/>
      <c r="P118" s="244">
        <f>SUM(K118:O118)</f>
        <v>0</v>
      </c>
    </row>
    <row r="119" spans="2:16" ht="15">
      <c r="B119" s="299">
        <v>22</v>
      </c>
      <c r="C119" s="346">
        <f aca="true" t="shared" si="71" ref="C119:I119">IF(ISBLANK(C117),"",C117)</f>
      </c>
      <c r="D119" s="350">
        <f t="shared" si="71"/>
      </c>
      <c r="E119" s="351">
        <f t="shared" si="71"/>
      </c>
      <c r="F119" s="351">
        <f t="shared" si="71"/>
      </c>
      <c r="G119" s="351">
        <f t="shared" si="71"/>
      </c>
      <c r="H119" s="298">
        <f t="shared" si="71"/>
      </c>
      <c r="I119" s="298">
        <f t="shared" si="71"/>
      </c>
      <c r="J119" s="298">
        <f>IF(NOT(ISBLANK(D117)),$J$31,"")</f>
      </c>
      <c r="K119" s="12"/>
      <c r="L119" s="12"/>
      <c r="M119" s="11"/>
      <c r="N119" s="11"/>
      <c r="O119" s="13"/>
      <c r="P119" s="244">
        <f>SUM(K119:O119)</f>
        <v>0</v>
      </c>
    </row>
    <row r="120" spans="2:16" ht="15.75">
      <c r="B120" s="256">
        <v>22</v>
      </c>
      <c r="C120" s="352">
        <f aca="true" t="shared" si="72" ref="C120:I120">IF(ISBLANK(C117),"",C117)</f>
      </c>
      <c r="D120" s="359">
        <f t="shared" si="72"/>
      </c>
      <c r="E120" s="360">
        <f t="shared" si="72"/>
      </c>
      <c r="F120" s="360">
        <f t="shared" si="72"/>
      </c>
      <c r="G120" s="360">
        <f t="shared" si="72"/>
      </c>
      <c r="H120" s="301">
        <f t="shared" si="72"/>
      </c>
      <c r="I120" s="301">
        <f t="shared" si="72"/>
      </c>
      <c r="J120" s="301">
        <f>IF(NOT(ISBLANK(D117)),$J$32,"")</f>
      </c>
      <c r="K120" s="361">
        <f>SUM(K117:K119)</f>
        <v>0</v>
      </c>
      <c r="L120" s="361">
        <f>SUM(L117:L119)</f>
        <v>0</v>
      </c>
      <c r="M120" s="362">
        <f>SUM(M117:M119)</f>
        <v>0</v>
      </c>
      <c r="N120" s="362">
        <f>SUM(N117:N119)</f>
        <v>0</v>
      </c>
      <c r="O120" s="363">
        <f>SUM(O117:O119)</f>
        <v>0</v>
      </c>
      <c r="P120" s="301">
        <f>SUM(K120:O120)</f>
        <v>0</v>
      </c>
    </row>
    <row r="121" spans="2:16" ht="15">
      <c r="B121" s="299">
        <v>23</v>
      </c>
      <c r="C121" s="319">
        <f>IF(P124&lt;&gt;0,VLOOKUP($D$7,Info_County_Code,2,FALSE),"")</f>
      </c>
      <c r="D121" s="20"/>
      <c r="E121" s="16"/>
      <c r="F121" s="16"/>
      <c r="G121" s="16"/>
      <c r="H121" s="11"/>
      <c r="I121" s="11"/>
      <c r="J121" s="345">
        <f>IF(NOT(ISBLANK(D121)),$J$29,"")</f>
      </c>
      <c r="K121" s="12"/>
      <c r="L121" s="12"/>
      <c r="M121" s="11"/>
      <c r="N121" s="11"/>
      <c r="O121" s="13"/>
      <c r="P121" s="244">
        <f t="shared" si="48"/>
        <v>0</v>
      </c>
    </row>
    <row r="122" spans="2:16" ht="15">
      <c r="B122" s="299">
        <v>23</v>
      </c>
      <c r="C122" s="346">
        <f aca="true" t="shared" si="73" ref="C122:I122">IF(ISBLANK(C121),"",C121)</f>
      </c>
      <c r="D122" s="347">
        <f t="shared" si="73"/>
      </c>
      <c r="E122" s="348">
        <f t="shared" si="73"/>
      </c>
      <c r="F122" s="348">
        <f t="shared" si="73"/>
      </c>
      <c r="G122" s="348">
        <f t="shared" si="73"/>
      </c>
      <c r="H122" s="349">
        <f t="shared" si="73"/>
      </c>
      <c r="I122" s="349">
        <f t="shared" si="73"/>
      </c>
      <c r="J122" s="298">
        <f>IF(NOT(ISBLANK(D121)),$J$30,"")</f>
      </c>
      <c r="K122" s="12"/>
      <c r="L122" s="12"/>
      <c r="M122" s="11"/>
      <c r="N122" s="11"/>
      <c r="O122" s="13"/>
      <c r="P122" s="244">
        <f t="shared" si="48"/>
        <v>0</v>
      </c>
    </row>
    <row r="123" spans="2:16" ht="15">
      <c r="B123" s="299">
        <v>23</v>
      </c>
      <c r="C123" s="346">
        <f aca="true" t="shared" si="74" ref="C123:I123">IF(ISBLANK(C121),"",C121)</f>
      </c>
      <c r="D123" s="350">
        <f t="shared" si="74"/>
      </c>
      <c r="E123" s="351">
        <f t="shared" si="74"/>
      </c>
      <c r="F123" s="351">
        <f t="shared" si="74"/>
      </c>
      <c r="G123" s="351">
        <f t="shared" si="74"/>
      </c>
      <c r="H123" s="298">
        <f t="shared" si="74"/>
      </c>
      <c r="I123" s="298">
        <f t="shared" si="74"/>
      </c>
      <c r="J123" s="298">
        <f>IF(NOT(ISBLANK(D121)),$J$31,"")</f>
      </c>
      <c r="K123" s="12"/>
      <c r="L123" s="12"/>
      <c r="M123" s="11"/>
      <c r="N123" s="11"/>
      <c r="O123" s="13"/>
      <c r="P123" s="244">
        <f t="shared" si="48"/>
        <v>0</v>
      </c>
    </row>
    <row r="124" spans="2:16" ht="15.75">
      <c r="B124" s="256">
        <v>23</v>
      </c>
      <c r="C124" s="352">
        <f aca="true" t="shared" si="75" ref="C124:I124">IF(ISBLANK(C121),"",C121)</f>
      </c>
      <c r="D124" s="359">
        <f t="shared" si="75"/>
      </c>
      <c r="E124" s="360">
        <f t="shared" si="75"/>
      </c>
      <c r="F124" s="360">
        <f t="shared" si="75"/>
      </c>
      <c r="G124" s="360">
        <f t="shared" si="75"/>
      </c>
      <c r="H124" s="301">
        <f t="shared" si="75"/>
      </c>
      <c r="I124" s="301">
        <f t="shared" si="75"/>
      </c>
      <c r="J124" s="301">
        <f>IF(NOT(ISBLANK(D121)),$J$32,"")</f>
      </c>
      <c r="K124" s="361">
        <f>SUM(K121:K123)</f>
        <v>0</v>
      </c>
      <c r="L124" s="361">
        <f>SUM(L121:L123)</f>
        <v>0</v>
      </c>
      <c r="M124" s="362">
        <f>SUM(M121:M123)</f>
        <v>0</v>
      </c>
      <c r="N124" s="362">
        <f>SUM(N121:N123)</f>
        <v>0</v>
      </c>
      <c r="O124" s="363">
        <f>SUM(O121:O123)</f>
        <v>0</v>
      </c>
      <c r="P124" s="301">
        <f t="shared" si="48"/>
        <v>0</v>
      </c>
    </row>
    <row r="125" spans="2:16" ht="15">
      <c r="B125" s="299">
        <v>24</v>
      </c>
      <c r="C125" s="319">
        <f>IF(P128&lt;&gt;0,VLOOKUP($D$7,Info_County_Code,2,FALSE),"")</f>
      </c>
      <c r="D125" s="20"/>
      <c r="E125" s="16"/>
      <c r="F125" s="16"/>
      <c r="G125" s="16"/>
      <c r="H125" s="11"/>
      <c r="I125" s="11"/>
      <c r="J125" s="345">
        <f>IF(NOT(ISBLANK(D125)),$J$29,"")</f>
      </c>
      <c r="K125" s="12"/>
      <c r="L125" s="12"/>
      <c r="M125" s="11"/>
      <c r="N125" s="11"/>
      <c r="O125" s="13"/>
      <c r="P125" s="244">
        <f>SUM(K125:O125)</f>
        <v>0</v>
      </c>
    </row>
    <row r="126" spans="2:16" ht="15">
      <c r="B126" s="299">
        <v>24</v>
      </c>
      <c r="C126" s="346">
        <f aca="true" t="shared" si="76" ref="C126:I126">IF(ISBLANK(C125),"",C125)</f>
      </c>
      <c r="D126" s="347">
        <f t="shared" si="76"/>
      </c>
      <c r="E126" s="348">
        <f t="shared" si="76"/>
      </c>
      <c r="F126" s="348">
        <f t="shared" si="76"/>
      </c>
      <c r="G126" s="348">
        <f t="shared" si="76"/>
      </c>
      <c r="H126" s="349">
        <f t="shared" si="76"/>
      </c>
      <c r="I126" s="349">
        <f t="shared" si="76"/>
      </c>
      <c r="J126" s="298">
        <f>IF(NOT(ISBLANK(D125)),$J$30,"")</f>
      </c>
      <c r="K126" s="12"/>
      <c r="L126" s="12"/>
      <c r="M126" s="11"/>
      <c r="N126" s="11"/>
      <c r="O126" s="13"/>
      <c r="P126" s="244">
        <f>SUM(K126:O126)</f>
        <v>0</v>
      </c>
    </row>
    <row r="127" spans="2:16" ht="15">
      <c r="B127" s="299">
        <v>24</v>
      </c>
      <c r="C127" s="346">
        <f aca="true" t="shared" si="77" ref="C127:I127">IF(ISBLANK(C125),"",C125)</f>
      </c>
      <c r="D127" s="350">
        <f t="shared" si="77"/>
      </c>
      <c r="E127" s="351">
        <f t="shared" si="77"/>
      </c>
      <c r="F127" s="351">
        <f t="shared" si="77"/>
      </c>
      <c r="G127" s="351">
        <f t="shared" si="77"/>
      </c>
      <c r="H127" s="298">
        <f t="shared" si="77"/>
      </c>
      <c r="I127" s="298">
        <f t="shared" si="77"/>
      </c>
      <c r="J127" s="298">
        <f>IF(NOT(ISBLANK(D125)),$J$31,"")</f>
      </c>
      <c r="K127" s="12"/>
      <c r="L127" s="12"/>
      <c r="M127" s="11"/>
      <c r="N127" s="11"/>
      <c r="O127" s="13"/>
      <c r="P127" s="244">
        <f>SUM(K127:O127)</f>
        <v>0</v>
      </c>
    </row>
    <row r="128" spans="2:16" ht="15.75">
      <c r="B128" s="256">
        <v>24</v>
      </c>
      <c r="C128" s="352">
        <f aca="true" t="shared" si="78" ref="C128:I128">IF(ISBLANK(C125),"",C125)</f>
      </c>
      <c r="D128" s="359">
        <f t="shared" si="78"/>
      </c>
      <c r="E128" s="360">
        <f t="shared" si="78"/>
      </c>
      <c r="F128" s="360">
        <f t="shared" si="78"/>
      </c>
      <c r="G128" s="360">
        <f t="shared" si="78"/>
      </c>
      <c r="H128" s="301">
        <f t="shared" si="78"/>
      </c>
      <c r="I128" s="301">
        <f t="shared" si="78"/>
      </c>
      <c r="J128" s="301">
        <f>IF(NOT(ISBLANK(D125)),$J$32,"")</f>
      </c>
      <c r="K128" s="361">
        <f>SUM(K125:K127)</f>
        <v>0</v>
      </c>
      <c r="L128" s="361">
        <f>SUM(L125:L127)</f>
        <v>0</v>
      </c>
      <c r="M128" s="362">
        <f>SUM(M125:M127)</f>
        <v>0</v>
      </c>
      <c r="N128" s="362">
        <f>SUM(N125:N127)</f>
        <v>0</v>
      </c>
      <c r="O128" s="363">
        <f>SUM(O125:O127)</f>
        <v>0</v>
      </c>
      <c r="P128" s="301">
        <f>SUM(K128:O128)</f>
        <v>0</v>
      </c>
    </row>
    <row r="129" spans="2:16" ht="15">
      <c r="B129" s="299">
        <v>25</v>
      </c>
      <c r="C129" s="319">
        <f>IF(P132&lt;&gt;0,VLOOKUP($D$7,Info_County_Code,2,FALSE),"")</f>
      </c>
      <c r="D129" s="20"/>
      <c r="E129" s="16"/>
      <c r="F129" s="16"/>
      <c r="G129" s="16"/>
      <c r="H129" s="11"/>
      <c r="I129" s="11"/>
      <c r="J129" s="345">
        <f>IF(NOT(ISBLANK(D129)),$J$29,"")</f>
      </c>
      <c r="K129" s="12"/>
      <c r="L129" s="12"/>
      <c r="M129" s="11"/>
      <c r="N129" s="11"/>
      <c r="O129" s="13"/>
      <c r="P129" s="244">
        <f t="shared" si="48"/>
        <v>0</v>
      </c>
    </row>
    <row r="130" spans="2:16" ht="15">
      <c r="B130" s="299">
        <v>25</v>
      </c>
      <c r="C130" s="346">
        <f aca="true" t="shared" si="79" ref="C130:I130">IF(ISBLANK(C129),"",C129)</f>
      </c>
      <c r="D130" s="347">
        <f t="shared" si="79"/>
      </c>
      <c r="E130" s="348">
        <f t="shared" si="79"/>
      </c>
      <c r="F130" s="348">
        <f t="shared" si="79"/>
      </c>
      <c r="G130" s="348">
        <f t="shared" si="79"/>
      </c>
      <c r="H130" s="349">
        <f t="shared" si="79"/>
      </c>
      <c r="I130" s="349">
        <f t="shared" si="79"/>
      </c>
      <c r="J130" s="298">
        <f>IF(NOT(ISBLANK(D129)),$J$30,"")</f>
      </c>
      <c r="K130" s="12"/>
      <c r="L130" s="12"/>
      <c r="M130" s="11"/>
      <c r="N130" s="11"/>
      <c r="O130" s="13"/>
      <c r="P130" s="244">
        <f t="shared" si="48"/>
        <v>0</v>
      </c>
    </row>
    <row r="131" spans="2:16" ht="15">
      <c r="B131" s="299">
        <v>25</v>
      </c>
      <c r="C131" s="346">
        <f aca="true" t="shared" si="80" ref="C131:I131">IF(ISBLANK(C129),"",C129)</f>
      </c>
      <c r="D131" s="350">
        <f t="shared" si="80"/>
      </c>
      <c r="E131" s="351">
        <f t="shared" si="80"/>
      </c>
      <c r="F131" s="351">
        <f t="shared" si="80"/>
      </c>
      <c r="G131" s="351">
        <f t="shared" si="80"/>
      </c>
      <c r="H131" s="298">
        <f t="shared" si="80"/>
      </c>
      <c r="I131" s="298">
        <f t="shared" si="80"/>
      </c>
      <c r="J131" s="298">
        <f>IF(NOT(ISBLANK(D129)),$J$31,"")</f>
      </c>
      <c r="K131" s="12"/>
      <c r="L131" s="12"/>
      <c r="M131" s="11"/>
      <c r="N131" s="11"/>
      <c r="O131" s="13"/>
      <c r="P131" s="244">
        <f t="shared" si="48"/>
        <v>0</v>
      </c>
    </row>
    <row r="132" spans="2:16" ht="15.75">
      <c r="B132" s="256">
        <v>25</v>
      </c>
      <c r="C132" s="352">
        <f aca="true" t="shared" si="81" ref="C132:I132">IF(ISBLANK(C129),"",C129)</f>
      </c>
      <c r="D132" s="359">
        <f t="shared" si="81"/>
      </c>
      <c r="E132" s="360">
        <f t="shared" si="81"/>
      </c>
      <c r="F132" s="360">
        <f t="shared" si="81"/>
      </c>
      <c r="G132" s="360">
        <f t="shared" si="81"/>
      </c>
      <c r="H132" s="301">
        <f t="shared" si="81"/>
      </c>
      <c r="I132" s="301">
        <f t="shared" si="81"/>
      </c>
      <c r="J132" s="301">
        <f>IF(NOT(ISBLANK(D129)),$J$32,"")</f>
      </c>
      <c r="K132" s="361">
        <f>SUM(K129:K131)</f>
        <v>0</v>
      </c>
      <c r="L132" s="361">
        <f>SUM(L129:L131)</f>
        <v>0</v>
      </c>
      <c r="M132" s="362">
        <f>SUM(M129:M131)</f>
        <v>0</v>
      </c>
      <c r="N132" s="362">
        <f>SUM(N129:N131)</f>
        <v>0</v>
      </c>
      <c r="O132" s="363">
        <f>SUM(O129:O131)</f>
        <v>0</v>
      </c>
      <c r="P132" s="301">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password="C72E"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B1:V33"/>
  <sheetViews>
    <sheetView showGridLines="0" zoomScale="70" zoomScaleNormal="70" zoomScaleSheetLayoutView="55" zoomScalePageLayoutView="0" workbookViewId="0" topLeftCell="A1">
      <selection activeCell="F11" sqref="F11"/>
    </sheetView>
  </sheetViews>
  <sheetFormatPr defaultColWidth="0" defaultRowHeight="15" zeroHeight="1"/>
  <cols>
    <col min="1" max="1" width="2.7109375" style="156" customWidth="1"/>
    <col min="2" max="2" width="6.7109375" style="166" customWidth="1"/>
    <col min="3" max="3" width="11.8515625" style="166" customWidth="1"/>
    <col min="4" max="4" width="35.140625" style="166" bestFit="1" customWidth="1"/>
    <col min="5" max="5" width="29.7109375" style="166" customWidth="1"/>
    <col min="6" max="6" width="28.7109375" style="166" bestFit="1" customWidth="1"/>
    <col min="7" max="7" width="22.00390625" style="166" customWidth="1"/>
    <col min="8" max="8" width="20.140625" style="166" customWidth="1"/>
    <col min="9" max="9" width="19.140625" style="166" customWidth="1"/>
    <col min="10" max="10" width="17.7109375" style="166" customWidth="1"/>
    <col min="11" max="11" width="17.7109375" style="156" customWidth="1"/>
    <col min="12" max="12" width="17.7109375" style="156" hidden="1" customWidth="1"/>
    <col min="13" max="14" width="22.421875" style="156" hidden="1" customWidth="1"/>
    <col min="15" max="15" width="21.00390625" style="156" hidden="1" customWidth="1"/>
    <col min="16" max="16" width="21.28125" style="156" hidden="1" customWidth="1"/>
    <col min="17" max="17" width="21.140625" style="156" hidden="1" customWidth="1"/>
    <col min="18" max="21" width="22.421875" style="156" hidden="1" customWidth="1"/>
    <col min="22" max="22" width="19.00390625" style="156" hidden="1" customWidth="1"/>
    <col min="23" max="16384" width="9.140625" style="156" hidden="1" customWidth="1"/>
  </cols>
  <sheetData>
    <row r="1" spans="2:10" ht="15">
      <c r="B1" s="268"/>
      <c r="C1" s="268"/>
      <c r="D1" s="268"/>
      <c r="E1" s="156"/>
      <c r="F1" s="156"/>
      <c r="G1" s="156"/>
      <c r="H1" s="156"/>
      <c r="I1" s="156"/>
      <c r="J1" s="156"/>
    </row>
    <row r="2" s="168" customFormat="1" ht="18">
      <c r="B2" s="225" t="str">
        <f>'1. Information'!B2</f>
        <v>Version 7/1/2018</v>
      </c>
    </row>
    <row r="3" spans="2:10" ht="18">
      <c r="B3" s="142" t="str">
        <f>'1. Information'!B3</f>
        <v>Annual Mental Health Services Act Revenue and Expenditure Report</v>
      </c>
      <c r="C3" s="156"/>
      <c r="D3" s="157"/>
      <c r="E3" s="157"/>
      <c r="F3" s="157"/>
      <c r="G3" s="157"/>
      <c r="H3" s="157"/>
      <c r="I3" s="157"/>
      <c r="J3" s="156"/>
    </row>
    <row r="4" spans="2:10" ht="18">
      <c r="B4" s="142" t="str">
        <f>'1. Information'!B4</f>
        <v>Fiscal Year 2017-18</v>
      </c>
      <c r="C4" s="156"/>
      <c r="D4" s="157"/>
      <c r="E4" s="157"/>
      <c r="F4" s="157"/>
      <c r="G4" s="157"/>
      <c r="H4" s="157"/>
      <c r="I4" s="157"/>
      <c r="J4" s="156"/>
    </row>
    <row r="5" spans="2:10" ht="18">
      <c r="B5" s="142" t="s">
        <v>138</v>
      </c>
      <c r="C5" s="156"/>
      <c r="D5" s="157"/>
      <c r="E5" s="157"/>
      <c r="F5" s="157"/>
      <c r="G5" s="157"/>
      <c r="H5" s="157"/>
      <c r="I5" s="157"/>
      <c r="J5" s="156"/>
    </row>
    <row r="6" spans="2:10" ht="15.75">
      <c r="B6" s="156"/>
      <c r="C6" s="156"/>
      <c r="D6" s="213"/>
      <c r="E6" s="213"/>
      <c r="F6" s="213"/>
      <c r="G6" s="213"/>
      <c r="H6" s="213"/>
      <c r="I6" s="156"/>
      <c r="J6" s="156"/>
    </row>
    <row r="7" spans="2:19" ht="15.75">
      <c r="B7" s="156"/>
      <c r="C7" s="177" t="s">
        <v>1</v>
      </c>
      <c r="D7" s="227" t="str">
        <f>IF(ISBLANK('1. Information'!D8),"",'1. Information'!D8)</f>
        <v>Monterey</v>
      </c>
      <c r="E7" s="156"/>
      <c r="F7" s="179" t="s">
        <v>2</v>
      </c>
      <c r="G7" s="367">
        <f>IF(ISBLANK('1. Information'!D7),"",'1. Information'!D7)</f>
        <v>43685</v>
      </c>
      <c r="H7" s="156"/>
      <c r="I7" s="156"/>
      <c r="J7" s="156"/>
      <c r="L7" s="167"/>
      <c r="M7" s="167"/>
      <c r="N7" s="167"/>
      <c r="O7" s="167"/>
      <c r="P7" s="167"/>
      <c r="Q7" s="167"/>
      <c r="R7" s="167"/>
      <c r="S7" s="167"/>
    </row>
    <row r="8" spans="2:19" ht="15.75">
      <c r="B8" s="156"/>
      <c r="C8" s="173"/>
      <c r="D8" s="173"/>
      <c r="E8" s="272"/>
      <c r="F8" s="173"/>
      <c r="G8" s="364"/>
      <c r="H8" s="156"/>
      <c r="I8" s="156"/>
      <c r="J8" s="156"/>
      <c r="L8" s="167"/>
      <c r="M8" s="167"/>
      <c r="N8" s="167"/>
      <c r="O8" s="167"/>
      <c r="P8" s="167"/>
      <c r="Q8" s="167"/>
      <c r="R8" s="167"/>
      <c r="S8" s="167"/>
    </row>
    <row r="9" spans="2:19" ht="18.75" thickBot="1">
      <c r="B9" s="229" t="s">
        <v>260</v>
      </c>
      <c r="C9" s="217"/>
      <c r="D9" s="217"/>
      <c r="E9" s="275"/>
      <c r="F9" s="217"/>
      <c r="G9" s="365"/>
      <c r="H9" s="274"/>
      <c r="I9" s="274"/>
      <c r="J9" s="274"/>
      <c r="K9" s="274"/>
      <c r="L9" s="167"/>
      <c r="M9" s="167"/>
      <c r="N9" s="167"/>
      <c r="O9" s="167"/>
      <c r="P9" s="167"/>
      <c r="Q9" s="167"/>
      <c r="R9" s="167"/>
      <c r="S9" s="167"/>
    </row>
    <row r="10" spans="2:18" ht="16.5" thickTop="1">
      <c r="B10" s="173"/>
      <c r="C10" s="173"/>
      <c r="D10" s="173"/>
      <c r="E10" s="272"/>
      <c r="F10" s="173"/>
      <c r="G10" s="364"/>
      <c r="H10" s="156"/>
      <c r="I10" s="156"/>
      <c r="J10" s="156"/>
      <c r="L10" s="167"/>
      <c r="M10" s="167"/>
      <c r="N10" s="167"/>
      <c r="O10" s="167"/>
      <c r="P10" s="167"/>
      <c r="Q10" s="167"/>
      <c r="R10" s="167"/>
    </row>
    <row r="11" spans="2:14" ht="15.75">
      <c r="B11" s="156"/>
      <c r="C11" s="173"/>
      <c r="D11" s="173"/>
      <c r="E11" s="366"/>
      <c r="F11" s="230" t="s">
        <v>27</v>
      </c>
      <c r="G11" s="230" t="s">
        <v>29</v>
      </c>
      <c r="H11" s="230" t="s">
        <v>32</v>
      </c>
      <c r="I11" s="265" t="s">
        <v>246</v>
      </c>
      <c r="J11" s="230" t="s">
        <v>247</v>
      </c>
      <c r="K11" s="230" t="s">
        <v>248</v>
      </c>
      <c r="L11" s="167"/>
      <c r="M11" s="167"/>
      <c r="N11" s="167"/>
    </row>
    <row r="12" spans="2:14" ht="15.75">
      <c r="B12" s="156"/>
      <c r="C12" s="156"/>
      <c r="D12" s="173"/>
      <c r="E12" s="272"/>
      <c r="F12" s="256" t="s">
        <v>214</v>
      </c>
      <c r="G12" s="368" t="s">
        <v>213</v>
      </c>
      <c r="H12" s="369"/>
      <c r="I12" s="369"/>
      <c r="J12" s="370"/>
      <c r="K12" s="371"/>
      <c r="L12" s="167"/>
      <c r="M12" s="167"/>
      <c r="N12" s="167"/>
    </row>
    <row r="13" spans="2:13" ht="47.25">
      <c r="B13" s="156"/>
      <c r="C13" s="169"/>
      <c r="D13" s="169"/>
      <c r="E13" s="169"/>
      <c r="F13" s="236" t="s">
        <v>300</v>
      </c>
      <c r="G13" s="237" t="s">
        <v>5</v>
      </c>
      <c r="H13" s="237" t="s">
        <v>6</v>
      </c>
      <c r="I13" s="237" t="s">
        <v>31</v>
      </c>
      <c r="J13" s="237" t="s">
        <v>15</v>
      </c>
      <c r="K13" s="294" t="s">
        <v>278</v>
      </c>
      <c r="L13" s="167"/>
      <c r="M13" s="167"/>
    </row>
    <row r="14" spans="2:13" ht="15.75">
      <c r="B14" s="299">
        <v>1</v>
      </c>
      <c r="C14" s="242" t="s">
        <v>16</v>
      </c>
      <c r="D14" s="242"/>
      <c r="E14" s="245"/>
      <c r="F14" s="96"/>
      <c r="G14" s="17"/>
      <c r="H14" s="17"/>
      <c r="I14" s="17"/>
      <c r="J14" s="17"/>
      <c r="K14" s="241">
        <f>SUM(F14:J14)</f>
        <v>0</v>
      </c>
      <c r="L14" s="167"/>
      <c r="M14" s="167"/>
    </row>
    <row r="15" spans="2:13" ht="15.75">
      <c r="B15" s="299">
        <v>2</v>
      </c>
      <c r="C15" s="242" t="s">
        <v>17</v>
      </c>
      <c r="D15" s="242"/>
      <c r="E15" s="245"/>
      <c r="F15" s="96"/>
      <c r="G15" s="17"/>
      <c r="H15" s="17"/>
      <c r="I15" s="17"/>
      <c r="J15" s="17"/>
      <c r="K15" s="241">
        <f>SUM(F15:J15)</f>
        <v>0</v>
      </c>
      <c r="L15" s="167"/>
      <c r="M15" s="167"/>
    </row>
    <row r="16" spans="2:13" ht="15.75">
      <c r="B16" s="299">
        <v>3</v>
      </c>
      <c r="C16" s="242" t="s">
        <v>238</v>
      </c>
      <c r="D16" s="242"/>
      <c r="E16" s="245"/>
      <c r="F16" s="96"/>
      <c r="G16" s="106"/>
      <c r="H16" s="106"/>
      <c r="I16" s="106"/>
      <c r="J16" s="106"/>
      <c r="K16" s="241">
        <f>SUM(F16:J16)</f>
        <v>0</v>
      </c>
      <c r="L16" s="167"/>
      <c r="M16" s="167"/>
    </row>
    <row r="17" spans="2:13" ht="15.75">
      <c r="B17" s="299">
        <v>4</v>
      </c>
      <c r="C17" s="242" t="s">
        <v>221</v>
      </c>
      <c r="D17" s="242"/>
      <c r="E17" s="245"/>
      <c r="F17" s="101"/>
      <c r="G17" s="298"/>
      <c r="H17" s="298"/>
      <c r="I17" s="298"/>
      <c r="J17" s="298"/>
      <c r="K17" s="241">
        <f>SUM(F17:J17)</f>
        <v>0</v>
      </c>
      <c r="L17" s="167"/>
      <c r="M17" s="167"/>
    </row>
    <row r="18" spans="2:13" ht="15.75">
      <c r="B18" s="299">
        <v>5</v>
      </c>
      <c r="C18" s="242" t="s">
        <v>222</v>
      </c>
      <c r="D18" s="242"/>
      <c r="E18" s="245"/>
      <c r="F18" s="101"/>
      <c r="G18" s="298"/>
      <c r="H18" s="298"/>
      <c r="I18" s="298"/>
      <c r="J18" s="298"/>
      <c r="K18" s="241">
        <f>SUM(F18:J18)</f>
        <v>0</v>
      </c>
      <c r="L18" s="167"/>
      <c r="M18" s="167"/>
    </row>
    <row r="19" spans="2:13" ht="15.75">
      <c r="B19" s="299">
        <v>6</v>
      </c>
      <c r="C19" s="245" t="s">
        <v>174</v>
      </c>
      <c r="D19" s="246"/>
      <c r="E19" s="247"/>
      <c r="F19" s="349">
        <f>SUM(E28:E32)</f>
        <v>0</v>
      </c>
      <c r="G19" s="372">
        <f>SUM(F28:F32)</f>
        <v>0</v>
      </c>
      <c r="H19" s="349">
        <f>SUM(G28:G32)</f>
        <v>0</v>
      </c>
      <c r="I19" s="349">
        <f>SUM(H28:H32)</f>
        <v>0</v>
      </c>
      <c r="J19" s="349">
        <f>SUM(I28:I32)</f>
        <v>0</v>
      </c>
      <c r="K19" s="244">
        <f>SUM(F19:J19)</f>
        <v>0</v>
      </c>
      <c r="L19" s="167"/>
      <c r="M19" s="167"/>
    </row>
    <row r="20" spans="2:13" ht="30.75" customHeight="1">
      <c r="B20" s="299">
        <v>7</v>
      </c>
      <c r="C20" s="300" t="s">
        <v>220</v>
      </c>
      <c r="D20" s="300"/>
      <c r="E20" s="300"/>
      <c r="F20" s="301">
        <f>SUM(F14:F16,F18:F19)</f>
        <v>0</v>
      </c>
      <c r="G20" s="251">
        <f>SUM(G14:G16,G18:G19)</f>
        <v>0</v>
      </c>
      <c r="H20" s="208">
        <f>SUM(H14:H16,H18:H19)</f>
        <v>0</v>
      </c>
      <c r="I20" s="208">
        <f>SUM(I14:I16,I18:I19)</f>
        <v>0</v>
      </c>
      <c r="J20" s="208">
        <f>SUM(J14:J16,J18:J19)</f>
        <v>0</v>
      </c>
      <c r="K20" s="301">
        <f>SUM(K14:K16,K18:K19)</f>
        <v>0</v>
      </c>
      <c r="L20" s="167"/>
      <c r="M20" s="167"/>
    </row>
    <row r="21" spans="2:10" ht="15">
      <c r="B21" s="156"/>
      <c r="C21" s="156"/>
      <c r="D21" s="156"/>
      <c r="E21" s="156"/>
      <c r="F21" s="156"/>
      <c r="G21" s="156"/>
      <c r="H21" s="156"/>
      <c r="I21" s="156"/>
      <c r="J21" s="156"/>
    </row>
    <row r="22" spans="2:10" ht="15.75">
      <c r="B22" s="156"/>
      <c r="C22" s="135"/>
      <c r="D22" s="156"/>
      <c r="E22" s="156"/>
      <c r="F22" s="156"/>
      <c r="G22" s="156"/>
      <c r="H22" s="156"/>
      <c r="I22" s="156"/>
      <c r="J22" s="156"/>
    </row>
    <row r="23" spans="2:19" ht="18.75" thickBot="1">
      <c r="B23" s="254" t="s">
        <v>261</v>
      </c>
      <c r="C23" s="222"/>
      <c r="D23" s="274"/>
      <c r="E23" s="274"/>
      <c r="F23" s="274"/>
      <c r="G23" s="274"/>
      <c r="H23" s="274"/>
      <c r="I23" s="274"/>
      <c r="J23" s="274"/>
      <c r="K23" s="167"/>
      <c r="L23" s="167"/>
      <c r="M23" s="167"/>
      <c r="N23" s="167"/>
      <c r="O23" s="167"/>
      <c r="P23" s="167"/>
      <c r="Q23" s="167"/>
      <c r="R23" s="167"/>
      <c r="S23" s="167"/>
    </row>
    <row r="24" spans="2:18" ht="16.5" thickTop="1">
      <c r="B24" s="135"/>
      <c r="C24" s="135"/>
      <c r="D24" s="156"/>
      <c r="E24" s="156"/>
      <c r="F24" s="156"/>
      <c r="G24" s="156"/>
      <c r="H24" s="156"/>
      <c r="I24" s="156"/>
      <c r="J24" s="156"/>
      <c r="K24" s="167"/>
      <c r="L24" s="167"/>
      <c r="M24" s="167"/>
      <c r="N24" s="167"/>
      <c r="O24" s="167"/>
      <c r="P24" s="167"/>
      <c r="Q24" s="167"/>
      <c r="R24" s="167"/>
    </row>
    <row r="25" spans="2:18" ht="15.75">
      <c r="B25" s="135"/>
      <c r="C25" s="299" t="s">
        <v>27</v>
      </c>
      <c r="D25" s="230" t="s">
        <v>29</v>
      </c>
      <c r="E25" s="230" t="s">
        <v>32</v>
      </c>
      <c r="F25" s="311" t="s">
        <v>246</v>
      </c>
      <c r="G25" s="230" t="s">
        <v>247</v>
      </c>
      <c r="H25" s="230" t="s">
        <v>248</v>
      </c>
      <c r="I25" s="230" t="s">
        <v>257</v>
      </c>
      <c r="J25" s="230" t="s">
        <v>249</v>
      </c>
      <c r="K25" s="167"/>
      <c r="L25" s="167"/>
      <c r="M25" s="167"/>
      <c r="N25" s="167"/>
      <c r="O25" s="167"/>
      <c r="P25" s="167"/>
      <c r="Q25" s="167"/>
      <c r="R25" s="167"/>
    </row>
    <row r="26" spans="2:18" ht="15.75">
      <c r="B26" s="135"/>
      <c r="C26" s="373"/>
      <c r="D26" s="374" t="s">
        <v>212</v>
      </c>
      <c r="E26" s="374" t="s">
        <v>28</v>
      </c>
      <c r="F26" s="339" t="s">
        <v>30</v>
      </c>
      <c r="G26" s="339"/>
      <c r="H26" s="339"/>
      <c r="I26" s="339"/>
      <c r="J26" s="371"/>
      <c r="K26" s="167"/>
      <c r="L26" s="167"/>
      <c r="M26" s="167"/>
      <c r="N26" s="167"/>
      <c r="O26" s="167"/>
      <c r="P26" s="167"/>
      <c r="Q26" s="167"/>
      <c r="R26" s="167"/>
    </row>
    <row r="27" spans="2:18" ht="47.25">
      <c r="B27" s="313" t="s">
        <v>134</v>
      </c>
      <c r="C27" s="316" t="s">
        <v>11</v>
      </c>
      <c r="D27" s="316" t="s">
        <v>21</v>
      </c>
      <c r="E27" s="236" t="s">
        <v>300</v>
      </c>
      <c r="F27" s="375" t="s">
        <v>5</v>
      </c>
      <c r="G27" s="263" t="s">
        <v>6</v>
      </c>
      <c r="H27" s="263" t="s">
        <v>31</v>
      </c>
      <c r="I27" s="263" t="s">
        <v>15</v>
      </c>
      <c r="J27" s="318" t="s">
        <v>278</v>
      </c>
      <c r="K27" s="167"/>
      <c r="L27" s="167"/>
      <c r="M27" s="167"/>
      <c r="N27" s="167"/>
      <c r="O27" s="167"/>
      <c r="P27" s="167"/>
      <c r="Q27" s="167"/>
      <c r="R27" s="167"/>
    </row>
    <row r="28" spans="2:18" ht="15.75">
      <c r="B28" s="299">
        <v>1</v>
      </c>
      <c r="C28" s="319">
        <f>IF(J28&lt;&gt;0,VLOOKUP($D$7,Info_County_Code,2,FALSE),"")</f>
      </c>
      <c r="D28" s="376" t="s">
        <v>105</v>
      </c>
      <c r="E28" s="11">
        <v>0</v>
      </c>
      <c r="F28" s="12">
        <v>0</v>
      </c>
      <c r="G28" s="11">
        <v>0</v>
      </c>
      <c r="H28" s="11">
        <v>0</v>
      </c>
      <c r="I28" s="100">
        <v>0</v>
      </c>
      <c r="J28" s="298">
        <f>SUM(E28:I28)</f>
        <v>0</v>
      </c>
      <c r="K28" s="167"/>
      <c r="L28" s="167"/>
      <c r="M28" s="167"/>
      <c r="N28" s="167"/>
      <c r="O28" s="167"/>
      <c r="P28" s="167"/>
      <c r="Q28" s="167"/>
      <c r="R28" s="167"/>
    </row>
    <row r="29" spans="2:18" ht="15.75">
      <c r="B29" s="299">
        <v>2</v>
      </c>
      <c r="C29" s="319">
        <f>IF(J29&lt;&gt;0,VLOOKUP($D$7,Info_County_Code,2,FALSE),"")</f>
      </c>
      <c r="D29" s="376" t="s">
        <v>106</v>
      </c>
      <c r="E29" s="11">
        <v>0</v>
      </c>
      <c r="F29" s="12">
        <v>0</v>
      </c>
      <c r="G29" s="11"/>
      <c r="H29" s="11"/>
      <c r="I29" s="100"/>
      <c r="J29" s="298">
        <f>SUM(E29:I29)</f>
        <v>0</v>
      </c>
      <c r="K29" s="167"/>
      <c r="L29" s="167"/>
      <c r="M29" s="167"/>
      <c r="N29" s="167"/>
      <c r="O29" s="167"/>
      <c r="P29" s="167"/>
      <c r="Q29" s="167"/>
      <c r="R29" s="167"/>
    </row>
    <row r="30" spans="2:18" ht="15.75">
      <c r="B30" s="299">
        <v>3</v>
      </c>
      <c r="C30" s="319">
        <f>IF(J30&lt;&gt;0,VLOOKUP($D$7,Info_County_Code,2,FALSE),"")</f>
      </c>
      <c r="D30" s="376" t="s">
        <v>107</v>
      </c>
      <c r="E30" s="11">
        <v>0</v>
      </c>
      <c r="F30" s="12"/>
      <c r="G30" s="11"/>
      <c r="H30" s="11"/>
      <c r="I30" s="100"/>
      <c r="J30" s="298">
        <f>SUM(E30:I30)</f>
        <v>0</v>
      </c>
      <c r="K30" s="167"/>
      <c r="L30" s="167"/>
      <c r="M30" s="167"/>
      <c r="N30" s="167"/>
      <c r="O30" s="167"/>
      <c r="P30" s="167"/>
      <c r="Q30" s="167"/>
      <c r="R30" s="167"/>
    </row>
    <row r="31" spans="2:18" ht="15.75">
      <c r="B31" s="299">
        <v>4</v>
      </c>
      <c r="C31" s="319">
        <f>IF(J31&lt;&gt;0,VLOOKUP($D$7,Info_County_Code,2,FALSE),"")</f>
      </c>
      <c r="D31" s="376" t="s">
        <v>108</v>
      </c>
      <c r="E31" s="11">
        <v>0</v>
      </c>
      <c r="F31" s="12"/>
      <c r="G31" s="11"/>
      <c r="H31" s="11"/>
      <c r="I31" s="100"/>
      <c r="J31" s="298">
        <f>SUM(E31:I31)</f>
        <v>0</v>
      </c>
      <c r="K31" s="167"/>
      <c r="L31" s="167"/>
      <c r="M31" s="167"/>
      <c r="N31" s="167"/>
      <c r="O31" s="167"/>
      <c r="P31" s="167"/>
      <c r="Q31" s="167"/>
      <c r="R31" s="167"/>
    </row>
    <row r="32" spans="2:18" ht="15.75">
      <c r="B32" s="299">
        <v>5</v>
      </c>
      <c r="C32" s="319">
        <f>IF(J32&lt;&gt;0,VLOOKUP($D$7,Info_County_Code,2,FALSE),"")</f>
      </c>
      <c r="D32" s="376" t="s">
        <v>109</v>
      </c>
      <c r="E32" s="11">
        <v>0</v>
      </c>
      <c r="F32" s="12"/>
      <c r="G32" s="11"/>
      <c r="H32" s="11"/>
      <c r="I32" s="100"/>
      <c r="J32" s="298">
        <f>SUM(E32:I32)</f>
        <v>0</v>
      </c>
      <c r="K32" s="167"/>
      <c r="L32" s="167"/>
      <c r="M32" s="167"/>
      <c r="N32" s="167"/>
      <c r="O32" s="167"/>
      <c r="P32" s="167"/>
      <c r="Q32" s="167"/>
      <c r="R32" s="167"/>
    </row>
    <row r="33" spans="13:22" ht="15.75" hidden="1">
      <c r="M33" s="167"/>
      <c r="N33" s="167"/>
      <c r="O33" s="167"/>
      <c r="P33" s="167"/>
      <c r="Q33" s="167"/>
      <c r="R33" s="167"/>
      <c r="S33" s="167"/>
      <c r="T33" s="167"/>
      <c r="U33" s="167"/>
      <c r="V33" s="167"/>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password="C72E"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B1:W47"/>
  <sheetViews>
    <sheetView showGridLines="0" zoomScale="70" zoomScaleNormal="70" zoomScaleSheetLayoutView="40" zoomScalePageLayoutView="0" workbookViewId="0" topLeftCell="A1">
      <selection activeCell="C25" sqref="C25"/>
    </sheetView>
  </sheetViews>
  <sheetFormatPr defaultColWidth="0" defaultRowHeight="15" zeroHeight="1"/>
  <cols>
    <col min="1" max="1" width="2.7109375" style="156" customWidth="1"/>
    <col min="2" max="2" width="6.7109375" style="166" customWidth="1"/>
    <col min="3" max="3" width="10.140625" style="166" bestFit="1" customWidth="1"/>
    <col min="4" max="5" width="50.7109375" style="166" customWidth="1"/>
    <col min="6" max="6" width="37.140625" style="166" bestFit="1" customWidth="1"/>
    <col min="7" max="7" width="20.140625" style="166" customWidth="1"/>
    <col min="8" max="8" width="21.57421875" style="166" customWidth="1"/>
    <col min="9" max="9" width="20.28125" style="166" customWidth="1"/>
    <col min="10" max="12" width="17.7109375" style="166" customWidth="1"/>
    <col min="13" max="13" width="17.57421875" style="156" hidden="1" customWidth="1"/>
    <col min="14" max="14" width="18.28125" style="167" hidden="1" customWidth="1"/>
    <col min="15" max="15" width="18.7109375" style="167" hidden="1" customWidth="1"/>
    <col min="16" max="17" width="19.00390625" style="167" hidden="1" customWidth="1"/>
    <col min="18" max="19" width="18.421875" style="167" hidden="1" customWidth="1"/>
    <col min="20" max="21" width="18.28125" style="167" hidden="1" customWidth="1"/>
    <col min="22" max="22" width="18.140625" style="167" hidden="1" customWidth="1"/>
    <col min="23" max="23" width="18.421875" style="167" hidden="1" customWidth="1"/>
    <col min="24" max="24" width="16.57421875" style="156" hidden="1" customWidth="1"/>
    <col min="25" max="26" width="22.140625" style="156" hidden="1" customWidth="1"/>
    <col min="27" max="16384" width="9.140625" style="156" hidden="1" customWidth="1"/>
  </cols>
  <sheetData>
    <row r="1" spans="2:12" ht="15.75">
      <c r="B1" s="323"/>
      <c r="C1" s="323"/>
      <c r="D1" s="323"/>
      <c r="E1" s="156"/>
      <c r="F1" s="156"/>
      <c r="G1" s="156"/>
      <c r="H1" s="156"/>
      <c r="I1" s="156"/>
      <c r="J1" s="156"/>
      <c r="K1" s="156"/>
      <c r="L1" s="156"/>
    </row>
    <row r="2" s="168" customFormat="1" ht="18">
      <c r="B2" s="225" t="str">
        <f>'1. Information'!B2</f>
        <v>Version 7/1/2018</v>
      </c>
    </row>
    <row r="3" spans="2:12" ht="18">
      <c r="B3" s="142" t="str">
        <f>'1. Information'!B3</f>
        <v>Annual Mental Health Services Act Revenue and Expenditure Report</v>
      </c>
      <c r="C3" s="157"/>
      <c r="D3" s="157"/>
      <c r="E3" s="157"/>
      <c r="F3" s="157"/>
      <c r="G3" s="157"/>
      <c r="H3" s="157"/>
      <c r="I3" s="156"/>
      <c r="J3" s="156"/>
      <c r="K3" s="156"/>
      <c r="L3" s="156"/>
    </row>
    <row r="4" spans="2:12" ht="18">
      <c r="B4" s="142" t="str">
        <f>'1. Information'!B4</f>
        <v>Fiscal Year 2017-18</v>
      </c>
      <c r="C4" s="157"/>
      <c r="D4" s="157"/>
      <c r="E4" s="157"/>
      <c r="F4" s="157"/>
      <c r="G4" s="157"/>
      <c r="H4" s="157"/>
      <c r="I4" s="156"/>
      <c r="J4" s="156"/>
      <c r="K4" s="156"/>
      <c r="L4" s="156"/>
    </row>
    <row r="5" spans="2:12" ht="18">
      <c r="B5" s="142" t="s">
        <v>139</v>
      </c>
      <c r="C5" s="157"/>
      <c r="D5" s="157"/>
      <c r="E5" s="157"/>
      <c r="F5" s="157"/>
      <c r="G5" s="157"/>
      <c r="H5" s="157"/>
      <c r="I5" s="156"/>
      <c r="J5" s="156"/>
      <c r="K5" s="156"/>
      <c r="L5" s="156"/>
    </row>
    <row r="6" spans="2:12" ht="15.75">
      <c r="B6" s="156"/>
      <c r="C6" s="156"/>
      <c r="D6" s="213"/>
      <c r="E6" s="213"/>
      <c r="F6" s="213"/>
      <c r="G6" s="213"/>
      <c r="H6" s="213"/>
      <c r="I6" s="156"/>
      <c r="J6" s="156"/>
      <c r="K6" s="156"/>
      <c r="L6" s="156"/>
    </row>
    <row r="7" spans="2:12" ht="15.75">
      <c r="B7" s="210" t="s">
        <v>1</v>
      </c>
      <c r="C7" s="376"/>
      <c r="D7" s="378" t="str">
        <f>IF(ISBLANK('1. Information'!D8),"",'1. Information'!D8)</f>
        <v>Monterey</v>
      </c>
      <c r="E7" s="272"/>
      <c r="F7" s="210" t="s">
        <v>2</v>
      </c>
      <c r="G7" s="289">
        <f>IF(ISBLANK('1. Information'!D7),"",'1. Information'!D7)</f>
        <v>43685</v>
      </c>
      <c r="H7" s="156"/>
      <c r="I7" s="156"/>
      <c r="J7" s="156"/>
      <c r="K7" s="156"/>
      <c r="L7" s="156"/>
    </row>
    <row r="8" spans="2:13" ht="15.75">
      <c r="B8" s="156"/>
      <c r="C8" s="173"/>
      <c r="D8" s="156"/>
      <c r="E8" s="173"/>
      <c r="F8" s="272"/>
      <c r="G8" s="173"/>
      <c r="H8" s="273"/>
      <c r="I8" s="156"/>
      <c r="J8" s="156"/>
      <c r="K8" s="156"/>
      <c r="L8" s="156"/>
      <c r="M8" s="167"/>
    </row>
    <row r="9" spans="2:23" ht="18.75" thickBot="1">
      <c r="B9" s="229" t="s">
        <v>260</v>
      </c>
      <c r="C9" s="217"/>
      <c r="D9" s="274"/>
      <c r="E9" s="217"/>
      <c r="F9" s="275"/>
      <c r="G9" s="217"/>
      <c r="H9" s="276"/>
      <c r="I9" s="274"/>
      <c r="J9" s="274"/>
      <c r="K9" s="274"/>
      <c r="L9" s="167"/>
      <c r="M9" s="167"/>
      <c r="W9" s="156"/>
    </row>
    <row r="10" spans="2:23" ht="16.5" thickTop="1">
      <c r="B10" s="173"/>
      <c r="C10" s="173"/>
      <c r="D10" s="156"/>
      <c r="E10" s="173"/>
      <c r="F10" s="272"/>
      <c r="G10" s="173"/>
      <c r="H10" s="273"/>
      <c r="I10" s="156"/>
      <c r="J10" s="156"/>
      <c r="K10" s="156"/>
      <c r="L10" s="167"/>
      <c r="M10" s="167"/>
      <c r="V10" s="156"/>
      <c r="W10" s="156"/>
    </row>
    <row r="11" spans="2:23" ht="15.75">
      <c r="B11" s="156"/>
      <c r="C11" s="173"/>
      <c r="D11" s="156"/>
      <c r="E11" s="173"/>
      <c r="F11" s="230" t="s">
        <v>27</v>
      </c>
      <c r="G11" s="185" t="s">
        <v>29</v>
      </c>
      <c r="H11" s="291" t="s">
        <v>32</v>
      </c>
      <c r="I11" s="230" t="s">
        <v>246</v>
      </c>
      <c r="J11" s="230" t="s">
        <v>247</v>
      </c>
      <c r="K11" s="230" t="s">
        <v>248</v>
      </c>
      <c r="L11" s="167"/>
      <c r="M11" s="167"/>
      <c r="U11" s="156"/>
      <c r="V11" s="156"/>
      <c r="W11" s="156"/>
    </row>
    <row r="12" spans="2:23" ht="15.75">
      <c r="B12" s="156"/>
      <c r="C12" s="156"/>
      <c r="D12" s="156"/>
      <c r="E12" s="173"/>
      <c r="F12" s="256" t="s">
        <v>28</v>
      </c>
      <c r="G12" s="226" t="s">
        <v>213</v>
      </c>
      <c r="H12" s="226"/>
      <c r="I12" s="226"/>
      <c r="J12" s="226"/>
      <c r="K12" s="371"/>
      <c r="L12" s="167"/>
      <c r="M12" s="167"/>
      <c r="U12" s="156"/>
      <c r="V12" s="156"/>
      <c r="W12" s="156"/>
    </row>
    <row r="13" spans="2:23" ht="47.25">
      <c r="B13" s="156"/>
      <c r="C13" s="156"/>
      <c r="D13" s="173"/>
      <c r="E13" s="272"/>
      <c r="F13" s="236" t="s">
        <v>300</v>
      </c>
      <c r="G13" s="237" t="s">
        <v>5</v>
      </c>
      <c r="H13" s="237" t="s">
        <v>6</v>
      </c>
      <c r="I13" s="237" t="s">
        <v>31</v>
      </c>
      <c r="J13" s="237" t="s">
        <v>15</v>
      </c>
      <c r="K13" s="318" t="s">
        <v>278</v>
      </c>
      <c r="L13" s="167"/>
      <c r="M13" s="167"/>
      <c r="U13" s="156"/>
      <c r="V13" s="156"/>
      <c r="W13" s="156"/>
    </row>
    <row r="14" spans="2:23" ht="15.75">
      <c r="B14" s="299">
        <v>1</v>
      </c>
      <c r="C14" s="242" t="s">
        <v>189</v>
      </c>
      <c r="D14" s="242"/>
      <c r="E14" s="245"/>
      <c r="F14" s="17"/>
      <c r="G14" s="17"/>
      <c r="H14" s="17"/>
      <c r="I14" s="17"/>
      <c r="J14" s="17"/>
      <c r="K14" s="345">
        <f>SUM(F14:J14)</f>
        <v>0</v>
      </c>
      <c r="L14" s="167"/>
      <c r="M14" s="167"/>
      <c r="U14" s="156"/>
      <c r="V14" s="156"/>
      <c r="W14" s="156"/>
    </row>
    <row r="15" spans="2:23" ht="15.75">
      <c r="B15" s="299">
        <v>2</v>
      </c>
      <c r="C15" s="242" t="s">
        <v>188</v>
      </c>
      <c r="D15" s="242"/>
      <c r="E15" s="245"/>
      <c r="F15" s="17"/>
      <c r="G15" s="17"/>
      <c r="H15" s="17"/>
      <c r="I15" s="17"/>
      <c r="J15" s="17"/>
      <c r="K15" s="345">
        <f aca="true" t="shared" si="0" ref="K15:K20">SUM(F15:J15)</f>
        <v>0</v>
      </c>
      <c r="L15" s="167"/>
      <c r="M15" s="167"/>
      <c r="U15" s="156"/>
      <c r="V15" s="156"/>
      <c r="W15" s="156"/>
    </row>
    <row r="16" spans="2:23" ht="15.75">
      <c r="B16" s="299">
        <v>3</v>
      </c>
      <c r="C16" s="242" t="s">
        <v>123</v>
      </c>
      <c r="D16" s="242"/>
      <c r="E16" s="245"/>
      <c r="F16" s="17"/>
      <c r="G16" s="17"/>
      <c r="H16" s="17"/>
      <c r="I16" s="17"/>
      <c r="J16" s="17"/>
      <c r="K16" s="345">
        <f t="shared" si="0"/>
        <v>0</v>
      </c>
      <c r="L16" s="167"/>
      <c r="M16" s="167"/>
      <c r="U16" s="156"/>
      <c r="V16" s="156"/>
      <c r="W16" s="156"/>
    </row>
    <row r="17" spans="2:23" ht="15.75">
      <c r="B17" s="299">
        <v>4</v>
      </c>
      <c r="C17" s="242" t="s">
        <v>122</v>
      </c>
      <c r="D17" s="242"/>
      <c r="E17" s="245"/>
      <c r="F17" s="17"/>
      <c r="G17" s="17"/>
      <c r="H17" s="17"/>
      <c r="I17" s="17"/>
      <c r="J17" s="17"/>
      <c r="K17" s="345">
        <f t="shared" si="0"/>
        <v>0</v>
      </c>
      <c r="L17" s="167"/>
      <c r="M17" s="167"/>
      <c r="U17" s="156"/>
      <c r="V17" s="156"/>
      <c r="W17" s="156"/>
    </row>
    <row r="18" spans="2:23" ht="15.75">
      <c r="B18" s="299">
        <v>5</v>
      </c>
      <c r="C18" s="242" t="s">
        <v>239</v>
      </c>
      <c r="D18" s="242"/>
      <c r="E18" s="245"/>
      <c r="F18" s="17"/>
      <c r="G18" s="17"/>
      <c r="H18" s="17"/>
      <c r="I18" s="17"/>
      <c r="J18" s="17"/>
      <c r="K18" s="345">
        <f t="shared" si="0"/>
        <v>0</v>
      </c>
      <c r="L18" s="167"/>
      <c r="M18" s="167"/>
      <c r="U18" s="156"/>
      <c r="V18" s="156"/>
      <c r="W18" s="156"/>
    </row>
    <row r="19" spans="2:23" ht="15.75">
      <c r="B19" s="299">
        <v>6</v>
      </c>
      <c r="C19" s="242" t="s">
        <v>240</v>
      </c>
      <c r="D19" s="242"/>
      <c r="E19" s="245"/>
      <c r="F19" s="17"/>
      <c r="G19" s="17"/>
      <c r="H19" s="17"/>
      <c r="I19" s="17"/>
      <c r="J19" s="106"/>
      <c r="K19" s="345">
        <f t="shared" si="0"/>
        <v>0</v>
      </c>
      <c r="L19" s="167"/>
      <c r="M19" s="167"/>
      <c r="U19" s="156"/>
      <c r="V19" s="156"/>
      <c r="W19" s="156"/>
    </row>
    <row r="20" spans="2:23" ht="15.75">
      <c r="B20" s="299">
        <v>7</v>
      </c>
      <c r="C20" s="242" t="s">
        <v>175</v>
      </c>
      <c r="D20" s="242"/>
      <c r="E20" s="242"/>
      <c r="F20" s="372">
        <f>SUM(G28:G47)</f>
        <v>0</v>
      </c>
      <c r="G20" s="372">
        <f>SUM(H28:H47)</f>
        <v>0</v>
      </c>
      <c r="H20" s="349">
        <f>SUM(I28:I47)</f>
        <v>0</v>
      </c>
      <c r="I20" s="349">
        <f>SUM(J28:J47)</f>
        <v>0</v>
      </c>
      <c r="J20" s="298">
        <f>SUM(K28:K47)</f>
        <v>0</v>
      </c>
      <c r="K20" s="345">
        <f t="shared" si="0"/>
        <v>0</v>
      </c>
      <c r="L20" s="167"/>
      <c r="M20" s="167"/>
      <c r="U20" s="156"/>
      <c r="V20" s="156"/>
      <c r="W20" s="156"/>
    </row>
    <row r="21" spans="2:23" ht="30.75" customHeight="1">
      <c r="B21" s="299">
        <v>8</v>
      </c>
      <c r="C21" s="379" t="s">
        <v>20</v>
      </c>
      <c r="D21" s="379"/>
      <c r="E21" s="379"/>
      <c r="F21" s="251">
        <f>SUM(F14:F20)</f>
        <v>0</v>
      </c>
      <c r="G21" s="251">
        <f>SUM(G14:G20)</f>
        <v>0</v>
      </c>
      <c r="H21" s="208">
        <f>SUM(H14:H20)</f>
        <v>0</v>
      </c>
      <c r="I21" s="208">
        <f>SUM(I14:I20)</f>
        <v>0</v>
      </c>
      <c r="J21" s="253">
        <f>SUM(J14:J20)</f>
        <v>0</v>
      </c>
      <c r="K21" s="208">
        <f>SUM(K14:K20)</f>
        <v>0</v>
      </c>
      <c r="L21" s="167"/>
      <c r="M21" s="167"/>
      <c r="U21" s="156"/>
      <c r="V21" s="156"/>
      <c r="W21" s="156"/>
    </row>
    <row r="22" spans="2:12" ht="15.75">
      <c r="B22" s="156"/>
      <c r="C22" s="156"/>
      <c r="D22" s="156"/>
      <c r="E22" s="156"/>
      <c r="F22" s="156"/>
      <c r="G22" s="156"/>
      <c r="H22" s="156"/>
      <c r="I22" s="156"/>
      <c r="J22" s="156"/>
      <c r="K22" s="156"/>
      <c r="L22" s="156"/>
    </row>
    <row r="23" spans="2:23" ht="18.75" thickBot="1">
      <c r="B23" s="380" t="s">
        <v>261</v>
      </c>
      <c r="C23" s="274"/>
      <c r="D23" s="377"/>
      <c r="E23" s="377"/>
      <c r="F23" s="377"/>
      <c r="G23" s="377"/>
      <c r="H23" s="274"/>
      <c r="I23" s="274"/>
      <c r="J23" s="274"/>
      <c r="K23" s="274"/>
      <c r="L23" s="274"/>
      <c r="M23" s="167"/>
      <c r="W23" s="156"/>
    </row>
    <row r="24" spans="2:23" ht="16.5" thickTop="1">
      <c r="B24" s="156"/>
      <c r="C24" s="169"/>
      <c r="D24" s="169"/>
      <c r="E24" s="169"/>
      <c r="F24" s="169"/>
      <c r="G24" s="156"/>
      <c r="H24" s="156"/>
      <c r="I24" s="156"/>
      <c r="J24" s="156"/>
      <c r="K24" s="156"/>
      <c r="L24" s="156"/>
      <c r="M24" s="167"/>
      <c r="W24" s="156"/>
    </row>
    <row r="25" spans="2:23" ht="15.75">
      <c r="B25" s="156"/>
      <c r="C25" s="185" t="s">
        <v>27</v>
      </c>
      <c r="D25" s="185" t="s">
        <v>29</v>
      </c>
      <c r="E25" s="185" t="s">
        <v>32</v>
      </c>
      <c r="F25" s="185" t="s">
        <v>246</v>
      </c>
      <c r="G25" s="230" t="s">
        <v>247</v>
      </c>
      <c r="H25" s="299" t="s">
        <v>248</v>
      </c>
      <c r="I25" s="299" t="s">
        <v>257</v>
      </c>
      <c r="J25" s="299" t="s">
        <v>249</v>
      </c>
      <c r="K25" s="299" t="s">
        <v>250</v>
      </c>
      <c r="L25" s="230" t="s">
        <v>251</v>
      </c>
      <c r="M25" s="167"/>
      <c r="U25" s="156"/>
      <c r="V25" s="156"/>
      <c r="W25" s="156"/>
    </row>
    <row r="26" spans="2:23" ht="15" customHeight="1">
      <c r="B26" s="135"/>
      <c r="C26" s="338"/>
      <c r="D26" s="339" t="s">
        <v>224</v>
      </c>
      <c r="E26" s="339"/>
      <c r="F26" s="339"/>
      <c r="G26" s="256" t="s">
        <v>214</v>
      </c>
      <c r="H26" s="339" t="s">
        <v>213</v>
      </c>
      <c r="I26" s="339"/>
      <c r="J26" s="339"/>
      <c r="K26" s="339"/>
      <c r="L26" s="371"/>
      <c r="M26" s="167"/>
      <c r="U26" s="156"/>
      <c r="V26" s="156"/>
      <c r="W26" s="156"/>
    </row>
    <row r="27" spans="2:23" ht="69" customHeight="1">
      <c r="B27" s="316" t="s">
        <v>134</v>
      </c>
      <c r="C27" s="316" t="s">
        <v>11</v>
      </c>
      <c r="D27" s="315" t="s">
        <v>12</v>
      </c>
      <c r="E27" s="315" t="s">
        <v>18</v>
      </c>
      <c r="F27" s="315" t="s">
        <v>19</v>
      </c>
      <c r="G27" s="236" t="s">
        <v>287</v>
      </c>
      <c r="H27" s="375" t="s">
        <v>5</v>
      </c>
      <c r="I27" s="263" t="s">
        <v>6</v>
      </c>
      <c r="J27" s="263" t="s">
        <v>31</v>
      </c>
      <c r="K27" s="263" t="s">
        <v>15</v>
      </c>
      <c r="L27" s="318" t="s">
        <v>278</v>
      </c>
      <c r="M27" s="167"/>
      <c r="U27" s="156"/>
      <c r="V27" s="156"/>
      <c r="W27" s="156"/>
    </row>
    <row r="28" spans="2:23" ht="15.75">
      <c r="B28" s="299">
        <v>1</v>
      </c>
      <c r="C28" s="319">
        <f aca="true" t="shared" si="1" ref="C28:C47">IF(L28&lt;&gt;0,VLOOKUP($D$7,Info_County_Code,2,FALSE),"")</f>
      </c>
      <c r="D28" s="107" t="s">
        <v>349</v>
      </c>
      <c r="E28" s="20"/>
      <c r="F28" s="10"/>
      <c r="G28" s="11"/>
      <c r="H28" s="12"/>
      <c r="I28" s="12"/>
      <c r="J28" s="11"/>
      <c r="K28" s="100"/>
      <c r="L28" s="381">
        <f>SUM(G28:K28)</f>
        <v>0</v>
      </c>
      <c r="M28" s="167"/>
      <c r="U28" s="156"/>
      <c r="V28" s="156"/>
      <c r="W28" s="156"/>
    </row>
    <row r="29" spans="2:23" ht="15.75">
      <c r="B29" s="299">
        <v>2</v>
      </c>
      <c r="C29" s="319">
        <f t="shared" si="1"/>
      </c>
      <c r="D29" s="20"/>
      <c r="E29" s="20"/>
      <c r="F29" s="10"/>
      <c r="G29" s="11"/>
      <c r="H29" s="12"/>
      <c r="I29" s="12"/>
      <c r="J29" s="11"/>
      <c r="K29" s="100"/>
      <c r="L29" s="381">
        <f aca="true" t="shared" si="2" ref="L29:L47">SUM(G29:K29)</f>
        <v>0</v>
      </c>
      <c r="M29" s="167"/>
      <c r="U29" s="156"/>
      <c r="V29" s="156"/>
      <c r="W29" s="156"/>
    </row>
    <row r="30" spans="2:23" ht="15.75">
      <c r="B30" s="299">
        <v>3</v>
      </c>
      <c r="C30" s="319">
        <f t="shared" si="1"/>
      </c>
      <c r="D30" s="20"/>
      <c r="E30" s="20"/>
      <c r="F30" s="10"/>
      <c r="G30" s="11"/>
      <c r="H30" s="12"/>
      <c r="I30" s="12"/>
      <c r="J30" s="11"/>
      <c r="K30" s="100"/>
      <c r="L30" s="381">
        <f t="shared" si="2"/>
        <v>0</v>
      </c>
      <c r="M30" s="167"/>
      <c r="U30" s="156"/>
      <c r="V30" s="156"/>
      <c r="W30" s="156"/>
    </row>
    <row r="31" spans="2:23" ht="15.75">
      <c r="B31" s="299">
        <v>4</v>
      </c>
      <c r="C31" s="319">
        <f t="shared" si="1"/>
      </c>
      <c r="D31" s="20"/>
      <c r="E31" s="20"/>
      <c r="F31" s="10"/>
      <c r="G31" s="11"/>
      <c r="H31" s="12"/>
      <c r="I31" s="12"/>
      <c r="J31" s="11"/>
      <c r="K31" s="100"/>
      <c r="L31" s="381">
        <f t="shared" si="2"/>
        <v>0</v>
      </c>
      <c r="M31" s="167"/>
      <c r="U31" s="156"/>
      <c r="V31" s="156"/>
      <c r="W31" s="156"/>
    </row>
    <row r="32" spans="2:23" ht="15.75">
      <c r="B32" s="299">
        <v>5</v>
      </c>
      <c r="C32" s="319">
        <f t="shared" si="1"/>
      </c>
      <c r="D32" s="20"/>
      <c r="E32" s="20"/>
      <c r="F32" s="10"/>
      <c r="G32" s="11"/>
      <c r="H32" s="12"/>
      <c r="I32" s="12"/>
      <c r="J32" s="11"/>
      <c r="K32" s="100"/>
      <c r="L32" s="381">
        <f t="shared" si="2"/>
        <v>0</v>
      </c>
      <c r="M32" s="167"/>
      <c r="U32" s="156"/>
      <c r="V32" s="156"/>
      <c r="W32" s="156"/>
    </row>
    <row r="33" spans="2:23" ht="15.75">
      <c r="B33" s="299">
        <v>6</v>
      </c>
      <c r="C33" s="319">
        <f t="shared" si="1"/>
      </c>
      <c r="D33" s="20"/>
      <c r="E33" s="20"/>
      <c r="F33" s="10"/>
      <c r="G33" s="11"/>
      <c r="H33" s="12"/>
      <c r="I33" s="12"/>
      <c r="J33" s="11"/>
      <c r="K33" s="100"/>
      <c r="L33" s="381">
        <f t="shared" si="2"/>
        <v>0</v>
      </c>
      <c r="M33" s="167"/>
      <c r="U33" s="156"/>
      <c r="V33" s="156"/>
      <c r="W33" s="156"/>
    </row>
    <row r="34" spans="2:23" ht="15.75">
      <c r="B34" s="299">
        <v>7</v>
      </c>
      <c r="C34" s="319">
        <f t="shared" si="1"/>
      </c>
      <c r="D34" s="20"/>
      <c r="E34" s="20"/>
      <c r="F34" s="10"/>
      <c r="G34" s="11"/>
      <c r="H34" s="12"/>
      <c r="I34" s="12"/>
      <c r="J34" s="11"/>
      <c r="K34" s="100"/>
      <c r="L34" s="381">
        <f t="shared" si="2"/>
        <v>0</v>
      </c>
      <c r="M34" s="167"/>
      <c r="U34" s="156"/>
      <c r="V34" s="156"/>
      <c r="W34" s="156"/>
    </row>
    <row r="35" spans="2:23" ht="15.75">
      <c r="B35" s="299">
        <v>8</v>
      </c>
      <c r="C35" s="319">
        <f t="shared" si="1"/>
      </c>
      <c r="D35" s="20"/>
      <c r="E35" s="20"/>
      <c r="F35" s="10"/>
      <c r="G35" s="11"/>
      <c r="H35" s="12"/>
      <c r="I35" s="12"/>
      <c r="J35" s="11"/>
      <c r="K35" s="100"/>
      <c r="L35" s="381">
        <f t="shared" si="2"/>
        <v>0</v>
      </c>
      <c r="M35" s="167"/>
      <c r="U35" s="156"/>
      <c r="V35" s="156"/>
      <c r="W35" s="156"/>
    </row>
    <row r="36" spans="2:23" ht="15.75">
      <c r="B36" s="299">
        <v>9</v>
      </c>
      <c r="C36" s="319">
        <f t="shared" si="1"/>
      </c>
      <c r="D36" s="20"/>
      <c r="E36" s="20"/>
      <c r="F36" s="10"/>
      <c r="G36" s="11"/>
      <c r="H36" s="12"/>
      <c r="I36" s="12"/>
      <c r="J36" s="11"/>
      <c r="K36" s="100"/>
      <c r="L36" s="381">
        <f t="shared" si="2"/>
        <v>0</v>
      </c>
      <c r="M36" s="167"/>
      <c r="U36" s="156"/>
      <c r="V36" s="156"/>
      <c r="W36" s="156"/>
    </row>
    <row r="37" spans="2:23" ht="15.75">
      <c r="B37" s="299">
        <v>10</v>
      </c>
      <c r="C37" s="319">
        <f t="shared" si="1"/>
      </c>
      <c r="D37" s="20"/>
      <c r="E37" s="20"/>
      <c r="F37" s="10"/>
      <c r="G37" s="11"/>
      <c r="H37" s="12"/>
      <c r="I37" s="12"/>
      <c r="J37" s="11"/>
      <c r="K37" s="100"/>
      <c r="L37" s="381">
        <f t="shared" si="2"/>
        <v>0</v>
      </c>
      <c r="M37" s="167"/>
      <c r="U37" s="156"/>
      <c r="V37" s="156"/>
      <c r="W37" s="156"/>
    </row>
    <row r="38" spans="2:23" ht="15.75">
      <c r="B38" s="299">
        <v>11</v>
      </c>
      <c r="C38" s="319">
        <f t="shared" si="1"/>
      </c>
      <c r="D38" s="20"/>
      <c r="E38" s="20"/>
      <c r="F38" s="10"/>
      <c r="G38" s="11"/>
      <c r="H38" s="12"/>
      <c r="I38" s="12"/>
      <c r="J38" s="11"/>
      <c r="K38" s="100"/>
      <c r="L38" s="381">
        <f t="shared" si="2"/>
        <v>0</v>
      </c>
      <c r="M38" s="167"/>
      <c r="U38" s="156"/>
      <c r="V38" s="156"/>
      <c r="W38" s="156"/>
    </row>
    <row r="39" spans="2:23" ht="15.75">
      <c r="B39" s="299">
        <v>12</v>
      </c>
      <c r="C39" s="319">
        <f t="shared" si="1"/>
      </c>
      <c r="D39" s="20"/>
      <c r="E39" s="20"/>
      <c r="F39" s="10"/>
      <c r="G39" s="11"/>
      <c r="H39" s="12"/>
      <c r="I39" s="12"/>
      <c r="J39" s="11"/>
      <c r="K39" s="100"/>
      <c r="L39" s="381">
        <f t="shared" si="2"/>
        <v>0</v>
      </c>
      <c r="M39" s="167"/>
      <c r="U39" s="156"/>
      <c r="V39" s="156"/>
      <c r="W39" s="156"/>
    </row>
    <row r="40" spans="2:23" ht="15.75">
      <c r="B40" s="299">
        <v>13</v>
      </c>
      <c r="C40" s="319">
        <f t="shared" si="1"/>
      </c>
      <c r="D40" s="20"/>
      <c r="E40" s="20"/>
      <c r="F40" s="10"/>
      <c r="G40" s="11"/>
      <c r="H40" s="12"/>
      <c r="I40" s="12"/>
      <c r="J40" s="11"/>
      <c r="K40" s="100"/>
      <c r="L40" s="381">
        <f t="shared" si="2"/>
        <v>0</v>
      </c>
      <c r="M40" s="167"/>
      <c r="U40" s="156"/>
      <c r="V40" s="156"/>
      <c r="W40" s="156"/>
    </row>
    <row r="41" spans="2:23" ht="15.75">
      <c r="B41" s="299">
        <v>14</v>
      </c>
      <c r="C41" s="319">
        <f t="shared" si="1"/>
      </c>
      <c r="D41" s="20"/>
      <c r="E41" s="20"/>
      <c r="F41" s="10"/>
      <c r="G41" s="11"/>
      <c r="H41" s="12"/>
      <c r="I41" s="12"/>
      <c r="J41" s="11"/>
      <c r="K41" s="100"/>
      <c r="L41" s="381">
        <f t="shared" si="2"/>
        <v>0</v>
      </c>
      <c r="M41" s="167"/>
      <c r="U41" s="156"/>
      <c r="V41" s="156"/>
      <c r="W41" s="156"/>
    </row>
    <row r="42" spans="2:23" ht="15.75">
      <c r="B42" s="299">
        <v>15</v>
      </c>
      <c r="C42" s="319">
        <f t="shared" si="1"/>
      </c>
      <c r="D42" s="20"/>
      <c r="E42" s="20"/>
      <c r="F42" s="10"/>
      <c r="G42" s="11"/>
      <c r="H42" s="12"/>
      <c r="I42" s="12"/>
      <c r="J42" s="11"/>
      <c r="K42" s="100"/>
      <c r="L42" s="381">
        <f t="shared" si="2"/>
        <v>0</v>
      </c>
      <c r="M42" s="167"/>
      <c r="U42" s="156"/>
      <c r="V42" s="156"/>
      <c r="W42" s="156"/>
    </row>
    <row r="43" spans="2:23" ht="15.75">
      <c r="B43" s="299">
        <v>16</v>
      </c>
      <c r="C43" s="319">
        <f t="shared" si="1"/>
      </c>
      <c r="D43" s="20"/>
      <c r="E43" s="20"/>
      <c r="F43" s="10"/>
      <c r="G43" s="11"/>
      <c r="H43" s="12"/>
      <c r="I43" s="12"/>
      <c r="J43" s="11"/>
      <c r="K43" s="100"/>
      <c r="L43" s="381">
        <f t="shared" si="2"/>
        <v>0</v>
      </c>
      <c r="M43" s="167"/>
      <c r="U43" s="156"/>
      <c r="V43" s="156"/>
      <c r="W43" s="156"/>
    </row>
    <row r="44" spans="2:23" ht="15.75">
      <c r="B44" s="299">
        <v>17</v>
      </c>
      <c r="C44" s="319">
        <f t="shared" si="1"/>
      </c>
      <c r="D44" s="20"/>
      <c r="E44" s="20"/>
      <c r="F44" s="10"/>
      <c r="G44" s="11"/>
      <c r="H44" s="12"/>
      <c r="I44" s="12"/>
      <c r="J44" s="11"/>
      <c r="K44" s="100"/>
      <c r="L44" s="381">
        <f t="shared" si="2"/>
        <v>0</v>
      </c>
      <c r="M44" s="167"/>
      <c r="U44" s="156"/>
      <c r="V44" s="156"/>
      <c r="W44" s="156"/>
    </row>
    <row r="45" spans="2:23" ht="15.75">
      <c r="B45" s="299">
        <v>18</v>
      </c>
      <c r="C45" s="319">
        <f t="shared" si="1"/>
      </c>
      <c r="D45" s="20"/>
      <c r="E45" s="20"/>
      <c r="F45" s="10"/>
      <c r="G45" s="11"/>
      <c r="H45" s="12"/>
      <c r="I45" s="12"/>
      <c r="J45" s="11"/>
      <c r="K45" s="100"/>
      <c r="L45" s="381">
        <f t="shared" si="2"/>
        <v>0</v>
      </c>
      <c r="M45" s="167"/>
      <c r="U45" s="156"/>
      <c r="V45" s="156"/>
      <c r="W45" s="156"/>
    </row>
    <row r="46" spans="2:23" ht="15.75">
      <c r="B46" s="299">
        <v>19</v>
      </c>
      <c r="C46" s="319">
        <f t="shared" si="1"/>
      </c>
      <c r="D46" s="20"/>
      <c r="E46" s="20"/>
      <c r="F46" s="10"/>
      <c r="G46" s="11"/>
      <c r="H46" s="12"/>
      <c r="I46" s="12"/>
      <c r="J46" s="11"/>
      <c r="K46" s="100"/>
      <c r="L46" s="381">
        <f t="shared" si="2"/>
        <v>0</v>
      </c>
      <c r="M46" s="167"/>
      <c r="U46" s="156"/>
      <c r="V46" s="156"/>
      <c r="W46" s="156"/>
    </row>
    <row r="47" spans="2:23" ht="15.75">
      <c r="B47" s="299">
        <v>20</v>
      </c>
      <c r="C47" s="319">
        <f t="shared" si="1"/>
      </c>
      <c r="D47" s="20"/>
      <c r="E47" s="20"/>
      <c r="F47" s="10"/>
      <c r="G47" s="11"/>
      <c r="H47" s="12"/>
      <c r="I47" s="12"/>
      <c r="J47" s="11"/>
      <c r="K47" s="100"/>
      <c r="L47" s="381">
        <f t="shared" si="2"/>
        <v>0</v>
      </c>
      <c r="M47" s="167"/>
      <c r="U47" s="156"/>
      <c r="V47" s="156"/>
      <c r="W47" s="156"/>
    </row>
    <row r="48" ht="15.75" hidden="1"/>
    <row r="49" ht="15.75" hidden="1"/>
    <row r="50" ht="15.75" hidden="1"/>
    <row r="51" ht="15.75" hidden="1"/>
    <row r="52" ht="15.75" hidden="1"/>
    <row r="53" ht="15.75" hidden="1"/>
    <row r="54" ht="15.75" hidden="1"/>
    <row r="55" ht="15.75" hidden="1"/>
  </sheetData>
  <sheetProtection password="C72E"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MontereyFY17-18</dc:title>
  <dc:subject/>
  <dc:creator>Donna Ures</dc:creator>
  <cp:keywords>MHSA, RER</cp:keywords>
  <dc:description/>
  <cp:lastModifiedBy>Saelee, Katie (CSD)@DHCS</cp:lastModifiedBy>
  <cp:lastPrinted>2019-09-04T00:08:17Z</cp:lastPrinted>
  <dcterms:created xsi:type="dcterms:W3CDTF">2017-07-05T19:48:18Z</dcterms:created>
  <dcterms:modified xsi:type="dcterms:W3CDTF">2020-02-07T18:21:21Z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DHCSDOC-1797567310-2299</vt:lpwstr>
  </property>
  <property fmtid="{D5CDD505-2E9C-101B-9397-08002B2CF9AE}" pid="3" name="_dlc_DocIdItemGuid">
    <vt:lpwstr>b3f763ed-7db0-4768-8821-8657fac36e08</vt:lpwstr>
  </property>
  <property fmtid="{D5CDD505-2E9C-101B-9397-08002B2CF9AE}" pid="4" name="_dlc_DocIdUrl">
    <vt:lpwstr>https://dhcscagovauthoring/_layouts/15/DocIdRedir.aspx?ID=DHCSDOC-1797567310-2299, DHCSDOC-1797567310-2299</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Monterey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