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<sst xmlns="http://schemas.openxmlformats.org/spreadsheetml/2006/main" count="1581" uniqueCount="841">
  <si>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</si>
  <si>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</si>
  <si>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</si>
  <si>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</si>
  <si>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</si>
  <si>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</si>
  <si>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</si>
  <si>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</si>
  <si>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</si>
  <si>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</si>
  <si>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</si>
  <si>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</si>
  <si>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</si>
  <si>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</si>
  <si>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</si>
  <si>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</si>
  <si>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</si>
  <si>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</si>
  <si>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</si>
  <si>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</si>
  <si>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</si>
  <si>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</si>
  <si>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</si>
  <si>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</si>
  <si>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</si>
  <si>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</si>
  <si>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</si>
  <si>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</si>
  <si>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</si>
  <si>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</si>
  <si>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</si>
  <si>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</si>
  <si>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</si>
  <si>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</si>
  <si>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</si>
  <si>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</si>
  <si>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</si>
  <si>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</si>
  <si>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</si>
  <si>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</si>
  <si>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</si>
  <si>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</si>
  <si>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</si>
  <si>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</si>
  <si>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</si>
  <si>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</si>
  <si>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</si>
  <si>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</si>
  <si>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</si>
  <si>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</si>
  <si>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</si>
  <si>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</si>
  <si>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</si>
  <si>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</si>
  <si>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</si>
  <si>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</si>
  <si>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</si>
  <si>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</si>
  <si>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</si>
  <si>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</si>
  <si>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</si>
  <si>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</si>
  <si>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</si>
  <si>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</si>
  <si>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</si>
  <si>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</si>
  <si>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</si>
  <si>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</si>
  <si>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</si>
  <si>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</si>
  <si>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</si>
  <si>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</si>
  <si>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</si>
  <si>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</si>
  <si>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</si>
  <si>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</si>
  <si>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</si>
  <si>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</si>
  <si>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</si>
  <si>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</si>
  <si>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</si>
  <si>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</si>
  <si>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</si>
  <si>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</si>
  <si>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</si>
  <si>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</si>
  <si>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</si>
  <si>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</si>
  <si>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</si>
  <si>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</si>
  <si>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</si>
  <si>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</si>
  <si>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</si>
  <si>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</si>
  <si>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</si>
  <si>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</si>
  <si>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</si>
  <si>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</si>
  <si>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</si>
  <si>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</si>
  <si>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</si>
  <si>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</si>
  <si>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</si>
  <si>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</si>
  <si>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</si>
  <si>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</si>
  <si>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</si>
  <si>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</si>
  <si>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</si>
  <si>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</si>
  <si>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</si>
  <si>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</si>
  <si>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</si>
  <si>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</si>
  <si>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</si>
  <si>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</si>
  <si>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</si>
  <si>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</si>
  <si>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</si>
  <si>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</si>
  <si>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</si>
  <si>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</si>
  <si>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</si>
  <si>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</si>
  <si>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</si>
  <si>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</si>
  <si>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</si>
  <si>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</si>
  <si>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</si>
  <si>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</si>
  <si>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</si>
  <si>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</si>
  <si>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</si>
  <si>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</si>
  <si>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</si>
  <si>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</si>
  <si>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</si>
  <si>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</si>
  <si>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</si>
  <si>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</si>
  <si>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</si>
  <si>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</si>
  <si>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</si>
  <si>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</si>
  <si>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</si>
  <si>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</si>
  <si>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</si>
  <si>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</si>
  <si>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</si>
  <si>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</si>
  <si>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</si>
  <si>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</si>
  <si>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</si>
  <si>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</si>
  <si>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</si>
  <si>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</si>
  <si>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</si>
  <si>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</si>
  <si>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</si>
  <si>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</si>
  <si>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</si>
  <si>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</si>
  <si>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</si>
  <si>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</si>
  <si>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</si>
  <si>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</si>
  <si>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</si>
  <si>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</si>
  <si>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</si>
  <si>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</si>
  <si>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</si>
  <si>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</si>
  <si>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</si>
  <si>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</si>
  <si>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</si>
  <si>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</si>
  <si>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</si>
  <si>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</si>
  <si>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</si>
  <si>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</si>
  <si>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</si>
  <si>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</si>
  <si>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</si>
  <si>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</si>
  <si>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</si>
  <si>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</si>
  <si>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</si>
  <si>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</si>
  <si>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</si>
  <si>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</si>
  <si>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</si>
  <si>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</si>
  <si>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</si>
  <si>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</si>
  <si>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</si>
  <si>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</si>
  <si>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</si>
  <si>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</si>
  <si>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</si>
  <si>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</si>
  <si>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</si>
  <si>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</si>
  <si>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</si>
  <si>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</si>
  <si>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</si>
  <si>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</si>
  <si>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</si>
  <si>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</si>
  <si>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</si>
  <si>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</si>
  <si>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</si>
  <si>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</si>
  <si>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</si>
  <si>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</si>
  <si>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</si>
  <si>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</si>
  <si>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</si>
  <si>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</si>
  <si>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</si>
  <si>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</si>
  <si>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</si>
  <si>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</si>
  <si>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</si>
  <si>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</si>
  <si>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</si>
  <si>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</si>
  <si>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</si>
  <si>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</si>
  <si>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</si>
  <si>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</si>
  <si>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</si>
  <si>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</si>
  <si>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</si>
  <si>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</si>
  <si>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</si>
  <si>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</si>
  <si>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</si>
  <si>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</si>
  <si>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</si>
  <si>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</si>
  <si>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</si>
  <si>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</si>
  <si>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</si>
  <si>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</si>
  <si>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</si>
  <si>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</si>
  <si>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</si>
  <si>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</si>
  <si>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</si>
  <si>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</si>
  <si>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</si>
  <si>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</si>
  <si>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</si>
  <si>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</si>
  <si>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</si>
  <si>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</si>
  <si>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</si>
  <si>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</si>
  <si>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</si>
  <si>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</si>
  <si>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</si>
  <si>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</si>
  <si>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</si>
  <si>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</si>
  <si>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</si>
  <si>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</si>
  <si>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</si>
  <si>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</si>
  <si>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</si>
  <si>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</si>
  <si>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</si>
  <si>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</si>
  <si>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</si>
  <si>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</si>
  <si>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</si>
  <si>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</si>
  <si>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</si>
  <si>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</si>
  <si>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</si>
  <si>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</si>
  <si>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</si>
  <si>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</si>
  <si>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</si>
  <si>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</si>
  <si>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</si>
  <si>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</si>
  <si>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</si>
  <si>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</si>
  <si>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</si>
  <si>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</si>
  <si>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</si>
  <si>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</si>
  <si>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</si>
  <si>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</si>
  <si>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</si>
  <si>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</si>
  <si>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</si>
  <si>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</si>
  <si>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</si>
  <si>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</si>
  <si>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</si>
  <si>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</si>
  <si>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</si>
  <si>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</si>
  <si>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</si>
  <si>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</si>
  <si>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</si>
  <si>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</si>
  <si>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</si>
  <si>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</si>
  <si>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</si>
  <si>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</si>
  <si>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</si>
  <si>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</si>
  <si>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</si>
  <si>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</si>
  <si>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</si>
  <si>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</si>
  <si>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</si>
  <si>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</si>
  <si>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</si>
  <si>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</si>
  <si>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</si>
  <si>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</si>
  <si>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</si>
  <si>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</si>
  <si>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</si>
  <si>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</si>
  <si>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</si>
  <si>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</si>
  <si>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</si>
  <si>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</si>
  <si>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</si>
  <si>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</si>
  <si>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</si>
  <si>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</si>
  <si>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</si>
  <si>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</si>
  <si>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</si>
  <si>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</si>
  <si>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</si>
  <si>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</si>
  <si>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</si>
  <si>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</si>
  <si>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</si>
  <si>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</si>
  <si>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</si>
  <si>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</si>
  <si>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</si>
  <si>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</si>
  <si>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</si>
  <si>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</si>
  <si>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</si>
  <si>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</si>
  <si>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</si>
  <si>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</si>
  <si>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</si>
  <si>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</si>
  <si>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</si>
  <si>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</si>
  <si>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</si>
  <si>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</si>
  <si>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</si>
  <si>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</si>
  <si>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</si>
  <si>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</si>
  <si>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</si>
  <si>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</si>
  <si>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</si>
  <si>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</si>
  <si>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</si>
  <si>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</si>
  <si>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</si>
  <si>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</si>
  <si>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</si>
  <si>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</si>
  <si>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</si>
  <si>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</si>
  <si>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</si>
  <si>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</si>
  <si>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</si>
  <si>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</si>
  <si>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</si>
  <si>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</si>
  <si>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</si>
  <si>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</si>
  <si>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</si>
  <si>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</si>
  <si>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</si>
  <si>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</si>
  <si>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</si>
  <si>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</si>
  <si>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</si>
  <si>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</si>
  <si>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</si>
  <si>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</si>
  <si>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</si>
  <si>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</si>
  <si>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</si>
  <si>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</si>
  <si>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</si>
  <si>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</si>
  <si>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</si>
  <si>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</si>
  <si>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</si>
  <si>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</si>
  <si>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</si>
  <si>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</si>
  <si>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</si>
  <si>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</si>
  <si>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</si>
  <si>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</si>
  <si>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</si>
  <si>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</si>
  <si>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</si>
  <si>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</si>
  <si>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</si>
  <si>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</si>
  <si>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</si>
  <si>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</si>
  <si>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</si>
  <si>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</si>
  <si>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</si>
  <si>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</si>
  <si>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</si>
  <si>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</si>
  <si>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</si>
  <si>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</si>
  <si>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</si>
  <si>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</si>
  <si>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</si>
  <si>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</si>
  <si>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</si>
  <si>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</si>
  <si>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</si>
  <si>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</si>
  <si>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</si>
  <si>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</si>
  <si>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</si>
  <si>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</si>
  <si>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</si>
  <si>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</si>
  <si>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</si>
  <si>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</si>
  <si>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</si>
  <si>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</si>
  <si>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</si>
  <si>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</si>
  <si>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</si>
  <si>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</si>
  <si>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</si>
  <si>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</si>
  <si>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</si>
  <si>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</si>
  <si>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</si>
  <si>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</si>
  <si>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</si>
  <si>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</si>
  <si>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</si>
  <si>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</si>
  <si>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</si>
  <si>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</si>
  <si>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</si>
  <si>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</si>
  <si>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</si>
  <si>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</si>
  <si>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</si>
  <si>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</si>
  <si>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</si>
  <si>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</si>
  <si>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</si>
  <si>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</si>
  <si>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</si>
  <si>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</si>
  <si>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</si>
  <si>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</si>
  <si>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</si>
  <si>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</si>
  <si>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</si>
  <si>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</si>
  <si>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</si>
  <si>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</si>
  <si>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</si>
  <si>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</si>
  <si>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</si>
  <si>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</si>
  <si>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</si>
  <si>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</si>
  <si>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</si>
  <si>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</si>
  <si>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</si>
  <si>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</si>
  <si>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</si>
  <si>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</si>
  <si>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</si>
  <si>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</si>
  <si>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</si>
  <si>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</si>
  <si>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</si>
  <si>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</si>
  <si>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</si>
  <si>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</si>
  <si>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</si>
  <si>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</si>
  <si>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</si>
  <si>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</si>
  <si>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</si>
  <si>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</si>
  <si>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</si>
  <si>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</si>
  <si>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</si>
  <si>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</si>
  <si>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</si>
  <si>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</si>
  <si>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</si>
  <si>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</si>
  <si>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</si>
  <si>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</si>
  <si>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</si>
  <si>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</si>
  <si>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</si>
  <si>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</si>
  <si>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</si>
  <si>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</si>
  <si>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</si>
  <si>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</si>
  <si>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</si>
  <si>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</si>
  <si>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</si>
  <si>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</si>
  <si>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</si>
  <si>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</si>
  <si>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</si>
  <si>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</si>
  <si>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</si>
  <si>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</si>
  <si>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</si>
  <si>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</si>
  <si>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</si>
  <si>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</si>
  <si>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</si>
  <si>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</si>
  <si>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</si>
  <si>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</si>
  <si>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</si>
  <si>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</si>
  <si>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</si>
  <si>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</si>
  <si>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</si>
  <si>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</si>
  <si>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</si>
  <si>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</si>
  <si>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</si>
  <si>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</si>
  <si>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</si>
  <si>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</si>
  <si>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</si>
  <si>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</si>
  <si>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</si>
  <si>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</si>
  <si>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</si>
  <si>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</si>
  <si>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</si>
  <si>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</si>
  <si>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</si>
  <si>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</si>
  <si>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</si>
  <si>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</si>
  <si>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</si>
  <si>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</si>
  <si>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</si>
  <si>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</si>
  <si>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</si>
  <si>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</si>
  <si>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</si>
  <si>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</si>
  <si>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</si>
  <si>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</si>
  <si>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</si>
  <si>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</si>
  <si>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</si>
  <si>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</si>
  <si>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</si>
  <si>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</si>
  <si>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</si>
  <si>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</si>
  <si>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</si>
  <si>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</si>
  <si>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</si>
  <si>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</si>
  <si>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</si>
  <si>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</si>
  <si>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</si>
  <si>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</si>
  <si>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</si>
  <si>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</si>
  <si>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</si>
  <si>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</si>
  <si>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</si>
  <si>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</si>
  <si>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</si>
  <si>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</si>
  <si>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</si>
  <si>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</si>
  <si>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</si>
  <si>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</si>
  <si>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</si>
  <si>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</si>
  <si>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</si>
  <si>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</si>
  <si>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</si>
  <si>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</si>
  <si>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</si>
  <si>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</si>
  <si>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</si>
  <si>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</si>
  <si>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</si>
  <si>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</si>
  <si>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</si>
  <si>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</si>
  <si>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</si>
  <si>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</si>
  <si>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</si>
  <si>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</si>
  <si>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</si>
  <si>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</si>
  <si>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</si>
  <si>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</si>
  <si>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</si>
  <si>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</si>
  <si>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</si>
  <si>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</si>
  <si>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</si>
  <si>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</si>
  <si>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</si>
  <si>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</si>
  <si>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</si>
  <si>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</si>
  <si>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</si>
  <si>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</si>
  <si>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</si>
  <si>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</si>
  <si>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</si>
  <si>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</si>
  <si>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</si>
  <si>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</si>
  <si>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</si>
  <si>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</si>
  <si>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</si>
  <si>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</si>
  <si>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</si>
  <si>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</si>
  <si>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</si>
  <si>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</si>
  <si>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</si>
  <si>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</si>
  <si>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</si>
  <si>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</si>
  <si>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</si>
  <si>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</si>
  <si>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</si>
  <si>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</si>
  <si>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</si>
  <si>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</si>
  <si>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</si>
  <si>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</si>
  <si>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</si>
  <si>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</si>
  <si>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</si>
  <si>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</si>
  <si>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</si>
  <si>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</si>
  <si>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</si>
  <si>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</si>
  <si>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</si>
  <si>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</si>
  <si>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</si>
  <si>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</si>
  <si>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</si>
  <si>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</si>
  <si>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</si>
  <si>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</si>
  <si>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</si>
  <si>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</si>
  <si>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</si>
  <si>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</si>
  <si>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</si>
  <si>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</si>
  <si>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</si>
  <si>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</si>
  <si>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</si>
  <si>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</si>
  <si>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</si>
  <si>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</si>
  <si>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</si>
  <si>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</si>
  <si>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</si>
  <si>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</si>
  <si>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</si>
  <si>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</si>
  <si>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</si>
  <si>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</si>
  <si>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</si>
  <si>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</si>
  <si>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</si>
  <si>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</si>
  <si>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</si>
  <si>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</si>
  <si>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</si>
  <si>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</si>
  <si>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</si>
  <si>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</si>
  <si>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</si>
  <si>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</si>
  <si>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</si>
  <si>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</si>
  <si>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</si>
  <si>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</si>
  <si>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</si>
  <si>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</si>
  <si>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</si>
  <si>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</si>
  <si>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</si>
  <si>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</si>
  <si>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</si>
  <si>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</si>
  <si>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</si>
  <si>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</si>
  <si>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</si>
  <si>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</si>
  <si>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</si>
  <si>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</si>
  <si>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</si>
  <si>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</si>
  <si>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</si>
  <si>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</si>
  <si>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</si>
  <si>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</si>
  <si>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</si>
  <si>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</si>
  <si>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</si>
  <si>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</si>
  <si>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</si>
  <si>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</si>
  <si>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</si>
  <si>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</si>
  <si>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</si>
  <si>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</si>
  <si>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</si>
  <si>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</si>
  <si>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</si>
  <si>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</si>
  <si>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</si>
  <si>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</si>
  <si>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</si>
  <si>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</si>
  <si>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</si>
  <si>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</si>
  <si>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</si>
  <si>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</si>
  <si>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</si>
  <si>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</si>
  <si>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</si>
  <si>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</si>
  <si>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</si>
  <si>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</si>
  <si>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</si>
  <si>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</si>
  <si>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</si>
  <si>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</si>
  <si>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</si>
  <si>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</si>
  <si>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</si>
  <si>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</si>
  <si>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</si>
  <si>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</si>
  <si>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</si>
  <si>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</si>
  <si>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</si>
  <si>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</si>
  <si>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</si>
  <si>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</si>
  <si>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</si>
  <si>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1925 East Dakota Avenue</t>
  </si>
  <si>
    <t>CA</t>
  </si>
  <si>
    <t>Tamara DeFehr</t>
  </si>
  <si>
    <t>tdefehr@fresnocountyca.gov</t>
  </si>
  <si>
    <t>559-600-9953</t>
  </si>
  <si>
    <t>MHSA Financial Analyst</t>
  </si>
  <si>
    <t>Information Technology - Avatar</t>
  </si>
  <si>
    <t>AB 109 Full Service Partnership (FSP) Enhance BHCC</t>
  </si>
  <si>
    <t>AB109 - Full Service Partnership (FSP)</t>
  </si>
  <si>
    <t>Children &amp; Youth Juvenile Justice Services - ACT</t>
  </si>
  <si>
    <t xml:space="preserve">Children Full Service Partnership (FSP) SP 0-10 Years </t>
  </si>
  <si>
    <t>Co-Occuring Disorders Full Service Partnership (FSP)</t>
  </si>
  <si>
    <t xml:space="preserve">Enhanced Rural Services Full Services Partnership (FSP) </t>
  </si>
  <si>
    <t xml:space="preserve">Transitional Age Youth (TAY) Services &amp; Supports Full Service Partnership (FSP) </t>
  </si>
  <si>
    <t>Vista - FSP</t>
  </si>
  <si>
    <t>Co-Occuring Disorders Full Service Partnership</t>
  </si>
  <si>
    <t xml:space="preserve">Enhanced Rural Services-Full Services Partnership (FSP) </t>
  </si>
  <si>
    <t>Vista</t>
  </si>
  <si>
    <t>AB 109 - Outpatient Mental Health &amp; Substance Services</t>
  </si>
  <si>
    <t>Children's Expansion of Outpatient Services</t>
  </si>
  <si>
    <t>Cultural Specific Services</t>
  </si>
  <si>
    <t>Enhanced Rural Services Outpatient/Intense Case Management</t>
  </si>
  <si>
    <t>Functional Family Therapy</t>
  </si>
  <si>
    <t>Housing Supportive Services</t>
  </si>
  <si>
    <t xml:space="preserve">Integrated Mental Health Services at Primary Care Clinics </t>
  </si>
  <si>
    <t>Medications Expansion</t>
  </si>
  <si>
    <t>New Starts Program (Master Lease)</t>
  </si>
  <si>
    <t xml:space="preserve">Older Adult Team </t>
  </si>
  <si>
    <t>Peer and Recovery Services</t>
  </si>
  <si>
    <t>Recovery with Inspiration, Support and Empowerment (RISE)</t>
  </si>
  <si>
    <t>School-Based Services</t>
  </si>
  <si>
    <t>Supervised Overnight Stay</t>
  </si>
  <si>
    <t>Supported Education and Employment Services (SEES)</t>
  </si>
  <si>
    <t>Transitional Age Youth (TAY)  - DBH</t>
  </si>
  <si>
    <t>Urgent Care Wellness Center (UCWC)</t>
  </si>
  <si>
    <t>Youth Wellness Center</t>
  </si>
  <si>
    <t>Blue Sky Wellness Center</t>
  </si>
  <si>
    <t>Child Welfare Mental Health Team/Katie A Team</t>
  </si>
  <si>
    <t>Children/Youth/Family Preventions and Early Intervention</t>
  </si>
  <si>
    <t>Community Gardens</t>
  </si>
  <si>
    <t>Community Response/Law Enforcement</t>
  </si>
  <si>
    <t>Cultural-Based Access Navigation and Peer/Family Support Services (CBANS)</t>
  </si>
  <si>
    <t>DBH Communication Plan</t>
  </si>
  <si>
    <t>Holistic Cultural Education and Wellness Center</t>
  </si>
  <si>
    <t>Multi-Agency Access Point (MAP)</t>
  </si>
  <si>
    <t>Perinatal Wellness Center</t>
  </si>
  <si>
    <t>Youth Empowerment Centers</t>
  </si>
  <si>
    <t>New Starts Program</t>
  </si>
  <si>
    <t>School Base Services</t>
  </si>
  <si>
    <t>Transitional Age Youth (TAY) - Department of Behavioral Health</t>
  </si>
  <si>
    <t>CFTN-Crisis Residential Treatment Facility (CRT)</t>
  </si>
  <si>
    <t>Independent Living Association (ILA)</t>
  </si>
  <si>
    <t>Interest Revenue</t>
  </si>
  <si>
    <t>2012-13</t>
  </si>
  <si>
    <t>County of Fresno personnel overstated the amount of interest earned when preparing the ARER for 2012-13</t>
  </si>
  <si>
    <t>Expenditure</t>
  </si>
  <si>
    <t>2017-18</t>
  </si>
  <si>
    <t>Amount was inadvertently reimbursed omitted during the preparation of the 2017-18 RER.  See JV#0001838914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</si>
</sst>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6">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56" fillId="0" borderId="0">
      <alignment/>
      <protection/>
    </xf>
    <xf numFmtId="0" fontId="57"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23">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2" fillId="0" borderId="0" xfId="0" applyFont="1" applyAlignment="1">
      <alignment/>
    </xf>
    <xf numFmtId="164" fontId="3" fillId="0" borderId="0" xfId="0" applyNumberFormat="1" applyFont="1" applyFill="1" applyBorder="1" applyAlignment="1" applyProtection="1">
      <alignment/>
      <protection/>
    </xf>
    <xf numFmtId="0" fontId="62" fillId="0" borderId="0" xfId="0" applyFont="1" applyBorder="1" applyAlignment="1" applyProtection="1">
      <alignment/>
      <protection/>
    </xf>
    <xf numFmtId="9" fontId="3" fillId="0" borderId="0" xfId="63" applyFont="1" applyFill="1" applyBorder="1" applyAlignment="1" applyProtection="1">
      <alignment/>
      <protection/>
    </xf>
    <xf numFmtId="0" fontId="63"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2"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4" fillId="0" borderId="0" xfId="0" applyFont="1" applyAlignment="1" applyProtection="1">
      <alignment/>
      <protection/>
    </xf>
    <xf numFmtId="0" fontId="64" fillId="0" borderId="0" xfId="0" applyFont="1" applyAlignment="1">
      <alignment/>
    </xf>
    <xf numFmtId="0" fontId="64" fillId="0" borderId="0" xfId="0" applyFont="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164" fontId="64" fillId="0" borderId="10" xfId="0" applyNumberFormat="1" applyFont="1" applyFill="1" applyBorder="1" applyAlignment="1" applyProtection="1">
      <alignment/>
      <protection locked="0"/>
    </xf>
    <xf numFmtId="164" fontId="64" fillId="0" borderId="10" xfId="0" applyNumberFormat="1" applyFont="1" applyBorder="1" applyAlignment="1" applyProtection="1">
      <alignment/>
      <protection locked="0"/>
    </xf>
    <xf numFmtId="164" fontId="64" fillId="0" borderId="11" xfId="0" applyNumberFormat="1" applyFont="1" applyFill="1" applyBorder="1" applyAlignment="1" applyProtection="1">
      <alignment/>
      <protection locked="0"/>
    </xf>
    <xf numFmtId="0" fontId="64" fillId="0" borderId="10" xfId="0" applyFont="1" applyFill="1" applyBorder="1" applyAlignment="1" applyProtection="1">
      <alignment/>
      <protection locked="0"/>
    </xf>
    <xf numFmtId="164" fontId="64" fillId="0" borderId="12" xfId="0" applyNumberFormat="1" applyFont="1" applyFill="1" applyBorder="1" applyAlignment="1" applyProtection="1">
      <alignment/>
      <protection locked="0"/>
    </xf>
    <xf numFmtId="0" fontId="64" fillId="0" borderId="0" xfId="0" applyFont="1" applyBorder="1" applyAlignment="1" applyProtection="1">
      <alignment vertical="center"/>
      <protection/>
    </xf>
    <xf numFmtId="9" fontId="64" fillId="0" borderId="10" xfId="63" applyFont="1" applyFill="1" applyBorder="1" applyAlignment="1" applyProtection="1">
      <alignment/>
      <protection locked="0"/>
    </xf>
    <xf numFmtId="0" fontId="64" fillId="0" borderId="0" xfId="0" applyFont="1" applyBorder="1" applyAlignment="1" applyProtection="1">
      <alignment horizontal="left"/>
      <protection/>
    </xf>
    <xf numFmtId="14" fontId="64" fillId="0" borderId="10" xfId="0" applyNumberFormat="1" applyFont="1" applyFill="1" applyBorder="1" applyAlignment="1" applyProtection="1">
      <alignment/>
      <protection locked="0"/>
    </xf>
    <xf numFmtId="0" fontId="64" fillId="0" borderId="0" xfId="0" applyNumberFormat="1" applyFont="1" applyBorder="1" applyAlignment="1" applyProtection="1">
      <alignment/>
      <protection/>
    </xf>
    <xf numFmtId="165" fontId="64" fillId="0" borderId="10" xfId="0" applyNumberFormat="1" applyFont="1" applyFill="1" applyBorder="1" applyAlignment="1" applyProtection="1">
      <alignment horizontal="center"/>
      <protection locked="0"/>
    </xf>
    <xf numFmtId="165" fontId="64" fillId="0" borderId="0" xfId="0" applyNumberFormat="1" applyFont="1" applyFill="1" applyBorder="1" applyAlignment="1" applyProtection="1">
      <alignment/>
      <protection/>
    </xf>
    <xf numFmtId="164" fontId="64" fillId="0" borderId="0" xfId="0" applyNumberFormat="1" applyFont="1" applyBorder="1" applyAlignment="1" applyProtection="1">
      <alignment/>
      <protection/>
    </xf>
    <xf numFmtId="0" fontId="64" fillId="0" borderId="0" xfId="0" applyFont="1" applyBorder="1" applyAlignment="1" applyProtection="1">
      <alignment horizontal="center" vertical="center"/>
      <protection/>
    </xf>
    <xf numFmtId="0" fontId="62" fillId="33" borderId="13" xfId="0" applyFont="1" applyFill="1" applyBorder="1" applyAlignment="1">
      <alignment/>
    </xf>
    <xf numFmtId="0" fontId="62" fillId="33" borderId="13" xfId="0" applyFont="1" applyFill="1" applyBorder="1" applyAlignment="1">
      <alignment wrapText="1"/>
    </xf>
    <xf numFmtId="0" fontId="62" fillId="33" borderId="14" xfId="0" applyFont="1" applyFill="1" applyBorder="1" applyAlignment="1">
      <alignment/>
    </xf>
    <xf numFmtId="0" fontId="64" fillId="0" borderId="15" xfId="0" applyFont="1" applyBorder="1" applyAlignment="1">
      <alignment/>
    </xf>
    <xf numFmtId="165" fontId="64" fillId="0" borderId="0" xfId="0" applyNumberFormat="1" applyFont="1" applyBorder="1" applyAlignment="1">
      <alignment/>
    </xf>
    <xf numFmtId="0" fontId="64" fillId="0" borderId="0" xfId="0" applyFont="1" applyBorder="1" applyAlignment="1">
      <alignment/>
    </xf>
    <xf numFmtId="0" fontId="64" fillId="0" borderId="16" xfId="0" applyFont="1" applyBorder="1" applyAlignment="1">
      <alignment/>
    </xf>
    <xf numFmtId="0" fontId="64" fillId="0" borderId="17" xfId="0" applyFont="1" applyBorder="1" applyAlignment="1">
      <alignment/>
    </xf>
    <xf numFmtId="165" fontId="64" fillId="0" borderId="18" xfId="0" applyNumberFormat="1" applyFont="1" applyBorder="1" applyAlignment="1">
      <alignment/>
    </xf>
    <xf numFmtId="0" fontId="64" fillId="0" borderId="18" xfId="0" applyFont="1" applyBorder="1" applyAlignment="1">
      <alignment/>
    </xf>
    <xf numFmtId="0" fontId="64" fillId="0" borderId="19" xfId="0" applyFont="1" applyBorder="1" applyAlignment="1">
      <alignment/>
    </xf>
    <xf numFmtId="0" fontId="64" fillId="0" borderId="0" xfId="59" applyFont="1">
      <alignment/>
      <protection/>
    </xf>
    <xf numFmtId="0" fontId="63"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4"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4" fillId="0" borderId="16" xfId="59" applyFont="1" applyBorder="1" applyAlignment="1">
      <alignment horizontal="center"/>
      <protection/>
    </xf>
    <xf numFmtId="0" fontId="65" fillId="0" borderId="15" xfId="59" applyFont="1" applyBorder="1" applyAlignment="1">
      <alignment vertical="center"/>
      <protection/>
    </xf>
    <xf numFmtId="3" fontId="66" fillId="0" borderId="0" xfId="59" applyNumberFormat="1" applyFont="1" applyBorder="1" applyAlignment="1">
      <alignment horizontal="right" vertical="center"/>
      <protection/>
    </xf>
    <xf numFmtId="171" fontId="66" fillId="0" borderId="0" xfId="59" applyNumberFormat="1" applyFont="1" applyBorder="1" applyAlignment="1">
      <alignment horizontal="right" vertical="center"/>
      <protection/>
    </xf>
    <xf numFmtId="171" fontId="64" fillId="0" borderId="16" xfId="59" applyNumberFormat="1" applyFont="1" applyBorder="1" applyAlignment="1">
      <alignment horizontal="center"/>
      <protection/>
    </xf>
    <xf numFmtId="0" fontId="64" fillId="0" borderId="15" xfId="59" applyFont="1" applyBorder="1" applyAlignment="1">
      <alignment vertical="center"/>
      <protection/>
    </xf>
    <xf numFmtId="0" fontId="64" fillId="0" borderId="0" xfId="59" applyFont="1" applyBorder="1" applyAlignment="1">
      <alignment vertical="center"/>
      <protection/>
    </xf>
    <xf numFmtId="171" fontId="64" fillId="0" borderId="0" xfId="59" applyNumberFormat="1" applyFont="1" applyBorder="1" applyAlignment="1">
      <alignment vertical="center"/>
      <protection/>
    </xf>
    <xf numFmtId="0" fontId="66" fillId="0" borderId="15" xfId="59" applyFont="1" applyBorder="1" applyAlignment="1">
      <alignment vertical="center"/>
      <protection/>
    </xf>
    <xf numFmtId="0" fontId="66" fillId="0" borderId="17" xfId="59" applyFont="1" applyBorder="1" applyAlignment="1">
      <alignment vertical="center"/>
      <protection/>
    </xf>
    <xf numFmtId="3" fontId="66" fillId="0" borderId="18" xfId="59" applyNumberFormat="1" applyFont="1" applyBorder="1" applyAlignment="1">
      <alignment horizontal="right" vertical="center"/>
      <protection/>
    </xf>
    <xf numFmtId="171" fontId="66" fillId="0" borderId="18" xfId="59" applyNumberFormat="1" applyFont="1" applyBorder="1" applyAlignment="1">
      <alignment horizontal="right" vertical="center"/>
      <protection/>
    </xf>
    <xf numFmtId="0" fontId="67" fillId="0" borderId="20" xfId="59" applyFont="1" applyBorder="1">
      <alignment/>
      <protection/>
    </xf>
    <xf numFmtId="3" fontId="67" fillId="0" borderId="21" xfId="59" applyNumberFormat="1" applyFont="1" applyBorder="1">
      <alignment/>
      <protection/>
    </xf>
    <xf numFmtId="0" fontId="67" fillId="0" borderId="21" xfId="59" applyFont="1" applyBorder="1">
      <alignment/>
      <protection/>
    </xf>
    <xf numFmtId="171" fontId="67" fillId="0" borderId="22" xfId="59" applyNumberFormat="1" applyFont="1" applyBorder="1" applyAlignment="1">
      <alignment horizontal="center"/>
      <protection/>
    </xf>
    <xf numFmtId="0" fontId="67" fillId="0" borderId="15" xfId="59" applyFont="1" applyBorder="1">
      <alignment/>
      <protection/>
    </xf>
    <xf numFmtId="3" fontId="67" fillId="0" borderId="0" xfId="59" applyNumberFormat="1" applyFont="1" applyBorder="1">
      <alignment/>
      <protection/>
    </xf>
    <xf numFmtId="0" fontId="64" fillId="0" borderId="0" xfId="59" applyFont="1" applyBorder="1">
      <alignment/>
      <protection/>
    </xf>
    <xf numFmtId="171" fontId="67" fillId="0" borderId="16" xfId="59" applyNumberFormat="1" applyFont="1" applyBorder="1" applyAlignment="1">
      <alignment horizontal="center"/>
      <protection/>
    </xf>
    <xf numFmtId="0" fontId="67" fillId="0" borderId="17" xfId="0" applyFont="1" applyBorder="1" applyAlignment="1">
      <alignment/>
    </xf>
    <xf numFmtId="3" fontId="67" fillId="0" borderId="18" xfId="59" applyNumberFormat="1" applyFont="1" applyBorder="1">
      <alignment/>
      <protection/>
    </xf>
    <xf numFmtId="0" fontId="64" fillId="0" borderId="18" xfId="59" applyFont="1" applyBorder="1">
      <alignment/>
      <protection/>
    </xf>
    <xf numFmtId="171" fontId="67" fillId="0" borderId="19" xfId="59" applyNumberFormat="1" applyFont="1" applyBorder="1" applyAlignment="1">
      <alignment horizontal="center"/>
      <protection/>
    </xf>
    <xf numFmtId="3" fontId="64" fillId="0" borderId="0" xfId="59" applyNumberFormat="1" applyFont="1" applyBorder="1">
      <alignment/>
      <protection/>
    </xf>
    <xf numFmtId="171" fontId="64" fillId="0" borderId="0" xfId="59" applyNumberFormat="1" applyFont="1" applyBorder="1" applyAlignment="1">
      <alignment horizontal="center"/>
      <protection/>
    </xf>
    <xf numFmtId="3" fontId="67" fillId="0" borderId="0" xfId="0" applyNumberFormat="1" applyFont="1" applyAlignment="1">
      <alignment horizontal="right" vertical="center"/>
    </xf>
    <xf numFmtId="0" fontId="62" fillId="0" borderId="0" xfId="58" applyFont="1">
      <alignment/>
      <protection/>
    </xf>
    <xf numFmtId="0" fontId="62" fillId="0" borderId="0" xfId="59" applyFont="1">
      <alignment/>
      <protection/>
    </xf>
    <xf numFmtId="0" fontId="3" fillId="0" borderId="0" xfId="60" applyFont="1" applyBorder="1" applyAlignment="1">
      <alignment/>
      <protection/>
    </xf>
    <xf numFmtId="0" fontId="64" fillId="0" borderId="0" xfId="59" applyFont="1">
      <alignment/>
      <protection/>
    </xf>
    <xf numFmtId="0" fontId="64" fillId="0" borderId="0" xfId="0" applyFont="1" applyBorder="1" applyAlignment="1">
      <alignment/>
    </xf>
    <xf numFmtId="0" fontId="64" fillId="0" borderId="0" xfId="0" applyFont="1" applyBorder="1" applyAlignment="1" applyProtection="1">
      <alignment/>
      <protection/>
    </xf>
    <xf numFmtId="0" fontId="64" fillId="0" borderId="0" xfId="0" applyFont="1" applyBorder="1" applyAlignment="1">
      <alignment/>
    </xf>
    <xf numFmtId="0" fontId="64" fillId="0" borderId="0" xfId="0" applyFont="1" applyAlignment="1">
      <alignment/>
    </xf>
    <xf numFmtId="0" fontId="8" fillId="0" borderId="0" xfId="0" applyFont="1" applyFill="1" applyBorder="1" applyAlignment="1" applyProtection="1">
      <alignment horizontal="left" vertical="center"/>
      <protection/>
    </xf>
    <xf numFmtId="0" fontId="64" fillId="0" borderId="0" xfId="0" applyFont="1" applyAlignment="1">
      <alignment/>
    </xf>
    <xf numFmtId="0" fontId="64" fillId="0" borderId="0" xfId="0" applyFont="1" applyAlignment="1">
      <alignment/>
    </xf>
    <xf numFmtId="0" fontId="64" fillId="0" borderId="0" xfId="0" applyFont="1" applyAlignment="1">
      <alignment/>
    </xf>
    <xf numFmtId="0" fontId="64" fillId="0" borderId="0" xfId="0" applyFont="1" applyAlignment="1">
      <alignment/>
    </xf>
    <xf numFmtId="0" fontId="64" fillId="0" borderId="0" xfId="0" applyFont="1" applyAlignment="1">
      <alignment/>
    </xf>
    <xf numFmtId="14" fontId="64" fillId="0" borderId="23" xfId="0" applyNumberFormat="1" applyFont="1" applyBorder="1" applyAlignment="1" applyProtection="1">
      <alignment horizontal="left" vertical="center"/>
      <protection locked="0"/>
    </xf>
    <xf numFmtId="0" fontId="64" fillId="0" borderId="0" xfId="0" applyFont="1" applyAlignment="1" applyProtection="1">
      <alignment/>
      <protection/>
    </xf>
    <xf numFmtId="0" fontId="64" fillId="0" borderId="0" xfId="0" applyFont="1" applyAlignment="1" applyProtection="1">
      <alignment/>
      <protection/>
    </xf>
    <xf numFmtId="0" fontId="64" fillId="0" borderId="0" xfId="0" applyFont="1" applyAlignment="1" applyProtection="1">
      <alignment/>
      <protection/>
    </xf>
    <xf numFmtId="0" fontId="64" fillId="0" borderId="24" xfId="0" applyFont="1" applyBorder="1" applyAlignment="1" applyProtection="1">
      <alignment wrapText="1"/>
      <protection locked="0"/>
    </xf>
    <xf numFmtId="0" fontId="64"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4" fillId="0" borderId="0" xfId="0" applyFont="1" applyAlignment="1" applyProtection="1">
      <alignment/>
      <protection/>
    </xf>
    <xf numFmtId="0" fontId="64" fillId="0" borderId="0" xfId="0" applyFont="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164" fontId="64" fillId="0" borderId="10" xfId="0" applyNumberFormat="1" applyFont="1" applyBorder="1" applyAlignment="1" applyProtection="1">
      <alignment/>
      <protection locked="0"/>
    </xf>
    <xf numFmtId="0" fontId="64" fillId="0" borderId="10" xfId="0" applyFont="1" applyFill="1" applyBorder="1" applyAlignment="1" applyProtection="1">
      <alignment horizontal="left"/>
      <protection locked="0"/>
    </xf>
    <xf numFmtId="164" fontId="64" fillId="0" borderId="23" xfId="0" applyNumberFormat="1" applyFont="1" applyBorder="1" applyAlignment="1" applyProtection="1">
      <alignment/>
      <protection locked="0"/>
    </xf>
    <xf numFmtId="164" fontId="64" fillId="0" borderId="12" xfId="0" applyNumberFormat="1" applyFont="1" applyBorder="1" applyAlignment="1" applyProtection="1">
      <alignment/>
      <protection locked="0"/>
    </xf>
    <xf numFmtId="0" fontId="64" fillId="0" borderId="0" xfId="0" applyFont="1" applyAlignment="1">
      <alignment/>
    </xf>
    <xf numFmtId="0" fontId="64" fillId="0" borderId="25" xfId="0" applyFont="1" applyBorder="1" applyAlignment="1" applyProtection="1">
      <alignment/>
      <protection/>
    </xf>
    <xf numFmtId="164" fontId="64" fillId="0" borderId="10" xfId="0" applyNumberFormat="1" applyFont="1" applyFill="1" applyBorder="1" applyAlignment="1" applyProtection="1">
      <alignment horizontal="center"/>
      <protection locked="0"/>
    </xf>
    <xf numFmtId="164" fontId="64" fillId="0" borderId="10" xfId="0" applyNumberFormat="1" applyFont="1" applyFill="1" applyBorder="1" applyAlignment="1" applyProtection="1">
      <alignment wrapText="1"/>
      <protection locked="0"/>
    </xf>
    <xf numFmtId="0" fontId="64" fillId="0" borderId="10" xfId="0" applyFont="1" applyBorder="1" applyAlignment="1" applyProtection="1">
      <alignment wrapText="1"/>
      <protection locked="0"/>
    </xf>
    <xf numFmtId="0" fontId="64" fillId="0" borderId="23" xfId="0" applyFont="1" applyBorder="1" applyAlignment="1" applyProtection="1">
      <alignment horizontal="left" vertical="center"/>
      <protection locked="0"/>
    </xf>
    <xf numFmtId="164" fontId="64" fillId="0" borderId="12" xfId="0" applyNumberFormat="1" applyFont="1" applyFill="1" applyBorder="1" applyAlignment="1" applyProtection="1">
      <alignment/>
      <protection locked="0"/>
    </xf>
    <xf numFmtId="0" fontId="62" fillId="33" borderId="13" xfId="0" applyFont="1" applyFill="1" applyBorder="1" applyAlignment="1">
      <alignment horizontal="center" wrapText="1"/>
    </xf>
    <xf numFmtId="0" fontId="64" fillId="0" borderId="0" xfId="0" applyFont="1" applyBorder="1" applyAlignment="1">
      <alignment horizontal="right"/>
    </xf>
    <xf numFmtId="165" fontId="64" fillId="0" borderId="10" xfId="0" applyNumberFormat="1" applyFont="1" applyFill="1" applyBorder="1" applyAlignment="1" applyProtection="1">
      <alignment horizontal="center"/>
      <protection locked="0"/>
    </xf>
    <xf numFmtId="171" fontId="64" fillId="0" borderId="19" xfId="59" applyNumberFormat="1" applyFont="1" applyBorder="1" applyAlignment="1">
      <alignment horizontal="center"/>
      <protection/>
    </xf>
    <xf numFmtId="0" fontId="67" fillId="0" borderId="0" xfId="0" applyFont="1" applyFill="1" applyAlignment="1">
      <alignment horizontal="left" vertical="center" indent="2"/>
    </xf>
    <xf numFmtId="3" fontId="67"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4"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8" fillId="0" borderId="0" xfId="63" applyFont="1" applyFill="1" applyBorder="1" applyAlignment="1" applyProtection="1">
      <alignment horizontal="center" wrapText="1"/>
      <protection/>
    </xf>
    <xf numFmtId="0" fontId="64" fillId="0" borderId="10" xfId="0" applyFont="1" applyFill="1" applyBorder="1" applyAlignment="1" applyProtection="1">
      <alignment/>
      <protection locked="0"/>
    </xf>
    <xf numFmtId="0" fontId="64" fillId="0" borderId="10" xfId="0" applyFont="1" applyBorder="1" applyAlignment="1" applyProtection="1">
      <alignment/>
      <protection locked="0"/>
    </xf>
    <xf numFmtId="164" fontId="69" fillId="2" borderId="10" xfId="54" applyNumberFormat="1" applyFont="1" applyFill="1" applyBorder="1" applyAlignment="1" applyProtection="1">
      <alignment/>
      <protection locked="0"/>
    </xf>
    <xf numFmtId="0" fontId="64" fillId="0" borderId="10" xfId="0" applyFont="1" applyFill="1" applyBorder="1" applyAlignment="1" applyProtection="1">
      <alignment horizontal="center"/>
      <protection locked="0"/>
    </xf>
    <xf numFmtId="0" fontId="64" fillId="0" borderId="23" xfId="0" applyNumberFormat="1" applyFont="1" applyFill="1" applyBorder="1" applyAlignment="1" applyProtection="1">
      <alignment horizontal="left" vertical="center"/>
      <protection locked="0"/>
    </xf>
    <xf numFmtId="164" fontId="68"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4" fillId="0" borderId="0" xfId="0" applyNumberFormat="1" applyFont="1" applyAlignment="1">
      <alignment horizontal="center"/>
    </xf>
    <xf numFmtId="0" fontId="62" fillId="0" borderId="0" xfId="0" applyFont="1" applyAlignment="1">
      <alignment horizontal="center"/>
    </xf>
    <xf numFmtId="44" fontId="64" fillId="0" borderId="0" xfId="44" applyFont="1" applyAlignment="1">
      <alignment/>
    </xf>
    <xf numFmtId="9" fontId="62" fillId="0" borderId="0" xfId="0" applyNumberFormat="1" applyFont="1" applyAlignment="1">
      <alignment horizontal="center"/>
    </xf>
    <xf numFmtId="0" fontId="62" fillId="34" borderId="0" xfId="0" applyFont="1" applyFill="1" applyAlignment="1">
      <alignment/>
    </xf>
    <xf numFmtId="0" fontId="64" fillId="0" borderId="0" xfId="0" applyFont="1" applyAlignment="1">
      <alignment horizontal="center"/>
    </xf>
    <xf numFmtId="0" fontId="64"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9" fillId="2" borderId="11" xfId="54" applyNumberFormat="1" applyFont="1" applyFill="1" applyBorder="1" applyAlignment="1" applyProtection="1">
      <alignment/>
      <protection locked="0"/>
    </xf>
    <xf numFmtId="0" fontId="64" fillId="0" borderId="0" xfId="0" applyFont="1" applyAlignment="1">
      <alignment wrapText="1"/>
    </xf>
    <xf numFmtId="0" fontId="0" fillId="0" borderId="0" xfId="0" applyAlignment="1">
      <alignment wrapText="1"/>
    </xf>
    <xf numFmtId="0" fontId="66" fillId="0" borderId="0" xfId="0" applyFont="1" applyAlignment="1">
      <alignment wrapText="1"/>
    </xf>
    <xf numFmtId="0" fontId="62" fillId="0" borderId="0" xfId="0" applyFont="1" applyAlignment="1">
      <alignment wrapText="1"/>
    </xf>
    <xf numFmtId="0" fontId="64" fillId="0" borderId="26" xfId="0" applyFont="1" applyBorder="1" applyAlignment="1" applyProtection="1">
      <alignment horizontal="center" wrapText="1"/>
      <protection locked="0"/>
    </xf>
    <xf numFmtId="0" fontId="64" fillId="0" borderId="0" xfId="0" applyFont="1" applyBorder="1" applyAlignment="1" applyProtection="1">
      <alignment horizontal="right"/>
      <protection/>
    </xf>
    <xf numFmtId="0" fontId="64" fillId="0" borderId="0" xfId="0" applyFont="1" applyAlignment="1" applyProtection="1">
      <alignment horizontal="right"/>
      <protection/>
    </xf>
    <xf numFmtId="168" fontId="64"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4" fillId="0" borderId="0" xfId="0" applyFont="1" applyAlignment="1" applyProtection="1">
      <alignment wrapText="1"/>
      <protection/>
    </xf>
    <xf numFmtId="0" fontId="0" fillId="0" borderId="0" xfId="0" applyAlignment="1" applyProtection="1">
      <alignment/>
      <protection/>
    </xf>
    <xf numFmtId="0" fontId="61" fillId="0" borderId="0" xfId="0" applyFont="1" applyAlignment="1" applyProtection="1">
      <alignment/>
      <protection/>
    </xf>
    <xf numFmtId="0" fontId="67" fillId="0" borderId="0" xfId="0" applyFont="1" applyAlignment="1" applyProtection="1">
      <alignment/>
      <protection/>
    </xf>
    <xf numFmtId="9" fontId="42" fillId="0" borderId="0" xfId="63" applyFont="1" applyAlignment="1" applyProtection="1">
      <alignment horizontal="center"/>
      <protection/>
    </xf>
    <xf numFmtId="0" fontId="61"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4" fillId="35" borderId="28" xfId="0" applyNumberFormat="1" applyFont="1" applyFill="1" applyBorder="1" applyAlignment="1" applyProtection="1">
      <alignment horizontal="left" vertical="center"/>
      <protection/>
    </xf>
    <xf numFmtId="0" fontId="64"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4" fillId="0" borderId="24" xfId="0" applyNumberFormat="1" applyFont="1" applyFill="1" applyBorder="1" applyAlignment="1" applyProtection="1">
      <alignment/>
      <protection/>
    </xf>
    <xf numFmtId="164" fontId="64" fillId="0" borderId="29" xfId="0" applyNumberFormat="1" applyFont="1" applyBorder="1" applyAlignment="1" applyProtection="1">
      <alignment/>
      <protection/>
    </xf>
    <xf numFmtId="164" fontId="64"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4" fillId="0" borderId="18" xfId="0" applyFont="1" applyBorder="1" applyAlignment="1" applyProtection="1">
      <alignment/>
      <protection/>
    </xf>
    <xf numFmtId="0" fontId="64"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4" fillId="0" borderId="24" xfId="0" applyFont="1" applyBorder="1" applyAlignment="1" applyProtection="1">
      <alignment horizontal="center" vertical="center"/>
      <protection/>
    </xf>
    <xf numFmtId="0" fontId="64" fillId="0" borderId="26" xfId="0" applyFont="1" applyBorder="1" applyAlignment="1" applyProtection="1">
      <alignment horizontal="left" vertical="center"/>
      <protection/>
    </xf>
    <xf numFmtId="0" fontId="64" fillId="0" borderId="26" xfId="0" applyFont="1" applyFill="1" applyBorder="1" applyAlignment="1" applyProtection="1">
      <alignment horizontal="left" vertical="center"/>
      <protection/>
    </xf>
    <xf numFmtId="0" fontId="64" fillId="0" borderId="24" xfId="0" applyFont="1" applyBorder="1" applyAlignment="1" applyProtection="1">
      <alignment horizontal="left" vertical="center"/>
      <protection/>
    </xf>
    <xf numFmtId="0" fontId="64" fillId="0" borderId="24" xfId="0" applyFont="1" applyBorder="1" applyAlignment="1" applyProtection="1">
      <alignment horizontal="left" vertical="center" wrapText="1"/>
      <protection/>
    </xf>
    <xf numFmtId="0" fontId="64" fillId="0" borderId="26" xfId="0" applyFont="1" applyBorder="1" applyAlignment="1" applyProtection="1">
      <alignment vertical="center"/>
      <protection/>
    </xf>
    <xf numFmtId="0" fontId="64"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4" fillId="0" borderId="24" xfId="0" applyFont="1" applyFill="1" applyBorder="1" applyAlignment="1" applyProtection="1">
      <alignment horizontal="center"/>
      <protection/>
    </xf>
    <xf numFmtId="0" fontId="64"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4"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4"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4"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4" fillId="0" borderId="24" xfId="0" applyFont="1" applyBorder="1" applyAlignment="1" applyProtection="1">
      <alignment horizontal="center"/>
      <protection/>
    </xf>
    <xf numFmtId="14" fontId="64" fillId="0" borderId="37" xfId="0" applyNumberFormat="1" applyFont="1" applyFill="1" applyBorder="1" applyAlignment="1" applyProtection="1">
      <alignment horizontal="center"/>
      <protection/>
    </xf>
    <xf numFmtId="0" fontId="62"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2"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4"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4"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4"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70" fillId="0" borderId="36" xfId="0" applyFont="1" applyBorder="1" applyAlignment="1" applyProtection="1">
      <alignment/>
      <protection/>
    </xf>
    <xf numFmtId="0" fontId="62" fillId="0" borderId="36" xfId="0" applyFont="1" applyBorder="1" applyAlignment="1" applyProtection="1">
      <alignment/>
      <protection/>
    </xf>
    <xf numFmtId="9" fontId="3" fillId="0" borderId="36" xfId="63" applyFont="1" applyFill="1" applyBorder="1" applyAlignment="1" applyProtection="1">
      <alignment/>
      <protection/>
    </xf>
    <xf numFmtId="0" fontId="64" fillId="0" borderId="36" xfId="0" applyFont="1" applyFill="1" applyBorder="1" applyAlignment="1" applyProtection="1">
      <alignment/>
      <protection/>
    </xf>
    <xf numFmtId="0" fontId="71"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4" fillId="0" borderId="26" xfId="0" applyNumberFormat="1" applyFont="1" applyFill="1" applyBorder="1" applyAlignment="1" applyProtection="1">
      <alignment horizontal="center"/>
      <protection/>
    </xf>
    <xf numFmtId="165" fontId="64" fillId="35" borderId="26" xfId="0" applyNumberFormat="1" applyFont="1" applyFill="1" applyBorder="1" applyAlignment="1" applyProtection="1">
      <alignment horizontal="center"/>
      <protection/>
    </xf>
    <xf numFmtId="14" fontId="64" fillId="35" borderId="24" xfId="0" applyNumberFormat="1" applyFont="1" applyFill="1" applyBorder="1" applyAlignment="1" applyProtection="1">
      <alignment horizontal="center"/>
      <protection/>
    </xf>
    <xf numFmtId="0" fontId="64"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4" fillId="0" borderId="36" xfId="0" applyNumberFormat="1" applyFont="1" applyFill="1" applyBorder="1" applyAlignment="1" applyProtection="1">
      <alignment horizontal="center"/>
      <protection/>
    </xf>
    <xf numFmtId="0" fontId="64" fillId="0" borderId="36" xfId="0" applyFont="1" applyFill="1" applyBorder="1" applyAlignment="1" applyProtection="1">
      <alignment/>
      <protection/>
    </xf>
    <xf numFmtId="0" fontId="64" fillId="0" borderId="30" xfId="0" applyFont="1" applyFill="1" applyBorder="1" applyAlignment="1" applyProtection="1">
      <alignment horizontal="center"/>
      <protection/>
    </xf>
    <xf numFmtId="14" fontId="64" fillId="0" borderId="24" xfId="0" applyNumberFormat="1" applyFont="1" applyFill="1" applyBorder="1" applyAlignment="1" applyProtection="1">
      <alignment horizontal="center"/>
      <protection/>
    </xf>
    <xf numFmtId="0" fontId="64" fillId="0" borderId="38" xfId="0" applyFont="1" applyBorder="1" applyAlignment="1" applyProtection="1">
      <alignment horizontal="center"/>
      <protection/>
    </xf>
    <xf numFmtId="0" fontId="64" fillId="0" borderId="0" xfId="0" applyFont="1" applyBorder="1" applyAlignment="1" applyProtection="1">
      <alignment/>
      <protection/>
    </xf>
    <xf numFmtId="0" fontId="62" fillId="35" borderId="37" xfId="0" applyFont="1" applyFill="1" applyBorder="1" applyAlignment="1" applyProtection="1">
      <alignment horizontal="center" vertical="center" wrapText="1"/>
      <protection/>
    </xf>
    <xf numFmtId="164" fontId="64" fillId="35" borderId="34" xfId="0" applyNumberFormat="1" applyFont="1" applyFill="1" applyBorder="1" applyAlignment="1" applyProtection="1">
      <alignment/>
      <protection/>
    </xf>
    <xf numFmtId="164" fontId="64" fillId="35" borderId="24" xfId="0" applyNumberFormat="1" applyFont="1" applyFill="1" applyBorder="1" applyAlignment="1" applyProtection="1">
      <alignment/>
      <protection/>
    </xf>
    <xf numFmtId="0" fontId="64"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2"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2"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4" fillId="0" borderId="37" xfId="0" applyFont="1" applyFill="1" applyBorder="1" applyAlignment="1" applyProtection="1">
      <alignment horizontal="center"/>
      <protection/>
    </xf>
    <xf numFmtId="0" fontId="64" fillId="0" borderId="26" xfId="0" applyFont="1" applyFill="1" applyBorder="1" applyAlignment="1" applyProtection="1">
      <alignment horizontal="center"/>
      <protection/>
    </xf>
    <xf numFmtId="0" fontId="62" fillId="0" borderId="24" xfId="0" applyFont="1" applyBorder="1" applyAlignment="1" applyProtection="1">
      <alignment horizontal="center" vertical="center"/>
      <protection/>
    </xf>
    <xf numFmtId="0" fontId="62"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2" fillId="35" borderId="24" xfId="0" applyFont="1" applyFill="1" applyBorder="1" applyAlignment="1" applyProtection="1">
      <alignment horizontal="center" vertical="center" wrapText="1"/>
      <protection/>
    </xf>
    <xf numFmtId="0" fontId="64" fillId="0" borderId="24" xfId="0" applyFont="1" applyBorder="1" applyAlignment="1" applyProtection="1">
      <alignment horizontal="center"/>
      <protection/>
    </xf>
    <xf numFmtId="0" fontId="64" fillId="35" borderId="26" xfId="0" applyFont="1" applyFill="1" applyBorder="1" applyAlignment="1" applyProtection="1">
      <alignment horizontal="center"/>
      <protection/>
    </xf>
    <xf numFmtId="169" fontId="64" fillId="35" borderId="35" xfId="63" applyNumberFormat="1" applyFont="1" applyFill="1" applyBorder="1" applyAlignment="1" applyProtection="1">
      <alignment/>
      <protection/>
    </xf>
    <xf numFmtId="164" fontId="64" fillId="35" borderId="29" xfId="0" applyNumberFormat="1" applyFont="1" applyFill="1" applyBorder="1" applyAlignment="1" applyProtection="1">
      <alignment/>
      <protection/>
    </xf>
    <xf numFmtId="0" fontId="70"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2" fillId="0" borderId="0" xfId="0" applyFont="1" applyFill="1" applyBorder="1" applyAlignment="1" applyProtection="1">
      <alignment/>
      <protection/>
    </xf>
    <xf numFmtId="0" fontId="64"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4" fillId="0" borderId="26" xfId="0" applyFont="1" applyBorder="1" applyAlignment="1" applyProtection="1">
      <alignment horizontal="center"/>
      <protection/>
    </xf>
    <xf numFmtId="0" fontId="64"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4" fillId="35" borderId="26" xfId="0" applyNumberFormat="1" applyFont="1" applyFill="1" applyBorder="1" applyAlignment="1" applyProtection="1">
      <alignment horizontal="center"/>
      <protection/>
    </xf>
    <xf numFmtId="164" fontId="64" fillId="35" borderId="37" xfId="0" applyNumberFormat="1" applyFont="1" applyFill="1" applyBorder="1" applyAlignment="1" applyProtection="1">
      <alignment/>
      <protection/>
    </xf>
    <xf numFmtId="0" fontId="64" fillId="35" borderId="24" xfId="0" applyNumberFormat="1" applyFont="1" applyFill="1" applyBorder="1" applyAlignment="1" applyProtection="1">
      <alignment horizontal="center"/>
      <protection/>
    </xf>
    <xf numFmtId="0" fontId="64" fillId="35" borderId="32" xfId="0" applyFont="1" applyFill="1" applyBorder="1" applyAlignment="1" applyProtection="1">
      <alignment wrapText="1"/>
      <protection/>
    </xf>
    <xf numFmtId="14" fontId="64" fillId="35" borderId="32" xfId="0" applyNumberFormat="1" applyFont="1" applyFill="1" applyBorder="1" applyAlignment="1" applyProtection="1">
      <alignment/>
      <protection/>
    </xf>
    <xf numFmtId="164" fontId="64" fillId="35" borderId="32" xfId="0" applyNumberFormat="1" applyFont="1" applyFill="1" applyBorder="1" applyAlignment="1" applyProtection="1">
      <alignment/>
      <protection/>
    </xf>
    <xf numFmtId="0" fontId="64" fillId="35" borderId="24" xfId="0" applyFont="1" applyFill="1" applyBorder="1" applyAlignment="1" applyProtection="1">
      <alignment wrapText="1"/>
      <protection/>
    </xf>
    <xf numFmtId="14" fontId="64" fillId="35" borderId="24" xfId="0" applyNumberFormat="1" applyFont="1" applyFill="1" applyBorder="1" applyAlignment="1" applyProtection="1">
      <alignment/>
      <protection/>
    </xf>
    <xf numFmtId="0" fontId="62" fillId="0" borderId="24" xfId="0" applyFont="1" applyFill="1" applyBorder="1" applyAlignment="1" applyProtection="1">
      <alignment horizontal="center"/>
      <protection/>
    </xf>
    <xf numFmtId="0" fontId="62" fillId="35" borderId="24" xfId="0" applyNumberFormat="1" applyFont="1" applyFill="1" applyBorder="1" applyAlignment="1" applyProtection="1">
      <alignment horizontal="center"/>
      <protection/>
    </xf>
    <xf numFmtId="0" fontId="62" fillId="35" borderId="30" xfId="0" applyFont="1" applyFill="1" applyBorder="1" applyAlignment="1" applyProtection="1">
      <alignment wrapText="1"/>
      <protection/>
    </xf>
    <xf numFmtId="14" fontId="62" fillId="35" borderId="30" xfId="0" applyNumberFormat="1" applyFont="1" applyFill="1" applyBorder="1" applyAlignment="1" applyProtection="1">
      <alignment/>
      <protection/>
    </xf>
    <xf numFmtId="164" fontId="62" fillId="35" borderId="30" xfId="0" applyNumberFormat="1" applyFont="1" applyFill="1" applyBorder="1" applyAlignment="1" applyProtection="1">
      <alignment/>
      <protection/>
    </xf>
    <xf numFmtId="164" fontId="62" fillId="35" borderId="39" xfId="0" applyNumberFormat="1" applyFont="1" applyFill="1" applyBorder="1" applyAlignment="1" applyProtection="1">
      <alignment/>
      <protection/>
    </xf>
    <xf numFmtId="164" fontId="62" fillId="35" borderId="28" xfId="0" applyNumberFormat="1" applyFont="1" applyFill="1" applyBorder="1" applyAlignment="1" applyProtection="1">
      <alignment/>
      <protection/>
    </xf>
    <xf numFmtId="164" fontId="62" fillId="35" borderId="27" xfId="0" applyNumberFormat="1" applyFont="1" applyFill="1" applyBorder="1" applyAlignment="1" applyProtection="1">
      <alignment/>
      <protection/>
    </xf>
    <xf numFmtId="0" fontId="62" fillId="35" borderId="24" xfId="0" applyFont="1" applyFill="1" applyBorder="1" applyAlignment="1" applyProtection="1">
      <alignment wrapText="1"/>
      <protection/>
    </xf>
    <xf numFmtId="14" fontId="62" fillId="35" borderId="24" xfId="0" applyNumberFormat="1" applyFont="1" applyFill="1" applyBorder="1" applyAlignment="1" applyProtection="1">
      <alignment/>
      <protection/>
    </xf>
    <xf numFmtId="164" fontId="62" fillId="35" borderId="29" xfId="0" applyNumberFormat="1" applyFont="1" applyFill="1" applyBorder="1" applyAlignment="1" applyProtection="1">
      <alignment/>
      <protection/>
    </xf>
    <xf numFmtId="164" fontId="62" fillId="35" borderId="32" xfId="0" applyNumberFormat="1" applyFont="1" applyFill="1" applyBorder="1" applyAlignment="1" applyProtection="1">
      <alignment/>
      <protection/>
    </xf>
    <xf numFmtId="164" fontId="62"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4" fillId="35" borderId="29" xfId="0" applyNumberFormat="1" applyFont="1" applyFill="1" applyBorder="1" applyAlignment="1" applyProtection="1">
      <alignment/>
      <protection/>
    </xf>
    <xf numFmtId="0" fontId="64"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4" fillId="0" borderId="24" xfId="0" applyNumberFormat="1" applyFont="1" applyBorder="1" applyAlignment="1" applyProtection="1">
      <alignment horizontal="center"/>
      <protection/>
    </xf>
    <xf numFmtId="0" fontId="64" fillId="0" borderId="24" xfId="0" applyFont="1" applyFill="1" applyBorder="1" applyAlignment="1" applyProtection="1">
      <alignment/>
      <protection/>
    </xf>
    <xf numFmtId="0" fontId="64"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70"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4" fillId="35" borderId="42" xfId="0" applyNumberFormat="1" applyFont="1" applyFill="1" applyBorder="1" applyAlignment="1" applyProtection="1">
      <alignment/>
      <protection/>
    </xf>
    <xf numFmtId="0" fontId="62" fillId="0" borderId="24" xfId="0" applyFont="1" applyBorder="1" applyAlignment="1" applyProtection="1">
      <alignment horizontal="center"/>
      <protection/>
    </xf>
    <xf numFmtId="0" fontId="62"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4" fillId="0" borderId="30" xfId="0" applyFont="1" applyBorder="1" applyAlignment="1" applyProtection="1">
      <alignment horizontal="center"/>
      <protection/>
    </xf>
    <xf numFmtId="165" fontId="64" fillId="0" borderId="36" xfId="0" applyNumberFormat="1" applyFont="1" applyFill="1" applyBorder="1" applyAlignment="1" applyProtection="1">
      <alignment/>
      <protection/>
    </xf>
    <xf numFmtId="0" fontId="64" fillId="0" borderId="30" xfId="0" applyFont="1" applyBorder="1" applyAlignment="1" applyProtection="1">
      <alignment horizontal="center"/>
      <protection/>
    </xf>
    <xf numFmtId="165" fontId="64" fillId="0" borderId="30" xfId="0" applyNumberFormat="1" applyFont="1" applyFill="1" applyBorder="1" applyAlignment="1" applyProtection="1">
      <alignment horizontal="center"/>
      <protection/>
    </xf>
    <xf numFmtId="165" fontId="64"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4" fillId="0" borderId="26" xfId="0" applyFont="1" applyBorder="1" applyAlignment="1" applyProtection="1">
      <alignment horizontal="center"/>
      <protection/>
    </xf>
    <xf numFmtId="0" fontId="64" fillId="0" borderId="26" xfId="0" applyFont="1" applyBorder="1" applyAlignment="1" applyProtection="1">
      <alignment horizontal="center"/>
      <protection/>
    </xf>
    <xf numFmtId="0" fontId="72" fillId="0" borderId="0" xfId="0" applyFont="1" applyAlignment="1" applyProtection="1">
      <alignment/>
      <protection locked="0"/>
    </xf>
    <xf numFmtId="0" fontId="64" fillId="0" borderId="0" xfId="0" applyFont="1" applyBorder="1" applyAlignment="1" applyProtection="1">
      <alignment/>
      <protection locked="0"/>
    </xf>
    <xf numFmtId="0" fontId="64" fillId="0" borderId="18" xfId="0" applyFont="1" applyBorder="1" applyAlignment="1" applyProtection="1">
      <alignment/>
      <protection locked="0"/>
    </xf>
    <xf numFmtId="0" fontId="64"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3" fillId="0" borderId="0" xfId="0" applyFont="1" applyAlignment="1" applyProtection="1">
      <alignment wrapText="1"/>
      <protection locked="0"/>
    </xf>
    <xf numFmtId="0" fontId="0" fillId="0" borderId="0" xfId="0" applyFont="1" applyAlignment="1" applyProtection="1">
      <alignment wrapText="1"/>
      <protection locked="0"/>
    </xf>
    <xf numFmtId="0" fontId="64" fillId="0" borderId="0" xfId="0" applyFont="1" applyAlignment="1" applyProtection="1">
      <alignment wrapText="1"/>
      <protection locked="0"/>
    </xf>
    <xf numFmtId="0" fontId="66" fillId="0" borderId="0" xfId="0" applyFont="1" applyAlignment="1" applyProtection="1">
      <alignment wrapText="1"/>
      <protection locked="0"/>
    </xf>
    <xf numFmtId="0" fontId="64"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4"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6" fillId="0" borderId="0" xfId="0" applyFont="1" applyAlignment="1" applyProtection="1">
      <alignment vertical="center" wrapText="1"/>
      <protection locked="0"/>
    </xf>
    <xf numFmtId="0" fontId="74" fillId="0" borderId="0" xfId="0" applyFont="1" applyAlignment="1" applyProtection="1">
      <alignment vertical="center" wrapText="1"/>
      <protection locked="0"/>
    </xf>
    <xf numFmtId="0" fontId="64" fillId="0" borderId="10" xfId="0" applyFont="1" applyFill="1" applyBorder="1" applyAlignment="1" applyProtection="1">
      <alignment wrapText="1"/>
      <protection/>
    </xf>
    <xf numFmtId="0" fontId="64" fillId="0" borderId="10" xfId="0" applyFont="1" applyFill="1" applyBorder="1" applyAlignment="1" applyProtection="1">
      <alignment horizontal="left"/>
      <protection/>
    </xf>
    <xf numFmtId="164" fontId="64" fillId="0" borderId="10" xfId="0" applyNumberFormat="1" applyFont="1" applyBorder="1" applyAlignment="1" applyProtection="1">
      <alignment/>
      <protection/>
    </xf>
    <xf numFmtId="164" fontId="64" fillId="0" borderId="12" xfId="0" applyNumberFormat="1" applyFont="1" applyBorder="1" applyAlignment="1" applyProtection="1">
      <alignment/>
      <protection/>
    </xf>
    <xf numFmtId="0" fontId="62" fillId="0" borderId="0" xfId="0" applyFont="1" applyBorder="1" applyAlignment="1" applyProtection="1">
      <alignment/>
      <protection locked="0"/>
    </xf>
    <xf numFmtId="0" fontId="64" fillId="0" borderId="0" xfId="0" applyFont="1" applyAlignment="1" applyProtection="1">
      <alignment vertical="center" wrapText="1"/>
      <protection locked="0"/>
    </xf>
    <xf numFmtId="0" fontId="64"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4"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4" fillId="0" borderId="26" xfId="0" applyFont="1" applyBorder="1" applyAlignment="1" applyProtection="1">
      <alignment horizontal="center" wrapText="1"/>
      <protection/>
    </xf>
    <xf numFmtId="0" fontId="64" fillId="0" borderId="24" xfId="0" applyFont="1" applyBorder="1" applyAlignment="1" applyProtection="1">
      <alignment wrapText="1"/>
      <protection/>
    </xf>
    <xf numFmtId="0" fontId="64" fillId="0" borderId="23" xfId="0" applyFont="1" applyBorder="1" applyAlignment="1" applyProtection="1">
      <alignment horizontal="left" vertical="center" wrapText="1"/>
      <protection locked="0"/>
    </xf>
    <xf numFmtId="0" fontId="64" fillId="0" borderId="23" xfId="0" applyFont="1" applyBorder="1" applyAlignment="1" applyProtection="1">
      <alignment vertical="center"/>
      <protection locked="0"/>
    </xf>
    <xf numFmtId="167" fontId="64" fillId="0" borderId="23" xfId="0" applyNumberFormat="1" applyFont="1" applyBorder="1" applyAlignment="1" applyProtection="1">
      <alignment horizontal="left" vertical="center"/>
      <protection locked="0"/>
    </xf>
    <xf numFmtId="9" fontId="64" fillId="34" borderId="10" xfId="63" applyFont="1" applyFill="1" applyBorder="1" applyAlignment="1" applyProtection="1">
      <alignment/>
      <protection locked="0"/>
    </xf>
    <xf numFmtId="0" fontId="64" fillId="34" borderId="10" xfId="0" applyFont="1" applyFill="1" applyBorder="1" applyAlignment="1" applyProtection="1">
      <alignment/>
      <protection locked="0"/>
    </xf>
    <xf numFmtId="0" fontId="64" fillId="34" borderId="10" xfId="0" applyFont="1" applyFill="1" applyBorder="1" applyAlignment="1" applyProtection="1">
      <alignment/>
      <protection locked="0"/>
    </xf>
    <xf numFmtId="169" fontId="64" fillId="36" borderId="35" xfId="63" applyNumberFormat="1" applyFont="1" applyFill="1" applyBorder="1" applyAlignment="1" applyProtection="1">
      <alignment/>
      <protection/>
    </xf>
    <xf numFmtId="0" fontId="62" fillId="33" borderId="43" xfId="0" applyFont="1" applyFill="1" applyBorder="1" applyAlignment="1">
      <alignment horizontal="center"/>
    </xf>
    <xf numFmtId="0" fontId="62"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Q128"/>
  <sheetViews>
    <sheetView showGridLines="0" zoomScale="80" zoomScaleNormal="80" zoomScaleSheetLayoutView="40" zoomScalePageLayoutView="0" workbookViewId="0" topLeftCell="A1">
      <selection activeCell="Q34" sqref="A1:Q34"/>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Fresno</v>
      </c>
      <c r="G9" s="226" t="s">
        <v>1</v>
      </c>
      <c r="H9" s="264">
        <f>IF(ISBLANK('1. Information'!D9),"",'1. Information'!D9)</f>
        <v>43845</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c r="G15" s="136"/>
      <c r="H15" s="136"/>
      <c r="I15" s="136"/>
      <c r="J15" s="136"/>
      <c r="K15" s="246">
        <f>SUM(F15:J15)</f>
        <v>0</v>
      </c>
      <c r="L15" s="175"/>
      <c r="M15" s="175"/>
      <c r="N15" s="175"/>
      <c r="O15" s="27"/>
      <c r="P15" s="27"/>
    </row>
    <row r="16" spans="2:16" ht="15.75">
      <c r="B16" s="300">
        <v>2</v>
      </c>
      <c r="C16" s="308" t="s">
        <v>143</v>
      </c>
      <c r="D16" s="242"/>
      <c r="E16" s="243"/>
      <c r="F16" s="136"/>
      <c r="G16" s="136"/>
      <c r="H16" s="136"/>
      <c r="I16" s="136"/>
      <c r="J16" s="136"/>
      <c r="K16" s="246">
        <f>SUM(F16:J16)</f>
        <v>0</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0</v>
      </c>
      <c r="G21" s="313">
        <f>SUMIF($K$29:$K$128,"Project Direct",M$29:M$128)</f>
        <v>0</v>
      </c>
      <c r="H21" s="310">
        <f>SUMIF($K$29:$K$128,"Project Direct",N$29:N$128)</f>
        <v>0</v>
      </c>
      <c r="I21" s="310">
        <f>SUMIF($K$29:$K$128,"Project Direct",O$29:O$128)</f>
        <v>0</v>
      </c>
      <c r="J21" s="310">
        <f>SUMIF($K$29:$K$128,"Project Direct",P$29:P$128)</f>
        <v>0</v>
      </c>
      <c r="K21" s="246">
        <f>SUM(F21:J21)</f>
        <v>0</v>
      </c>
      <c r="L21" s="175"/>
      <c r="M21" s="175"/>
      <c r="N21" s="175"/>
      <c r="O21" s="27"/>
      <c r="P21" s="27"/>
    </row>
    <row r="22" spans="2:16" ht="15.75">
      <c r="B22" s="300">
        <v>8</v>
      </c>
      <c r="C22" s="308" t="s">
        <v>146</v>
      </c>
      <c r="D22" s="314"/>
      <c r="F22" s="315">
        <f>SUM(F19:F21)</f>
        <v>0</v>
      </c>
      <c r="G22" s="316">
        <f>SUM(G19:G21)</f>
        <v>0</v>
      </c>
      <c r="H22" s="315">
        <f>SUM(H19:H21)</f>
        <v>0</v>
      </c>
      <c r="I22" s="315">
        <f>SUM(I19:I21)</f>
        <v>0</v>
      </c>
      <c r="J22" s="315">
        <f>SUM(J19:J21)</f>
        <v>0</v>
      </c>
      <c r="K22" s="246">
        <f>SUM(F22:J22)</f>
        <v>0</v>
      </c>
      <c r="L22" s="175"/>
      <c r="M22" s="175"/>
      <c r="N22" s="175"/>
      <c r="O22" s="27"/>
      <c r="P22" s="27"/>
    </row>
    <row r="23" spans="2:16" ht="30.75" customHeight="1">
      <c r="B23" s="300">
        <v>9</v>
      </c>
      <c r="C23" s="317" t="s">
        <v>239</v>
      </c>
      <c r="D23" s="318"/>
      <c r="E23" s="319"/>
      <c r="F23" s="320">
        <f>SUM(F15:F16,F18:F21)</f>
        <v>0</v>
      </c>
      <c r="G23" s="320">
        <f>SUM(G15:G16,G19:G21)</f>
        <v>0</v>
      </c>
      <c r="H23" s="320">
        <f>SUM(H15:H16,H19:H21)</f>
        <v>0</v>
      </c>
      <c r="I23" s="320">
        <f>SUM(I15:I16,I19:I21)</f>
        <v>0</v>
      </c>
      <c r="J23" s="320">
        <f>SUM(J15:J16,J19:J21)</f>
        <v>0</v>
      </c>
      <c r="K23" s="279">
        <f>SUM(F23:J23)</f>
        <v>0</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c>
      <c r="E29" s="144"/>
      <c r="F29" s="38"/>
      <c r="G29" s="38"/>
      <c r="H29" s="38"/>
      <c r="I29" s="30"/>
      <c r="J29" s="30"/>
      <c r="K29" s="326" t="s">
        <v>140</v>
      </c>
      <c r="L29" s="32"/>
      <c r="M29" s="32"/>
      <c r="N29" s="30"/>
      <c r="O29" s="30"/>
      <c r="P29" s="34"/>
      <c r="Q29" s="246">
        <f>SUM(L29:P29)</f>
        <v>0</v>
      </c>
    </row>
    <row r="30" spans="2:17" ht="15">
      <c r="B30" s="276">
        <v>10</v>
      </c>
      <c r="C30" s="218" t="s">
        <v>25</v>
      </c>
      <c r="D30" s="327">
        <f aca="true" t="shared" si="0" ref="D30:J31">IF(ISBLANK(D29),"",D29)</f>
      </c>
      <c r="E30" s="328">
        <f t="shared" si="0"/>
      </c>
      <c r="F30" s="329">
        <f t="shared" si="0"/>
      </c>
      <c r="G30" s="329">
        <f t="shared" si="0"/>
      </c>
      <c r="H30" s="329">
        <f t="shared" si="0"/>
      </c>
      <c r="I30" s="330">
        <f t="shared" si="0"/>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c>
      <c r="E31" s="331">
        <f t="shared" si="2"/>
      </c>
      <c r="F31" s="332">
        <f t="shared" si="2"/>
      </c>
      <c r="G31" s="332">
        <f t="shared" si="2"/>
      </c>
      <c r="H31" s="332">
        <f t="shared" si="2"/>
      </c>
      <c r="I31" s="275">
        <f t="shared" si="2"/>
      </c>
      <c r="J31" s="275">
        <f t="shared" si="0"/>
      </c>
      <c r="K31" s="275" t="s">
        <v>197</v>
      </c>
      <c r="L31" s="32"/>
      <c r="M31" s="32"/>
      <c r="N31" s="30"/>
      <c r="O31" s="30"/>
      <c r="P31" s="34"/>
      <c r="Q31" s="246">
        <f t="shared" si="1"/>
        <v>0</v>
      </c>
    </row>
    <row r="32" spans="2:17" ht="15.75">
      <c r="B32" s="333">
        <v>10</v>
      </c>
      <c r="C32" s="333" t="s">
        <v>202</v>
      </c>
      <c r="D32" s="334">
        <f aca="true" t="shared" si="3" ref="D32:J32">IF(ISBLANK(D29),"",D29)</f>
      </c>
      <c r="E32" s="335">
        <f t="shared" si="3"/>
      </c>
      <c r="F32" s="336">
        <f t="shared" si="3"/>
      </c>
      <c r="G32" s="336">
        <f t="shared" si="3"/>
      </c>
      <c r="H32" s="336">
        <f t="shared" si="3"/>
      </c>
      <c r="I32" s="337">
        <f t="shared" si="3"/>
      </c>
      <c r="J32" s="337">
        <f t="shared" si="3"/>
      </c>
      <c r="K32" s="279" t="s">
        <v>217</v>
      </c>
      <c r="L32" s="338">
        <f>SUM(L29:L31)</f>
        <v>0</v>
      </c>
      <c r="M32" s="338">
        <f>SUM(M29:M31)</f>
        <v>0</v>
      </c>
      <c r="N32" s="339">
        <f>SUM(N29:N31)</f>
        <v>0</v>
      </c>
      <c r="O32" s="339">
        <f>SUM(O29:O31)</f>
        <v>0</v>
      </c>
      <c r="P32" s="340">
        <f>SUM(P29:P31)</f>
        <v>0</v>
      </c>
      <c r="Q32" s="279">
        <f t="shared" si="1"/>
        <v>0</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1" fitToWidth="1" horizontalDpi="600" verticalDpi="600" orientation="landscape" scale="38"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10" sqref="A1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K32" sqref="A1:K32"/>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Fresno</v>
      </c>
      <c r="F9" s="226" t="s">
        <v>1</v>
      </c>
      <c r="G9" s="346">
        <f>IF(ISBLANK('1. Information'!D9),"",'1. Information'!D9)</f>
        <v>43845</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c r="G17" s="136"/>
      <c r="H17" s="136"/>
      <c r="I17" s="136"/>
      <c r="J17" s="136"/>
      <c r="K17" s="241">
        <f t="shared" si="0"/>
        <v>0</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1318837.26</v>
      </c>
      <c r="G20" s="351">
        <f>SUM(F28:F32)</f>
        <v>0</v>
      </c>
      <c r="H20" s="330">
        <f>SUM(G28:G32)</f>
        <v>0</v>
      </c>
      <c r="I20" s="330">
        <f>SUM(H28:H32)</f>
        <v>0</v>
      </c>
      <c r="J20" s="330">
        <f>SUM(I28:I32)</f>
        <v>0</v>
      </c>
      <c r="K20" s="246">
        <f t="shared" si="0"/>
        <v>1318837.26</v>
      </c>
      <c r="L20" s="175"/>
      <c r="M20" s="175"/>
      <c r="N20" s="27"/>
      <c r="O20" s="27"/>
    </row>
    <row r="21" spans="1:15" ht="30.75" customHeight="1">
      <c r="A21" s="27"/>
      <c r="B21" s="300">
        <v>7</v>
      </c>
      <c r="C21" s="277" t="s">
        <v>188</v>
      </c>
      <c r="D21" s="277"/>
      <c r="E21" s="277"/>
      <c r="F21" s="279">
        <f>SUM(F15:F17,F19:F20)</f>
        <v>1318837.26</v>
      </c>
      <c r="G21" s="251">
        <f>SUM(G15:G17,G20)</f>
        <v>0</v>
      </c>
      <c r="H21" s="250">
        <f>SUM(H15:H17,H20)</f>
        <v>0</v>
      </c>
      <c r="I21" s="250">
        <f>SUM(I15:I17,I20)</f>
        <v>0</v>
      </c>
      <c r="J21" s="250">
        <f>SUM(J15:J17,J20)</f>
        <v>0</v>
      </c>
      <c r="K21" s="279">
        <f t="shared" si="0"/>
        <v>1318837.26</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10</v>
      </c>
      <c r="D28" s="355" t="s">
        <v>98</v>
      </c>
      <c r="E28" s="31">
        <v>270694.44</v>
      </c>
      <c r="F28" s="32"/>
      <c r="G28" s="31"/>
      <c r="H28" s="31"/>
      <c r="I28" s="128"/>
      <c r="J28" s="275">
        <f>SUM(E28:I28)</f>
        <v>270694.44</v>
      </c>
      <c r="K28" s="175"/>
      <c r="L28" s="175"/>
      <c r="M28" s="175"/>
      <c r="N28" s="175"/>
      <c r="O28" s="175"/>
      <c r="P28" s="175"/>
      <c r="Q28" s="175"/>
      <c r="R28" s="175"/>
    </row>
    <row r="29" spans="1:18" ht="15.75">
      <c r="A29" s="27"/>
      <c r="B29" s="300">
        <v>9</v>
      </c>
      <c r="C29" s="301">
        <f>IF(J29&lt;&gt;0,VLOOKUP($D$9,Info_County_Code,2,FALSE),"")</f>
        <v>10</v>
      </c>
      <c r="D29" s="355" t="s">
        <v>99</v>
      </c>
      <c r="E29" s="31">
        <v>911413.26</v>
      </c>
      <c r="F29" s="32"/>
      <c r="G29" s="31"/>
      <c r="H29" s="31"/>
      <c r="I29" s="128"/>
      <c r="J29" s="275">
        <f>SUM(E29:I29)</f>
        <v>911413.26</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v>10</v>
      </c>
      <c r="D32" s="355" t="s">
        <v>102</v>
      </c>
      <c r="E32" s="31">
        <v>136729.56</v>
      </c>
      <c r="F32" s="32"/>
      <c r="G32" s="31"/>
      <c r="H32" s="31"/>
      <c r="I32" s="128"/>
      <c r="J32" s="275">
        <f>SUM(E32:I32)</f>
        <v>136729.56</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horizontalDpi="600" verticalDpi="600" orientation="landscape" scale="6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4" sqref="A4"/>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9">
    <pageSetUpPr fitToPage="1"/>
  </sheetPr>
  <dimension ref="A1:W46"/>
  <sheetViews>
    <sheetView showGridLines="0" zoomScale="80" zoomScaleNormal="80" zoomScaleSheetLayoutView="40" zoomScalePageLayoutView="0" workbookViewId="0" topLeftCell="A16">
      <selection activeCell="F28" sqref="F28"/>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Fresno</v>
      </c>
      <c r="E9" s="8"/>
      <c r="F9" s="162" t="s">
        <v>1</v>
      </c>
      <c r="G9" s="264">
        <f>IF(ISBLANK('1. Information'!D9),"",'1. Information'!D9)</f>
        <v>43845</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2364834.79</v>
      </c>
      <c r="G20" s="351">
        <f>SUM(H27:H46)</f>
        <v>0</v>
      </c>
      <c r="H20" s="330">
        <f>SUM(I27:I46)</f>
        <v>0</v>
      </c>
      <c r="I20" s="330">
        <f>SUM(J27:J46)</f>
        <v>0</v>
      </c>
      <c r="J20" s="275">
        <f>SUM(K27:K46)</f>
        <v>0</v>
      </c>
      <c r="K20" s="326">
        <f>SUM(F20:J20)</f>
        <v>2364834.79</v>
      </c>
      <c r="L20" s="175"/>
      <c r="M20" s="175"/>
      <c r="U20" s="27"/>
      <c r="V20" s="27"/>
      <c r="W20" s="27"/>
    </row>
    <row r="21" spans="2:23" ht="30.75" customHeight="1">
      <c r="B21" s="300">
        <v>7</v>
      </c>
      <c r="C21" s="359" t="s">
        <v>768</v>
      </c>
      <c r="D21" s="360"/>
      <c r="E21" s="361"/>
      <c r="F21" s="279">
        <f>SUM(F15:F17,F19:F20)</f>
        <v>2364834.79</v>
      </c>
      <c r="G21" s="251">
        <f>SUM(G15:G17,G20)</f>
        <v>0</v>
      </c>
      <c r="H21" s="251">
        <f>SUM(H15:H17,H20)</f>
        <v>0</v>
      </c>
      <c r="I21" s="251">
        <f>SUM(I15:I17,I20)</f>
        <v>0</v>
      </c>
      <c r="J21" s="251">
        <f>SUM(J15:J17,J20)</f>
        <v>0</v>
      </c>
      <c r="K21" s="250">
        <f>SUM(F21:J21)</f>
        <v>2364834.79</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10</v>
      </c>
      <c r="D27" s="134" t="s">
        <v>789</v>
      </c>
      <c r="E27" s="144"/>
      <c r="F27" s="127" t="s">
        <v>155</v>
      </c>
      <c r="G27" s="126">
        <v>1444879.1</v>
      </c>
      <c r="H27" s="126"/>
      <c r="I27" s="126"/>
      <c r="J27" s="129"/>
      <c r="K27" s="126"/>
      <c r="L27" s="364">
        <f>SUM(G27:K27)</f>
        <v>1444879.1</v>
      </c>
      <c r="M27" s="175"/>
      <c r="U27" s="27"/>
      <c r="V27" s="27"/>
      <c r="W27" s="27"/>
    </row>
    <row r="28" spans="2:23" ht="30.75">
      <c r="B28" s="300">
        <v>9</v>
      </c>
      <c r="C28" s="301">
        <f t="shared" si="0"/>
        <v>10</v>
      </c>
      <c r="D28" s="144" t="s">
        <v>833</v>
      </c>
      <c r="E28" s="144"/>
      <c r="F28" s="127" t="s">
        <v>154</v>
      </c>
      <c r="G28" s="126">
        <v>919955.69</v>
      </c>
      <c r="H28" s="126"/>
      <c r="I28" s="126"/>
      <c r="J28" s="129"/>
      <c r="K28" s="126"/>
      <c r="L28" s="364">
        <f aca="true" t="shared" si="1" ref="L28:L46">SUM(G28:K28)</f>
        <v>919955.69</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1" fitToWidth="1" horizontalDpi="600" verticalDpi="600" orientation="landscape" scale="48" r:id="rId1"/>
  <headerFooter>
    <oddFooter>&amp;C&amp;"Arial,Regular"&amp;16Page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4">
      <selection activeCell="A8" sqref="A8"/>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1">
    <pageSetUpPr fitToPage="1"/>
  </sheetPr>
  <dimension ref="A1:K80"/>
  <sheetViews>
    <sheetView showGridLines="0" zoomScale="85" zoomScaleNormal="85" zoomScalePageLayoutView="0" workbookViewId="0" topLeftCell="A1">
      <selection activeCell="H21" sqref="A1:H21"/>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Fresno</v>
      </c>
      <c r="E9" s="2"/>
      <c r="F9" s="365" t="s">
        <v>156</v>
      </c>
      <c r="G9" s="264">
        <f>IF(ISBLANK('1. Information'!D9),"",'1. Information'!D9)</f>
        <v>43845</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45">
      <c r="B15" s="300">
        <v>1</v>
      </c>
      <c r="C15" s="301">
        <f aca="true" t="shared" si="0" ref="C15:C44">IF(G15&lt;&gt;0,VLOOKUP($D$9,Info_County_Code,2,FALSE),"")</f>
        <v>10</v>
      </c>
      <c r="D15" s="40" t="s">
        <v>29</v>
      </c>
      <c r="E15" s="40" t="s">
        <v>835</v>
      </c>
      <c r="F15" s="150" t="s">
        <v>836</v>
      </c>
      <c r="G15" s="132">
        <v>-2120</v>
      </c>
      <c r="H15" s="134" t="s">
        <v>837</v>
      </c>
    </row>
    <row r="16" spans="2:8" ht="45">
      <c r="B16" s="300">
        <v>2</v>
      </c>
      <c r="C16" s="301">
        <f t="shared" si="0"/>
        <v>10</v>
      </c>
      <c r="D16" s="40" t="s">
        <v>28</v>
      </c>
      <c r="E16" s="40" t="s">
        <v>838</v>
      </c>
      <c r="F16" s="150" t="s">
        <v>839</v>
      </c>
      <c r="G16" s="132">
        <v>105060</v>
      </c>
      <c r="H16" s="134" t="s">
        <v>840</v>
      </c>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fitToHeight="1" fitToWidth="1" horizontalDpi="600" verticalDpi="600" orientation="landscape" scale="75"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4" sqref="A4"/>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Fresno</v>
      </c>
      <c r="F9" s="226" t="s">
        <v>1</v>
      </c>
      <c r="G9" s="346">
        <f>IF(ISBLANK('1. Information'!D9),"",'1. Information'!D9)</f>
        <v>43845</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4" sqref="A4"/>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0" sqref="D1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43845</v>
      </c>
    </row>
    <row r="10" spans="2:4" ht="34.5" customHeight="1">
      <c r="B10" s="203">
        <v>2</v>
      </c>
      <c r="C10" s="205" t="s">
        <v>303</v>
      </c>
      <c r="D10" s="151" t="s">
        <v>782</v>
      </c>
    </row>
    <row r="11" spans="2:4" ht="34.5" customHeight="1">
      <c r="B11" s="203">
        <v>3</v>
      </c>
      <c r="C11" s="204" t="s">
        <v>0</v>
      </c>
      <c r="D11" s="135" t="s">
        <v>45</v>
      </c>
    </row>
    <row r="12" spans="2:4" ht="34.5" customHeight="1">
      <c r="B12" s="203">
        <v>4</v>
      </c>
      <c r="C12" s="206" t="s">
        <v>113</v>
      </c>
      <c r="D12" s="182">
        <f>IF(ISBLANK(D11),"",VLOOKUP(D11,Info_County_Code,2))</f>
        <v>10</v>
      </c>
    </row>
    <row r="13" spans="2:4" ht="34.5" customHeight="1">
      <c r="B13" s="203">
        <v>5</v>
      </c>
      <c r="C13" s="204" t="s">
        <v>114</v>
      </c>
      <c r="D13" s="412" t="s">
        <v>783</v>
      </c>
    </row>
    <row r="14" spans="2:4" ht="34.5" customHeight="1">
      <c r="B14" s="203">
        <v>6</v>
      </c>
      <c r="C14" s="204" t="s">
        <v>115</v>
      </c>
      <c r="D14" s="135" t="s">
        <v>45</v>
      </c>
    </row>
    <row r="15" spans="2:4" ht="34.5" customHeight="1">
      <c r="B15" s="203">
        <v>7</v>
      </c>
      <c r="C15" s="204" t="s">
        <v>116</v>
      </c>
      <c r="D15" s="172" t="s">
        <v>784</v>
      </c>
    </row>
    <row r="16" spans="2:4" ht="34.5" customHeight="1">
      <c r="B16" s="203">
        <v>8</v>
      </c>
      <c r="C16" s="207" t="s">
        <v>162</v>
      </c>
      <c r="D16" s="183" t="str">
        <f>IF(ISBLANK(D11),"",VLOOKUP(D11,County_Population,5,FALSE))</f>
        <v>Yes</v>
      </c>
    </row>
    <row r="17" spans="2:4" ht="34.5" customHeight="1">
      <c r="B17" s="203">
        <v>9</v>
      </c>
      <c r="C17" s="204" t="s">
        <v>112</v>
      </c>
      <c r="D17" s="135" t="s">
        <v>785</v>
      </c>
    </row>
    <row r="18" spans="2:4" ht="34.5" customHeight="1">
      <c r="B18" s="203">
        <v>10</v>
      </c>
      <c r="C18" s="208" t="s">
        <v>167</v>
      </c>
      <c r="D18" s="413" t="s">
        <v>788</v>
      </c>
    </row>
    <row r="19" spans="2:4" ht="34.5" customHeight="1">
      <c r="B19" s="203">
        <v>11</v>
      </c>
      <c r="C19" s="208" t="s">
        <v>184</v>
      </c>
      <c r="D19" s="413" t="s">
        <v>786</v>
      </c>
    </row>
    <row r="20" spans="2:4" ht="34.5" customHeight="1">
      <c r="B20" s="203">
        <v>12</v>
      </c>
      <c r="C20" s="209" t="s">
        <v>280</v>
      </c>
      <c r="D20" s="414" t="s">
        <v>787</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Fresno</v>
      </c>
      <c r="F9" s="226" t="s">
        <v>1</v>
      </c>
      <c r="G9" s="346">
        <f>IF(ISBLANK('1. Information'!D9),"",'1. Information'!D9)</f>
        <v>43845</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4" sqref="A4"/>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Fresno</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9" t="s">
        <v>148</v>
      </c>
      <c r="B1" s="420"/>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2" t="s">
        <v>171</v>
      </c>
      <c r="B2" s="422"/>
      <c r="C2" s="422"/>
      <c r="D2" s="422"/>
      <c r="E2" s="422"/>
    </row>
    <row r="3" spans="1:5" ht="14.25" customHeight="1">
      <c r="A3" s="422" t="s">
        <v>235</v>
      </c>
      <c r="B3" s="422"/>
      <c r="C3" s="422"/>
      <c r="D3" s="422"/>
      <c r="E3" s="422"/>
    </row>
    <row r="4" spans="1:4" ht="14.25" customHeight="1" thickBot="1">
      <c r="A4" s="57"/>
      <c r="B4" s="58"/>
      <c r="C4" s="59"/>
      <c r="D4" s="60"/>
    </row>
    <row r="5" spans="1:5" ht="14.25" customHeight="1">
      <c r="A5" s="61" t="s">
        <v>172</v>
      </c>
      <c r="B5" s="421" t="s">
        <v>173</v>
      </c>
      <c r="C5" s="421"/>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pageSetUpPr fitToPage="1"/>
  </sheetPr>
  <dimension ref="A1:J46"/>
  <sheetViews>
    <sheetView showGridLines="0" zoomScale="70" zoomScaleNormal="70" zoomScaleSheetLayoutView="40" zoomScalePageLayoutView="85" workbookViewId="0" topLeftCell="A7">
      <selection activeCell="D41" sqref="D41"/>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Fresno</v>
      </c>
      <c r="F9" s="210" t="s">
        <v>1</v>
      </c>
      <c r="G9" s="185">
        <f>IF(ISBLANK('1. Information'!D9),"",'1. Information'!D9)</f>
        <v>43845</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1622419.4100000001</v>
      </c>
      <c r="E14" s="149">
        <v>425298.12</v>
      </c>
      <c r="F14" s="149">
        <v>166537.55000000002</v>
      </c>
      <c r="G14" s="149">
        <v>77928.68</v>
      </c>
      <c r="H14" s="149">
        <v>31812.09</v>
      </c>
      <c r="I14" s="186">
        <f>SUM(D14:H14)</f>
        <v>2323995.85</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19490383.04</v>
      </c>
      <c r="G19" s="122"/>
      <c r="H19" s="122"/>
      <c r="I19" s="122"/>
    </row>
    <row r="20" spans="2:9" ht="15">
      <c r="B20" s="216">
        <v>4</v>
      </c>
      <c r="C20" s="220" t="s">
        <v>22</v>
      </c>
      <c r="D20" s="149">
        <v>7961996</v>
      </c>
      <c r="E20" s="149">
        <v>1345446</v>
      </c>
      <c r="F20" s="187">
        <f>-D20-E20</f>
        <v>-9307442</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10182941.04</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-8361522</v>
      </c>
      <c r="E27" s="188">
        <f>'3. CSS'!F21</f>
        <v>0</v>
      </c>
      <c r="F27" s="186">
        <f>'3. CSS'!F22</f>
        <v>0</v>
      </c>
      <c r="G27" s="194">
        <f>'3. CSS'!F23</f>
        <v>8361522</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40467641.78999999</v>
      </c>
      <c r="E31" s="194">
        <f>'4. PEI'!F22</f>
        <v>12820202.370000001</v>
      </c>
      <c r="F31" s="194">
        <f>'5. INN'!F23</f>
        <v>0</v>
      </c>
      <c r="G31" s="194">
        <f>'6. WET'!F21</f>
        <v>1318837.26</v>
      </c>
      <c r="H31" s="194">
        <f>'7. CFTN'!F21</f>
        <v>2364834.79</v>
      </c>
      <c r="I31" s="194">
        <f>SUM(D31:H31)</f>
        <v>56971516.20999999</v>
      </c>
    </row>
    <row r="32" spans="2:9" ht="15">
      <c r="B32" s="211">
        <v>10</v>
      </c>
      <c r="C32" s="223" t="s">
        <v>4</v>
      </c>
      <c r="D32" s="189">
        <f>'3. CSS'!G27</f>
        <v>12260974.220000003</v>
      </c>
      <c r="E32" s="189">
        <f>'4. PEI'!G22</f>
        <v>1549330.37</v>
      </c>
      <c r="F32" s="189">
        <f>'5. INN'!G23</f>
        <v>0</v>
      </c>
      <c r="G32" s="189">
        <f>'6. WET'!G21</f>
        <v>0</v>
      </c>
      <c r="H32" s="189">
        <f>'7. CFTN'!G21</f>
        <v>0</v>
      </c>
      <c r="I32" s="194">
        <f>SUM(D32:H32)</f>
        <v>13810304.590000004</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64921.159999999996</v>
      </c>
      <c r="E35" s="189">
        <f>'4. PEI'!J22</f>
        <v>2361.92</v>
      </c>
      <c r="F35" s="189">
        <f>'5. INN'!J23</f>
        <v>0</v>
      </c>
      <c r="G35" s="189">
        <f>'6. WET'!J21</f>
        <v>0</v>
      </c>
      <c r="H35" s="189">
        <f>'7. CFTN'!J21</f>
        <v>0</v>
      </c>
      <c r="I35" s="194">
        <f>SUM(D35:H35)</f>
        <v>67283.08</v>
      </c>
    </row>
    <row r="36" spans="2:9" ht="15.75">
      <c r="B36" s="211">
        <v>14</v>
      </c>
      <c r="C36" s="224" t="s">
        <v>21</v>
      </c>
      <c r="D36" s="195">
        <f>SUM(D31:D35)</f>
        <v>52793537.16999999</v>
      </c>
      <c r="E36" s="195">
        <f>SUM(E31:E35)</f>
        <v>14371894.660000002</v>
      </c>
      <c r="F36" s="195">
        <f>SUM(F31:F35)</f>
        <v>0</v>
      </c>
      <c r="G36" s="195">
        <f>SUM(G31:G35)</f>
        <v>1318837.26</v>
      </c>
      <c r="H36" s="195">
        <f>SUM(H31:H35)</f>
        <v>2364834.79</v>
      </c>
      <c r="I36" s="196">
        <f>SUM(D36:H36)</f>
        <v>70849103.88</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73092.85</v>
      </c>
      <c r="E40" s="154"/>
      <c r="F40" s="120"/>
      <c r="H40" s="120"/>
      <c r="I40" s="122"/>
    </row>
    <row r="41" spans="2:9" ht="15.75">
      <c r="B41" s="211">
        <v>16</v>
      </c>
      <c r="C41" s="162" t="s">
        <v>19</v>
      </c>
      <c r="D41" s="197">
        <f>'3. CSS'!F16+'4. PEI'!F16+'5. INN'!F20+'6. WET'!F16+'7. CFTN'!F16</f>
        <v>99299.97</v>
      </c>
      <c r="E41" s="121"/>
      <c r="F41" s="120"/>
      <c r="G41" s="120"/>
      <c r="H41" s="120"/>
      <c r="I41" s="122"/>
    </row>
    <row r="42" spans="2:9" ht="15.75">
      <c r="B42" s="211">
        <v>17</v>
      </c>
      <c r="C42" s="162" t="s">
        <v>20</v>
      </c>
      <c r="D42" s="198">
        <f>'3. CSS'!F17+'4. PEI'!F17+'5. INN'!F16+'5. INN'!F19+'6. WET'!F17+'7. CFTN'!F17</f>
        <v>5753300.83</v>
      </c>
      <c r="E42" s="121"/>
      <c r="F42" s="120"/>
      <c r="G42" s="120"/>
      <c r="H42" s="120"/>
      <c r="I42" s="122"/>
    </row>
    <row r="43" spans="2:4" ht="15.75">
      <c r="B43" s="211">
        <v>18</v>
      </c>
      <c r="C43" s="225" t="s">
        <v>243</v>
      </c>
      <c r="D43" s="149"/>
    </row>
    <row r="44" spans="2:4" ht="15.75">
      <c r="B44" s="211">
        <v>19</v>
      </c>
      <c r="C44" s="162" t="s">
        <v>244</v>
      </c>
      <c r="D44" s="199">
        <f>'4. PEI'!F18</f>
        <v>741128.78</v>
      </c>
    </row>
    <row r="45" spans="2:4" ht="15.75">
      <c r="B45" s="211">
        <v>20</v>
      </c>
      <c r="C45" s="225" t="s">
        <v>245</v>
      </c>
      <c r="D45" s="149"/>
    </row>
    <row r="46" spans="2:5" ht="15.75">
      <c r="B46" s="211">
        <v>21</v>
      </c>
      <c r="C46" s="162" t="s">
        <v>249</v>
      </c>
      <c r="D46" s="149">
        <v>2593879.81</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1" fitToWidth="1" horizontalDpi="600" verticalDpi="600" orientation="landscape" scale="60"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61">
      <selection activeCell="A77" sqref="A77"/>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pageSetUpPr fitToPage="1"/>
  </sheetPr>
  <dimension ref="A1:L134"/>
  <sheetViews>
    <sheetView showGridLines="0" zoomScale="70" zoomScaleNormal="70" zoomScaleSheetLayoutView="40" zoomScalePageLayoutView="70" workbookViewId="0" topLeftCell="A34">
      <selection activeCell="L61" sqref="A1:L61"/>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Fresno</v>
      </c>
      <c r="E9" s="123"/>
      <c r="F9" s="226" t="s">
        <v>1</v>
      </c>
      <c r="G9" s="227">
        <f>IF(ISBLANK('1. Information'!D9),"",'1. Information'!D9)</f>
        <v>43845</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58474.28</v>
      </c>
      <c r="G15" s="136"/>
      <c r="H15" s="136"/>
      <c r="I15" s="136"/>
      <c r="J15" s="136"/>
      <c r="K15" s="241">
        <f>SUM(F15:J15)</f>
        <v>58474.28</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f>5499160.36+16408.3-58474.28</f>
        <v>5457094.38</v>
      </c>
      <c r="G17" s="136"/>
      <c r="H17" s="136"/>
      <c r="I17" s="136"/>
      <c r="J17" s="136"/>
      <c r="K17" s="241">
        <f>SUM(F17:J17)</f>
        <v>5457094.38</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v>8361522</v>
      </c>
      <c r="G23" s="246"/>
      <c r="H23" s="246"/>
      <c r="I23" s="246"/>
      <c r="J23" s="246"/>
      <c r="K23" s="241">
        <f t="shared" si="0"/>
        <v>8361522</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34952073.129999995</v>
      </c>
      <c r="G25" s="246">
        <f>SUM(H34:H133)</f>
        <v>12260974.220000003</v>
      </c>
      <c r="H25" s="246">
        <f>SUM(I34:I133)</f>
        <v>0</v>
      </c>
      <c r="I25" s="246">
        <f>SUM(J34:J133)</f>
        <v>0</v>
      </c>
      <c r="J25" s="246">
        <f>SUM(K34:K133)</f>
        <v>64921.159999999996</v>
      </c>
      <c r="K25" s="246">
        <f>SUM(F25:J25)</f>
        <v>47277968.50999999</v>
      </c>
      <c r="L25" s="175"/>
    </row>
    <row r="26" spans="1:12" ht="30.75" customHeight="1">
      <c r="A26" s="123"/>
      <c r="B26" s="234">
        <v>12</v>
      </c>
      <c r="C26" s="247" t="s">
        <v>190</v>
      </c>
      <c r="D26" s="248"/>
      <c r="E26" s="249"/>
      <c r="F26" s="250">
        <f>SUM(F15:F17,F19:F25)</f>
        <v>48829163.78999999</v>
      </c>
      <c r="G26" s="250">
        <f>SUM(G15:G17,G25)</f>
        <v>12260974.220000003</v>
      </c>
      <c r="H26" s="251">
        <f>SUM(H15:H17,H25)</f>
        <v>0</v>
      </c>
      <c r="I26" s="250">
        <f>SUM(I15:I17,I25)</f>
        <v>0</v>
      </c>
      <c r="J26" s="250">
        <f>SUM(J15:J17,J25)</f>
        <v>64921.159999999996</v>
      </c>
      <c r="K26" s="250">
        <f>SUM(F26:J26)</f>
        <v>61155059.16999999</v>
      </c>
      <c r="L26" s="175"/>
    </row>
    <row r="27" spans="1:12" ht="30.75" customHeight="1">
      <c r="A27" s="123"/>
      <c r="B27" s="234">
        <v>13</v>
      </c>
      <c r="C27" s="252" t="s">
        <v>675</v>
      </c>
      <c r="D27" s="252"/>
      <c r="E27" s="252"/>
      <c r="F27" s="250">
        <f>SUM(F15:F17,F19,F20,F25)</f>
        <v>40467641.78999999</v>
      </c>
      <c r="G27" s="250">
        <f>SUM(G15:G17,G25)</f>
        <v>12260974.220000003</v>
      </c>
      <c r="H27" s="250">
        <f>SUM(H15:H17,H25)</f>
        <v>0</v>
      </c>
      <c r="I27" s="250">
        <f>SUM(I15:I17,I25)</f>
        <v>0</v>
      </c>
      <c r="J27" s="250">
        <f>SUM(J15:J17,J25)</f>
        <v>64921.159999999996</v>
      </c>
      <c r="K27" s="250">
        <f>SUM(F27:J27)</f>
        <v>52793537.16999999</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30.75">
      <c r="A34" s="123"/>
      <c r="B34" s="262">
        <v>14</v>
      </c>
      <c r="C34" s="263">
        <f aca="true" t="shared" si="1" ref="C34:C65">IF(L34&lt;&gt;0,VLOOKUP($D$9,Info_County_Code,2,FALSE),"")</f>
        <v>10</v>
      </c>
      <c r="D34" s="144" t="s">
        <v>791</v>
      </c>
      <c r="E34" s="144" t="s">
        <v>790</v>
      </c>
      <c r="F34" s="127" t="s">
        <v>95</v>
      </c>
      <c r="G34" s="126">
        <v>614339.45</v>
      </c>
      <c r="H34" s="126">
        <v>736297.64</v>
      </c>
      <c r="I34" s="126"/>
      <c r="J34" s="129"/>
      <c r="K34" s="126"/>
      <c r="L34" s="246">
        <f>SUM(G34:K34)</f>
        <v>1350637.0899999999</v>
      </c>
    </row>
    <row r="35" spans="1:12" ht="30.75">
      <c r="A35" s="123"/>
      <c r="B35" s="262">
        <v>15</v>
      </c>
      <c r="C35" s="263">
        <f t="shared" si="1"/>
        <v>10</v>
      </c>
      <c r="D35" s="144" t="s">
        <v>792</v>
      </c>
      <c r="E35" s="144"/>
      <c r="F35" s="127" t="s">
        <v>95</v>
      </c>
      <c r="G35" s="126">
        <v>1506746.94</v>
      </c>
      <c r="H35" s="126">
        <v>820143.97</v>
      </c>
      <c r="I35" s="126"/>
      <c r="J35" s="129"/>
      <c r="K35" s="126"/>
      <c r="L35" s="246">
        <f aca="true" t="shared" si="2" ref="L35:L98">SUM(G35:K35)</f>
        <v>2326890.91</v>
      </c>
    </row>
    <row r="36" spans="1:12" ht="30.75">
      <c r="A36" s="123"/>
      <c r="B36" s="262">
        <v>16</v>
      </c>
      <c r="C36" s="263">
        <f t="shared" si="1"/>
        <v>10</v>
      </c>
      <c r="D36" s="144" t="s">
        <v>793</v>
      </c>
      <c r="E36" s="144"/>
      <c r="F36" s="127" t="s">
        <v>95</v>
      </c>
      <c r="G36" s="126">
        <v>3794449.95</v>
      </c>
      <c r="H36" s="126">
        <v>1192790.85</v>
      </c>
      <c r="I36" s="126"/>
      <c r="J36" s="129"/>
      <c r="K36" s="126"/>
      <c r="L36" s="246">
        <f t="shared" si="2"/>
        <v>4987240.800000001</v>
      </c>
    </row>
    <row r="37" spans="1:12" ht="30.75">
      <c r="A37" s="123"/>
      <c r="B37" s="262">
        <v>17</v>
      </c>
      <c r="C37" s="263">
        <f t="shared" si="1"/>
        <v>10</v>
      </c>
      <c r="D37" s="144" t="s">
        <v>794</v>
      </c>
      <c r="E37" s="144" t="s">
        <v>798</v>
      </c>
      <c r="F37" s="127" t="s">
        <v>95</v>
      </c>
      <c r="G37" s="126">
        <v>973448.22</v>
      </c>
      <c r="H37" s="126">
        <v>784833.15</v>
      </c>
      <c r="I37" s="126"/>
      <c r="J37" s="129"/>
      <c r="K37" s="126">
        <v>111</v>
      </c>
      <c r="L37" s="246">
        <f t="shared" si="2"/>
        <v>1758392.37</v>
      </c>
    </row>
    <row r="38" spans="1:12" ht="30.75">
      <c r="A38" s="123"/>
      <c r="B38" s="262">
        <v>18</v>
      </c>
      <c r="C38" s="263">
        <f t="shared" si="1"/>
        <v>10</v>
      </c>
      <c r="D38" s="144" t="s">
        <v>795</v>
      </c>
      <c r="E38" s="144" t="s">
        <v>799</v>
      </c>
      <c r="F38" s="127" t="s">
        <v>95</v>
      </c>
      <c r="G38" s="126">
        <v>898704.12</v>
      </c>
      <c r="H38" s="126">
        <v>465120.14</v>
      </c>
      <c r="I38" s="126"/>
      <c r="J38" s="129"/>
      <c r="K38" s="126">
        <v>2659.96</v>
      </c>
      <c r="L38" s="246">
        <f t="shared" si="2"/>
        <v>1366484.22</v>
      </c>
    </row>
    <row r="39" spans="1:12" ht="30.75">
      <c r="A39" s="123"/>
      <c r="B39" s="262">
        <v>19</v>
      </c>
      <c r="C39" s="263">
        <f t="shared" si="1"/>
        <v>10</v>
      </c>
      <c r="D39" s="144" t="s">
        <v>796</v>
      </c>
      <c r="E39" s="144"/>
      <c r="F39" s="127" t="s">
        <v>95</v>
      </c>
      <c r="G39" s="126">
        <v>1539729.83</v>
      </c>
      <c r="H39" s="126">
        <v>653127.42</v>
      </c>
      <c r="I39" s="126"/>
      <c r="J39" s="129"/>
      <c r="K39" s="126">
        <v>148</v>
      </c>
      <c r="L39" s="246">
        <f t="shared" si="2"/>
        <v>2193005.25</v>
      </c>
    </row>
    <row r="40" spans="1:12" ht="15.75">
      <c r="A40" s="123"/>
      <c r="B40" s="262">
        <v>20</v>
      </c>
      <c r="C40" s="263">
        <f t="shared" si="1"/>
        <v>10</v>
      </c>
      <c r="D40" s="144" t="s">
        <v>797</v>
      </c>
      <c r="E40" s="144" t="s">
        <v>800</v>
      </c>
      <c r="F40" s="127" t="s">
        <v>95</v>
      </c>
      <c r="G40" s="126">
        <v>1876423.96</v>
      </c>
      <c r="H40" s="126">
        <v>1407677.23</v>
      </c>
      <c r="I40" s="126"/>
      <c r="J40" s="129"/>
      <c r="K40" s="126">
        <v>1122</v>
      </c>
      <c r="L40" s="246">
        <f t="shared" si="2"/>
        <v>3285223.19</v>
      </c>
    </row>
    <row r="41" spans="1:12" ht="30.75">
      <c r="A41" s="123"/>
      <c r="B41" s="262">
        <v>21</v>
      </c>
      <c r="C41" s="263">
        <f t="shared" si="1"/>
        <v>10</v>
      </c>
      <c r="D41" s="144" t="s">
        <v>801</v>
      </c>
      <c r="E41" s="144"/>
      <c r="F41" s="127" t="s">
        <v>96</v>
      </c>
      <c r="G41" s="126">
        <v>290989.69</v>
      </c>
      <c r="H41" s="126">
        <v>153250.87</v>
      </c>
      <c r="I41" s="126"/>
      <c r="J41" s="129"/>
      <c r="K41" s="126"/>
      <c r="L41" s="246">
        <f t="shared" si="2"/>
        <v>444240.56</v>
      </c>
    </row>
    <row r="42" spans="1:12" ht="15.75">
      <c r="A42" s="123"/>
      <c r="B42" s="262">
        <v>22</v>
      </c>
      <c r="C42" s="263">
        <f t="shared" si="1"/>
        <v>10</v>
      </c>
      <c r="D42" s="144" t="s">
        <v>802</v>
      </c>
      <c r="E42" s="144"/>
      <c r="F42" s="127" t="s">
        <v>96</v>
      </c>
      <c r="G42" s="126">
        <v>486664.33</v>
      </c>
      <c r="H42" s="126">
        <v>322164.67</v>
      </c>
      <c r="I42" s="126"/>
      <c r="J42" s="129"/>
      <c r="K42" s="126">
        <v>1929.44</v>
      </c>
      <c r="L42" s="246">
        <f t="shared" si="2"/>
        <v>810758.44</v>
      </c>
    </row>
    <row r="43" spans="1:12" ht="15.75">
      <c r="A43" s="123"/>
      <c r="B43" s="262">
        <v>23</v>
      </c>
      <c r="C43" s="263">
        <f t="shared" si="1"/>
        <v>10</v>
      </c>
      <c r="D43" s="144" t="s">
        <v>803</v>
      </c>
      <c r="E43" s="144"/>
      <c r="F43" s="127" t="s">
        <v>96</v>
      </c>
      <c r="G43" s="126">
        <v>1324808.1</v>
      </c>
      <c r="H43" s="126">
        <v>228137.71</v>
      </c>
      <c r="I43" s="126"/>
      <c r="J43" s="129"/>
      <c r="K43" s="126"/>
      <c r="L43" s="246">
        <f t="shared" si="2"/>
        <v>1552945.81</v>
      </c>
    </row>
    <row r="44" spans="1:12" ht="30.75">
      <c r="A44" s="123"/>
      <c r="B44" s="262">
        <v>24</v>
      </c>
      <c r="C44" s="263">
        <f t="shared" si="1"/>
        <v>10</v>
      </c>
      <c r="D44" s="144" t="s">
        <v>804</v>
      </c>
      <c r="E44" s="144"/>
      <c r="F44" s="127" t="s">
        <v>96</v>
      </c>
      <c r="G44" s="126">
        <v>5220834.22</v>
      </c>
      <c r="H44" s="126">
        <v>2242596.89</v>
      </c>
      <c r="I44" s="126"/>
      <c r="J44" s="129"/>
      <c r="K44" s="126">
        <v>27953.6</v>
      </c>
      <c r="L44" s="246">
        <f t="shared" si="2"/>
        <v>7491384.709999999</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v>10</v>
      </c>
      <c r="D46" s="144" t="s">
        <v>806</v>
      </c>
      <c r="E46" s="144"/>
      <c r="F46" s="127" t="s">
        <v>96</v>
      </c>
      <c r="G46" s="126">
        <v>234805.07</v>
      </c>
      <c r="H46" s="126"/>
      <c r="I46" s="126"/>
      <c r="J46" s="129"/>
      <c r="K46" s="126"/>
      <c r="L46" s="246">
        <f t="shared" si="2"/>
        <v>234805.07</v>
      </c>
    </row>
    <row r="47" spans="1:12" ht="30.75">
      <c r="A47" s="123"/>
      <c r="B47" s="262">
        <v>27</v>
      </c>
      <c r="C47" s="263">
        <f t="shared" si="1"/>
        <v>10</v>
      </c>
      <c r="D47" s="144" t="s">
        <v>807</v>
      </c>
      <c r="E47" s="144"/>
      <c r="F47" s="127" t="s">
        <v>96</v>
      </c>
      <c r="G47" s="126">
        <v>1358489.09</v>
      </c>
      <c r="H47" s="126">
        <v>64427.67</v>
      </c>
      <c r="I47" s="126"/>
      <c r="J47" s="129"/>
      <c r="K47" s="126"/>
      <c r="L47" s="246">
        <f t="shared" si="2"/>
        <v>1422916.76</v>
      </c>
    </row>
    <row r="48" spans="1:12" ht="15.75">
      <c r="A48" s="123"/>
      <c r="B48" s="262">
        <v>28</v>
      </c>
      <c r="C48" s="263">
        <f t="shared" si="1"/>
        <v>10</v>
      </c>
      <c r="D48" s="144" t="s">
        <v>808</v>
      </c>
      <c r="E48" s="144"/>
      <c r="F48" s="127" t="s">
        <v>96</v>
      </c>
      <c r="G48" s="126">
        <v>17259.64</v>
      </c>
      <c r="H48" s="126"/>
      <c r="I48" s="126"/>
      <c r="J48" s="129"/>
      <c r="K48" s="126">
        <v>1271.84</v>
      </c>
      <c r="L48" s="246">
        <f t="shared" si="2"/>
        <v>18531.48</v>
      </c>
    </row>
    <row r="49" spans="1:12" ht="15.75">
      <c r="A49" s="123"/>
      <c r="B49" s="262">
        <v>29</v>
      </c>
      <c r="C49" s="263">
        <f t="shared" si="1"/>
        <v>10</v>
      </c>
      <c r="D49" s="144" t="s">
        <v>809</v>
      </c>
      <c r="E49" s="144" t="s">
        <v>830</v>
      </c>
      <c r="F49" s="127" t="s">
        <v>96</v>
      </c>
      <c r="G49" s="126">
        <v>785872.96</v>
      </c>
      <c r="H49" s="126"/>
      <c r="I49" s="126"/>
      <c r="J49" s="129"/>
      <c r="K49" s="126"/>
      <c r="L49" s="246">
        <f t="shared" si="2"/>
        <v>785872.96</v>
      </c>
    </row>
    <row r="50" spans="1:12" ht="15.75">
      <c r="A50" s="123"/>
      <c r="B50" s="262">
        <v>30</v>
      </c>
      <c r="C50" s="263">
        <f t="shared" si="1"/>
        <v>10</v>
      </c>
      <c r="D50" s="144" t="s">
        <v>810</v>
      </c>
      <c r="E50" s="144"/>
      <c r="F50" s="127" t="s">
        <v>96</v>
      </c>
      <c r="G50" s="126">
        <v>830628.15</v>
      </c>
      <c r="H50" s="126">
        <v>388234.98</v>
      </c>
      <c r="I50" s="126"/>
      <c r="J50" s="129"/>
      <c r="K50" s="126">
        <v>14323.97</v>
      </c>
      <c r="L50" s="246">
        <f t="shared" si="2"/>
        <v>1233187.0999999999</v>
      </c>
    </row>
    <row r="51" spans="1:12" ht="15.75">
      <c r="A51" s="123"/>
      <c r="B51" s="262">
        <v>31</v>
      </c>
      <c r="C51" s="263">
        <f t="shared" si="1"/>
        <v>10</v>
      </c>
      <c r="D51" s="144" t="s">
        <v>811</v>
      </c>
      <c r="E51" s="144"/>
      <c r="F51" s="127" t="s">
        <v>96</v>
      </c>
      <c r="G51" s="126">
        <v>384797.45</v>
      </c>
      <c r="H51" s="126">
        <v>-2387.08</v>
      </c>
      <c r="I51" s="126"/>
      <c r="J51" s="129"/>
      <c r="K51" s="126"/>
      <c r="L51" s="246">
        <f t="shared" si="2"/>
        <v>382410.37</v>
      </c>
    </row>
    <row r="52" spans="1:12" ht="30.75">
      <c r="A52" s="123"/>
      <c r="B52" s="262">
        <v>32</v>
      </c>
      <c r="C52" s="263">
        <f t="shared" si="1"/>
        <v>10</v>
      </c>
      <c r="D52" s="144" t="s">
        <v>812</v>
      </c>
      <c r="E52" s="144"/>
      <c r="F52" s="127" t="s">
        <v>96</v>
      </c>
      <c r="G52" s="126">
        <v>293601.1</v>
      </c>
      <c r="H52" s="126">
        <v>496388.36</v>
      </c>
      <c r="I52" s="126"/>
      <c r="J52" s="129"/>
      <c r="K52" s="126">
        <v>8510.66</v>
      </c>
      <c r="L52" s="246">
        <f t="shared" si="2"/>
        <v>798500.12</v>
      </c>
    </row>
    <row r="53" spans="1:12" ht="15.75">
      <c r="A53" s="123"/>
      <c r="B53" s="262">
        <v>33</v>
      </c>
      <c r="C53" s="263">
        <f t="shared" si="1"/>
        <v>10</v>
      </c>
      <c r="D53" s="144" t="s">
        <v>813</v>
      </c>
      <c r="E53" s="144" t="s">
        <v>831</v>
      </c>
      <c r="F53" s="127" t="s">
        <v>96</v>
      </c>
      <c r="G53" s="126">
        <v>5185951.67</v>
      </c>
      <c r="H53" s="126">
        <v>930235.72</v>
      </c>
      <c r="I53" s="126"/>
      <c r="J53" s="129"/>
      <c r="K53" s="126">
        <v>2282.81</v>
      </c>
      <c r="L53" s="246">
        <f t="shared" si="2"/>
        <v>6118470.199999999</v>
      </c>
    </row>
    <row r="54" spans="1:12" ht="15.75">
      <c r="A54" s="123"/>
      <c r="B54" s="262">
        <v>34</v>
      </c>
      <c r="C54" s="263">
        <f t="shared" si="1"/>
        <v>10</v>
      </c>
      <c r="D54" s="144" t="s">
        <v>814</v>
      </c>
      <c r="E54" s="144"/>
      <c r="F54" s="127" t="s">
        <v>96</v>
      </c>
      <c r="G54" s="126">
        <v>687649.3</v>
      </c>
      <c r="H54" s="126"/>
      <c r="I54" s="126"/>
      <c r="J54" s="129"/>
      <c r="K54" s="126"/>
      <c r="L54" s="246">
        <f t="shared" si="2"/>
        <v>687649.3</v>
      </c>
    </row>
    <row r="55" spans="1:12" ht="30.75">
      <c r="A55" s="123"/>
      <c r="B55" s="262">
        <v>35</v>
      </c>
      <c r="C55" s="263">
        <f t="shared" si="1"/>
        <v>10</v>
      </c>
      <c r="D55" s="144" t="s">
        <v>815</v>
      </c>
      <c r="E55" s="144"/>
      <c r="F55" s="127" t="s">
        <v>96</v>
      </c>
      <c r="G55" s="126">
        <v>404210</v>
      </c>
      <c r="H55" s="126"/>
      <c r="I55" s="126"/>
      <c r="J55" s="129"/>
      <c r="K55" s="126"/>
      <c r="L55" s="246">
        <f t="shared" si="2"/>
        <v>404210</v>
      </c>
    </row>
    <row r="56" spans="1:12" ht="30.75">
      <c r="A56" s="123"/>
      <c r="B56" s="262">
        <v>36</v>
      </c>
      <c r="C56" s="263">
        <f t="shared" si="1"/>
        <v>10</v>
      </c>
      <c r="D56" s="144" t="s">
        <v>816</v>
      </c>
      <c r="E56" s="144" t="s">
        <v>832</v>
      </c>
      <c r="F56" s="127" t="s">
        <v>96</v>
      </c>
      <c r="G56" s="126">
        <v>366902.34</v>
      </c>
      <c r="H56" s="126">
        <v>101173.09</v>
      </c>
      <c r="I56" s="126"/>
      <c r="J56" s="129"/>
      <c r="K56" s="126">
        <v>1388.24</v>
      </c>
      <c r="L56" s="246">
        <f t="shared" si="2"/>
        <v>469463.67000000004</v>
      </c>
    </row>
    <row r="57" spans="1:12" ht="15.75">
      <c r="A57" s="123"/>
      <c r="B57" s="262">
        <v>37</v>
      </c>
      <c r="C57" s="263">
        <f t="shared" si="1"/>
        <v>10</v>
      </c>
      <c r="D57" s="144" t="s">
        <v>817</v>
      </c>
      <c r="E57" s="144"/>
      <c r="F57" s="127" t="s">
        <v>96</v>
      </c>
      <c r="G57" s="126">
        <v>5049731.14</v>
      </c>
      <c r="H57" s="126">
        <v>640187.05</v>
      </c>
      <c r="I57" s="126"/>
      <c r="J57" s="129"/>
      <c r="K57" s="126">
        <v>2112.46</v>
      </c>
      <c r="L57" s="246">
        <f t="shared" si="2"/>
        <v>5692030.649999999</v>
      </c>
    </row>
    <row r="58" spans="1:12" ht="15.75">
      <c r="A58" s="123"/>
      <c r="B58" s="262">
        <v>38</v>
      </c>
      <c r="C58" s="263">
        <f t="shared" si="1"/>
        <v>10</v>
      </c>
      <c r="D58" s="144" t="s">
        <v>818</v>
      </c>
      <c r="E58" s="144"/>
      <c r="F58" s="127" t="s">
        <v>96</v>
      </c>
      <c r="G58" s="126">
        <v>745810.08</v>
      </c>
      <c r="H58" s="126">
        <v>636573.89</v>
      </c>
      <c r="I58" s="126"/>
      <c r="J58" s="129"/>
      <c r="K58" s="126">
        <v>1107.18</v>
      </c>
      <c r="L58" s="246">
        <f t="shared" si="2"/>
        <v>1383491.15</v>
      </c>
    </row>
    <row r="59" spans="1:12" ht="15.75">
      <c r="A59" s="123"/>
      <c r="B59" s="262">
        <v>39</v>
      </c>
      <c r="C59" s="263">
        <f t="shared" si="1"/>
        <v>10</v>
      </c>
      <c r="D59" s="144" t="s">
        <v>834</v>
      </c>
      <c r="E59" s="144"/>
      <c r="F59" s="127" t="s">
        <v>96</v>
      </c>
      <c r="G59" s="126">
        <v>79226.33</v>
      </c>
      <c r="H59" s="126"/>
      <c r="I59" s="126"/>
      <c r="J59" s="129"/>
      <c r="K59" s="126"/>
      <c r="L59" s="246">
        <f t="shared" si="2"/>
        <v>79226.33</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fitToHeight="1" fitToWidth="1" horizontalDpi="600" verticalDpi="600" orientation="landscape" scale="35"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8" sqref="A8"/>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N134"/>
  <sheetViews>
    <sheetView showGridLines="0" zoomScale="55" zoomScaleNormal="55" zoomScaleSheetLayoutView="40" zoomScalePageLayoutView="80" workbookViewId="0" topLeftCell="A26">
      <selection activeCell="E48" sqref="E48"/>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Fresno</v>
      </c>
      <c r="E9" s="27" t="str">
        <f>IF(ISBLANK('1. Information'!D11),"",'1. Information'!D11)</f>
        <v>Fresno</v>
      </c>
      <c r="F9" s="226" t="s">
        <v>1</v>
      </c>
      <c r="G9" s="264">
        <f>IF(ISBLANK('1. Information'!D9),"",'1. Information'!D9)</f>
        <v>43845</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14618.57</v>
      </c>
      <c r="G15" s="136"/>
      <c r="H15" s="136"/>
      <c r="I15" s="136"/>
      <c r="J15" s="136"/>
      <c r="K15" s="241">
        <f>SUM(F15:J15)</f>
        <v>14618.57</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v>99299.97</v>
      </c>
      <c r="G16" s="136"/>
      <c r="H16" s="136"/>
      <c r="I16" s="136"/>
      <c r="J16" s="136"/>
      <c r="K16" s="241">
        <f aca="true" t="shared" si="0" ref="K16:K22">SUM(F16:J16)</f>
        <v>99299.97</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f>1075027.45+4102.07-14618.57-646159.8-43584.7-78560</f>
        <v>296206.4499999999</v>
      </c>
      <c r="G17" s="136"/>
      <c r="H17" s="136"/>
      <c r="I17" s="136"/>
      <c r="J17" s="136"/>
      <c r="K17" s="241">
        <f t="shared" si="0"/>
        <v>296206.4499999999</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v>741128.78</v>
      </c>
      <c r="G18" s="244"/>
      <c r="H18" s="244"/>
      <c r="I18" s="244"/>
      <c r="J18" s="244"/>
      <c r="K18" s="241">
        <f>F18</f>
        <v>741128.78</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v>646159.8</v>
      </c>
      <c r="G19" s="244"/>
      <c r="H19" s="244"/>
      <c r="I19" s="244"/>
      <c r="J19" s="244"/>
      <c r="K19" s="241">
        <f>F19</f>
        <v>646159.8</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12410077.38</v>
      </c>
      <c r="G21" s="275">
        <f>SUMIF($G$34:$G$133,"Combined Summary",M$34:M$133)+SUMIF($F$34:$F$133,"Standalone",M$34:M$133)</f>
        <v>1549330.37</v>
      </c>
      <c r="H21" s="275">
        <f>SUMIF($G$34:$G$133,"Combined Summary",N$34:N$133)+SUMIF($F$34:$F$133,"Standalone",N$34:N$133)</f>
        <v>0</v>
      </c>
      <c r="I21" s="275">
        <f>SUMIF($G$34:$G$133,"Combined Summary",O$34:O$133)+SUMIF($F$34:$F$133,"Standalone",O$34:O$133)</f>
        <v>0</v>
      </c>
      <c r="J21" s="275">
        <f>SUMIF($G$34:$G$133,"Combined Summary",P$34:P$133)+SUMIF($F$34:$F$133,"Standalone",P$34:P$133)</f>
        <v>2361.92</v>
      </c>
      <c r="K21" s="246">
        <f t="shared" si="0"/>
        <v>13961769.67</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12820202.370000001</v>
      </c>
      <c r="G22" s="279">
        <f>SUM(G15:G17,G20:G21)</f>
        <v>1549330.37</v>
      </c>
      <c r="H22" s="279">
        <f>SUM(H15:H17,H20:H21)</f>
        <v>0</v>
      </c>
      <c r="I22" s="279">
        <f>SUM(I15:I17,I20:I21)</f>
        <v>0</v>
      </c>
      <c r="J22" s="279">
        <f>SUM(J15:J17,J20:J21)</f>
        <v>2361.92</v>
      </c>
      <c r="K22" s="279">
        <f t="shared" si="0"/>
        <v>14371894.660000002</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0.7474948664792408</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10</v>
      </c>
      <c r="D34" s="144" t="s">
        <v>819</v>
      </c>
      <c r="E34" s="144" t="s">
        <v>819</v>
      </c>
      <c r="F34" s="147" t="s">
        <v>125</v>
      </c>
      <c r="G34" s="148" t="s">
        <v>121</v>
      </c>
      <c r="H34" s="33"/>
      <c r="I34" s="36">
        <v>1</v>
      </c>
      <c r="J34" s="36">
        <v>1</v>
      </c>
      <c r="K34" s="302">
        <f>IF(OR(G34="Combined Summary",F34="Standalone"),(SUMPRODUCT(--(D$34:D$133=D34),I$34:I$133,J$34:J$133)),"")</f>
        <v>1</v>
      </c>
      <c r="L34" s="126">
        <v>896485.95</v>
      </c>
      <c r="M34" s="133"/>
      <c r="N34" s="30"/>
      <c r="O34" s="30"/>
      <c r="P34" s="30"/>
      <c r="Q34" s="303">
        <f>SUM(L34:P34)</f>
        <v>896485.95</v>
      </c>
      <c r="R34" s="178">
        <f>IF(OR(G34="Combined Summary",F34="Standalone"),(SUMIF(D$34:D$133,D34,I$34:I$133)),"")</f>
        <v>1</v>
      </c>
      <c r="S34" s="179">
        <f>IF(AND(F34="Standalone",NOT(R34=1)),"ERROR",IF(AND(G34="Combined Summary",NOT(R34=1)),"ERROR",""))</f>
      </c>
      <c r="T34" s="177"/>
      <c r="AL34" s="27"/>
      <c r="AM34" s="27"/>
      <c r="AN34" s="27"/>
    </row>
    <row r="35" spans="2:40" ht="30.75">
      <c r="B35" s="300">
        <v>11</v>
      </c>
      <c r="C35" s="301">
        <f t="shared" si="1"/>
        <v>10</v>
      </c>
      <c r="D35" s="144" t="s">
        <v>820</v>
      </c>
      <c r="E35" s="144" t="s">
        <v>820</v>
      </c>
      <c r="F35" s="147" t="s">
        <v>126</v>
      </c>
      <c r="G35" s="416" t="s">
        <v>194</v>
      </c>
      <c r="H35" s="417"/>
      <c r="I35" s="415"/>
      <c r="J35" s="415"/>
      <c r="K35" s="418">
        <f>IF(OR(G35="Combined Summary",F35="Standalone"),(SUMPRODUCT(--(D$34:D$133=D35),I$34:I$133,J$34:J$133)),"")</f>
        <v>1</v>
      </c>
      <c r="L35" s="126">
        <v>420646.28</v>
      </c>
      <c r="M35" s="133"/>
      <c r="N35" s="30"/>
      <c r="O35" s="30"/>
      <c r="P35" s="30">
        <v>14.72</v>
      </c>
      <c r="Q35" s="303">
        <f aca="true" t="shared" si="2" ref="Q35:Q98">SUM(L35:P35)</f>
        <v>420661</v>
      </c>
      <c r="R35" s="178">
        <f aca="true" t="shared" si="3" ref="R35:R98">IF(OR(G35="Combined Summary",F35="Standalone"),(SUMIF(D$34:D$133,D35,I$34:I$133)),"")</f>
        <v>1</v>
      </c>
      <c r="S35" s="180">
        <f aca="true" t="shared" si="4" ref="S35:S98">IF(AND(F35="Standalone",NOT(R35=1)),"ERROR",IF(AND(G35="Combined Summary",NOT(R35=1)),"ERROR",""))</f>
      </c>
      <c r="T35" s="177"/>
      <c r="AL35" s="27"/>
      <c r="AM35" s="27"/>
      <c r="AN35" s="27"/>
    </row>
    <row r="36" spans="2:40" ht="30.75">
      <c r="B36" s="300">
        <v>12</v>
      </c>
      <c r="C36" s="301">
        <f t="shared" si="1"/>
        <v>10</v>
      </c>
      <c r="D36" s="144" t="s">
        <v>820</v>
      </c>
      <c r="E36" s="144"/>
      <c r="F36" s="147" t="s">
        <v>126</v>
      </c>
      <c r="G36" s="148" t="s">
        <v>121</v>
      </c>
      <c r="H36" s="147" t="s">
        <v>121</v>
      </c>
      <c r="I36" s="36">
        <v>0.5</v>
      </c>
      <c r="J36" s="415">
        <v>1</v>
      </c>
      <c r="K36" s="302">
        <f aca="true" t="shared" si="5" ref="K36:K98">IF(OR(G36="Combined Summary",F36="Standalone"),(SUMPRODUCT(--(D$34:D$133=D36),I$34:I$133,J$34:J$133)),"")</f>
      </c>
      <c r="L36" s="126"/>
      <c r="M36" s="133"/>
      <c r="N36" s="30"/>
      <c r="O36" s="30"/>
      <c r="P36" s="30"/>
      <c r="Q36" s="303">
        <f t="shared" si="2"/>
        <v>0</v>
      </c>
      <c r="R36" s="178">
        <f t="shared" si="3"/>
      </c>
      <c r="S36" s="180">
        <f t="shared" si="4"/>
      </c>
      <c r="AL36" s="27"/>
      <c r="AM36" s="27"/>
      <c r="AN36" s="27"/>
    </row>
    <row r="37" spans="2:40" ht="30.75">
      <c r="B37" s="300">
        <v>13</v>
      </c>
      <c r="C37" s="301">
        <f t="shared" si="1"/>
        <v>10</v>
      </c>
      <c r="D37" s="144" t="s">
        <v>820</v>
      </c>
      <c r="E37" s="144"/>
      <c r="F37" s="147" t="s">
        <v>126</v>
      </c>
      <c r="G37" s="148" t="s">
        <v>122</v>
      </c>
      <c r="H37" s="147" t="s">
        <v>122</v>
      </c>
      <c r="I37" s="36">
        <v>0.5</v>
      </c>
      <c r="J37" s="415">
        <v>1</v>
      </c>
      <c r="K37" s="302">
        <f t="shared" si="5"/>
      </c>
      <c r="L37" s="126"/>
      <c r="M37" s="133"/>
      <c r="N37" s="30"/>
      <c r="O37" s="30"/>
      <c r="P37" s="30"/>
      <c r="Q37" s="303">
        <f t="shared" si="2"/>
        <v>0</v>
      </c>
      <c r="R37" s="178">
        <f t="shared" si="3"/>
      </c>
      <c r="S37" s="180">
        <f t="shared" si="4"/>
      </c>
      <c r="AL37" s="27"/>
      <c r="AM37" s="27"/>
      <c r="AN37" s="27"/>
    </row>
    <row r="38" spans="2:40" ht="30.75">
      <c r="B38" s="300">
        <v>14</v>
      </c>
      <c r="C38" s="301">
        <f t="shared" si="1"/>
        <v>10</v>
      </c>
      <c r="D38" s="144" t="s">
        <v>821</v>
      </c>
      <c r="E38" s="144" t="s">
        <v>821</v>
      </c>
      <c r="F38" s="147" t="s">
        <v>125</v>
      </c>
      <c r="G38" s="148" t="s">
        <v>121</v>
      </c>
      <c r="H38" s="33"/>
      <c r="I38" s="36">
        <v>1</v>
      </c>
      <c r="J38" s="36">
        <v>1</v>
      </c>
      <c r="K38" s="302">
        <f t="shared" si="5"/>
        <v>1</v>
      </c>
      <c r="L38" s="126">
        <f>3373167.13+40651.92</f>
        <v>3413819.05</v>
      </c>
      <c r="M38" s="133"/>
      <c r="N38" s="30"/>
      <c r="O38" s="30"/>
      <c r="P38" s="30"/>
      <c r="Q38" s="303">
        <f t="shared" si="2"/>
        <v>3413819.05</v>
      </c>
      <c r="R38" s="178">
        <f t="shared" si="3"/>
        <v>1</v>
      </c>
      <c r="S38" s="180">
        <f t="shared" si="4"/>
      </c>
      <c r="AL38" s="27"/>
      <c r="AM38" s="27"/>
      <c r="AN38" s="27"/>
    </row>
    <row r="39" spans="2:40" ht="15.75">
      <c r="B39" s="300">
        <v>15</v>
      </c>
      <c r="C39" s="301">
        <f t="shared" si="1"/>
        <v>10</v>
      </c>
      <c r="D39" s="144" t="s">
        <v>822</v>
      </c>
      <c r="E39" s="144" t="s">
        <v>822</v>
      </c>
      <c r="F39" s="147" t="s">
        <v>125</v>
      </c>
      <c r="G39" s="148" t="s">
        <v>128</v>
      </c>
      <c r="H39" s="33"/>
      <c r="I39" s="36">
        <v>1</v>
      </c>
      <c r="J39" s="36">
        <v>0.1</v>
      </c>
      <c r="K39" s="302">
        <f t="shared" si="5"/>
        <v>0.1</v>
      </c>
      <c r="L39" s="126">
        <f>257563.59-99299.97</f>
        <v>158263.62</v>
      </c>
      <c r="M39" s="133"/>
      <c r="N39" s="30"/>
      <c r="O39" s="30"/>
      <c r="P39" s="30"/>
      <c r="Q39" s="303">
        <f t="shared" si="2"/>
        <v>158263.62</v>
      </c>
      <c r="R39" s="178">
        <f t="shared" si="3"/>
        <v>1</v>
      </c>
      <c r="S39" s="180">
        <f t="shared" si="4"/>
      </c>
      <c r="AL39" s="27"/>
      <c r="AM39" s="27"/>
      <c r="AN39" s="27"/>
    </row>
    <row r="40" spans="2:40" ht="15.75">
      <c r="B40" s="300">
        <v>16</v>
      </c>
      <c r="C40" s="301">
        <f t="shared" si="1"/>
        <v>10</v>
      </c>
      <c r="D40" s="144" t="s">
        <v>823</v>
      </c>
      <c r="E40" s="144" t="s">
        <v>823</v>
      </c>
      <c r="F40" s="147" t="s">
        <v>126</v>
      </c>
      <c r="G40" s="148" t="s">
        <v>194</v>
      </c>
      <c r="H40" s="33"/>
      <c r="I40" s="36">
        <v>1</v>
      </c>
      <c r="J40" s="36"/>
      <c r="K40" s="302">
        <f t="shared" si="5"/>
        <v>0.41</v>
      </c>
      <c r="L40" s="126">
        <f>2383821.37</f>
        <v>2383821.37</v>
      </c>
      <c r="M40" s="133">
        <v>329414.87</v>
      </c>
      <c r="N40" s="30"/>
      <c r="O40" s="30"/>
      <c r="P40" s="30">
        <v>555</v>
      </c>
      <c r="Q40" s="303">
        <f t="shared" si="2"/>
        <v>2713791.24</v>
      </c>
      <c r="R40" s="178">
        <f t="shared" si="3"/>
        <v>2</v>
      </c>
      <c r="S40" s="180" t="str">
        <f t="shared" si="4"/>
        <v>ERROR</v>
      </c>
      <c r="AL40" s="27"/>
      <c r="AM40" s="27"/>
      <c r="AN40" s="27"/>
    </row>
    <row r="41" spans="2:40" ht="15.75">
      <c r="B41" s="300">
        <v>17</v>
      </c>
      <c r="C41" s="301">
        <f t="shared" si="1"/>
        <v>10</v>
      </c>
      <c r="D41" s="144" t="s">
        <v>823</v>
      </c>
      <c r="E41" s="144"/>
      <c r="F41" s="147" t="s">
        <v>126</v>
      </c>
      <c r="G41" s="148" t="s">
        <v>122</v>
      </c>
      <c r="H41" s="148" t="s">
        <v>122</v>
      </c>
      <c r="I41" s="36">
        <v>0.5</v>
      </c>
      <c r="J41" s="36">
        <v>0.41</v>
      </c>
      <c r="K41" s="302">
        <f t="shared" si="5"/>
      </c>
      <c r="L41" s="126"/>
      <c r="M41" s="133"/>
      <c r="N41" s="30"/>
      <c r="O41" s="30"/>
      <c r="P41" s="30"/>
      <c r="Q41" s="303">
        <f t="shared" si="2"/>
        <v>0</v>
      </c>
      <c r="R41" s="178">
        <f t="shared" si="3"/>
      </c>
      <c r="S41" s="180">
        <f t="shared" si="4"/>
      </c>
      <c r="AL41" s="27"/>
      <c r="AM41" s="27"/>
      <c r="AN41" s="27"/>
    </row>
    <row r="42" spans="2:40" ht="15.75">
      <c r="B42" s="300">
        <v>18</v>
      </c>
      <c r="C42" s="301">
        <f t="shared" si="1"/>
        <v>10</v>
      </c>
      <c r="D42" s="144" t="s">
        <v>823</v>
      </c>
      <c r="E42" s="144"/>
      <c r="F42" s="147" t="s">
        <v>126</v>
      </c>
      <c r="G42" s="148" t="s">
        <v>127</v>
      </c>
      <c r="H42" s="148" t="s">
        <v>122</v>
      </c>
      <c r="I42" s="36">
        <v>0.5</v>
      </c>
      <c r="J42" s="36">
        <v>0.41</v>
      </c>
      <c r="K42" s="302">
        <f t="shared" si="5"/>
      </c>
      <c r="L42" s="126"/>
      <c r="M42" s="133"/>
      <c r="N42" s="30"/>
      <c r="O42" s="30"/>
      <c r="P42" s="30"/>
      <c r="Q42" s="303">
        <f t="shared" si="2"/>
        <v>0</v>
      </c>
      <c r="R42" s="178">
        <f t="shared" si="3"/>
      </c>
      <c r="S42" s="180">
        <f t="shared" si="4"/>
      </c>
      <c r="AL42" s="27"/>
      <c r="AM42" s="27"/>
      <c r="AN42" s="27"/>
    </row>
    <row r="43" spans="2:40" ht="30.75">
      <c r="B43" s="300">
        <v>19</v>
      </c>
      <c r="C43" s="301">
        <f t="shared" si="1"/>
        <v>10</v>
      </c>
      <c r="D43" s="144" t="s">
        <v>824</v>
      </c>
      <c r="E43" s="144" t="s">
        <v>824</v>
      </c>
      <c r="F43" s="147" t="s">
        <v>125</v>
      </c>
      <c r="G43" s="148" t="s">
        <v>118</v>
      </c>
      <c r="H43" s="33"/>
      <c r="I43" s="36">
        <v>1</v>
      </c>
      <c r="J43" s="36">
        <v>0.1</v>
      </c>
      <c r="K43" s="302">
        <f t="shared" si="5"/>
        <v>0.1</v>
      </c>
      <c r="L43" s="126">
        <v>342506.92</v>
      </c>
      <c r="M43" s="133"/>
      <c r="N43" s="30"/>
      <c r="O43" s="30"/>
      <c r="P43" s="30"/>
      <c r="Q43" s="303">
        <f t="shared" si="2"/>
        <v>342506.92</v>
      </c>
      <c r="R43" s="178">
        <f t="shared" si="3"/>
        <v>1</v>
      </c>
      <c r="S43" s="180">
        <f t="shared" si="4"/>
      </c>
      <c r="AL43" s="27"/>
      <c r="AM43" s="27"/>
      <c r="AN43" s="27"/>
    </row>
    <row r="44" spans="2:40" ht="15.75">
      <c r="B44" s="300">
        <v>20</v>
      </c>
      <c r="C44" s="301">
        <f t="shared" si="1"/>
        <v>10</v>
      </c>
      <c r="D44" s="144" t="s">
        <v>825</v>
      </c>
      <c r="E44" s="144" t="s">
        <v>825</v>
      </c>
      <c r="F44" s="147" t="s">
        <v>126</v>
      </c>
      <c r="G44" s="416" t="s">
        <v>194</v>
      </c>
      <c r="H44" s="417"/>
      <c r="I44" s="415"/>
      <c r="J44" s="415"/>
      <c r="K44" s="418">
        <f t="shared" si="5"/>
        <v>0.5</v>
      </c>
      <c r="L44" s="126">
        <v>169771.17</v>
      </c>
      <c r="M44" s="133"/>
      <c r="N44" s="30"/>
      <c r="O44" s="30"/>
      <c r="P44" s="30"/>
      <c r="Q44" s="303">
        <f t="shared" si="2"/>
        <v>169771.17</v>
      </c>
      <c r="R44" s="178">
        <f t="shared" si="3"/>
        <v>1</v>
      </c>
      <c r="S44" s="180">
        <f t="shared" si="4"/>
      </c>
      <c r="AL44" s="27"/>
      <c r="AM44" s="27"/>
      <c r="AN44" s="27"/>
    </row>
    <row r="45" spans="2:40" ht="15.75">
      <c r="B45" s="300">
        <v>21</v>
      </c>
      <c r="C45" s="301">
        <f t="shared" si="1"/>
        <v>10</v>
      </c>
      <c r="D45" s="144" t="s">
        <v>825</v>
      </c>
      <c r="E45" s="144"/>
      <c r="F45" s="147" t="s">
        <v>126</v>
      </c>
      <c r="G45" s="148" t="s">
        <v>127</v>
      </c>
      <c r="H45" s="148" t="s">
        <v>127</v>
      </c>
      <c r="I45" s="36">
        <v>0.33</v>
      </c>
      <c r="J45" s="415">
        <v>0.5</v>
      </c>
      <c r="K45" s="302">
        <f t="shared" si="5"/>
      </c>
      <c r="L45" s="126"/>
      <c r="M45" s="133"/>
      <c r="N45" s="30"/>
      <c r="O45" s="30"/>
      <c r="P45" s="30"/>
      <c r="Q45" s="303">
        <f t="shared" si="2"/>
        <v>0</v>
      </c>
      <c r="R45" s="178">
        <f t="shared" si="3"/>
      </c>
      <c r="S45" s="180">
        <f t="shared" si="4"/>
      </c>
      <c r="AL45" s="27"/>
      <c r="AM45" s="27"/>
      <c r="AN45" s="27"/>
    </row>
    <row r="46" spans="2:40" ht="15.75">
      <c r="B46" s="300">
        <v>22</v>
      </c>
      <c r="C46" s="301">
        <f t="shared" si="1"/>
        <v>10</v>
      </c>
      <c r="D46" s="144" t="s">
        <v>825</v>
      </c>
      <c r="E46" s="144"/>
      <c r="F46" s="147" t="s">
        <v>126</v>
      </c>
      <c r="G46" s="148" t="s">
        <v>128</v>
      </c>
      <c r="H46" s="148" t="s">
        <v>128</v>
      </c>
      <c r="I46" s="36">
        <v>0.33</v>
      </c>
      <c r="J46" s="415">
        <v>0.5</v>
      </c>
      <c r="K46" s="302">
        <f t="shared" si="5"/>
      </c>
      <c r="L46" s="126"/>
      <c r="M46" s="133"/>
      <c r="N46" s="30"/>
      <c r="O46" s="30"/>
      <c r="P46" s="30"/>
      <c r="Q46" s="303">
        <f t="shared" si="2"/>
        <v>0</v>
      </c>
      <c r="R46" s="178">
        <f t="shared" si="3"/>
      </c>
      <c r="S46" s="180">
        <f t="shared" si="4"/>
      </c>
      <c r="AL46" s="27"/>
      <c r="AM46" s="27"/>
      <c r="AN46" s="27"/>
    </row>
    <row r="47" spans="2:40" ht="15.75">
      <c r="B47" s="300">
        <v>23</v>
      </c>
      <c r="C47" s="301">
        <f t="shared" si="1"/>
        <v>10</v>
      </c>
      <c r="D47" s="144" t="s">
        <v>825</v>
      </c>
      <c r="E47" s="144"/>
      <c r="F47" s="147" t="s">
        <v>126</v>
      </c>
      <c r="G47" s="148" t="s">
        <v>129</v>
      </c>
      <c r="H47" s="148" t="s">
        <v>129</v>
      </c>
      <c r="I47" s="36">
        <v>0.34</v>
      </c>
      <c r="J47" s="36">
        <v>0.5</v>
      </c>
      <c r="K47" s="302">
        <f t="shared" si="5"/>
      </c>
      <c r="L47" s="126"/>
      <c r="M47" s="133"/>
      <c r="N47" s="30"/>
      <c r="O47" s="30"/>
      <c r="P47" s="30"/>
      <c r="Q47" s="303">
        <f t="shared" si="2"/>
        <v>0</v>
      </c>
      <c r="R47" s="178">
        <f t="shared" si="3"/>
      </c>
      <c r="S47" s="180">
        <f t="shared" si="4"/>
      </c>
      <c r="AL47" s="27"/>
      <c r="AM47" s="27"/>
      <c r="AN47" s="27"/>
    </row>
    <row r="48" spans="2:40" ht="15.75">
      <c r="B48" s="300">
        <v>24</v>
      </c>
      <c r="C48" s="301">
        <f t="shared" si="1"/>
        <v>10</v>
      </c>
      <c r="D48" s="144" t="s">
        <v>805</v>
      </c>
      <c r="E48" s="144" t="s">
        <v>805</v>
      </c>
      <c r="F48" s="147" t="s">
        <v>125</v>
      </c>
      <c r="G48" s="148" t="s">
        <v>122</v>
      </c>
      <c r="H48" s="33"/>
      <c r="I48" s="36">
        <v>1</v>
      </c>
      <c r="J48" s="36">
        <v>1</v>
      </c>
      <c r="K48" s="302">
        <f t="shared" si="5"/>
        <v>1</v>
      </c>
      <c r="L48" s="126">
        <v>1100728.29</v>
      </c>
      <c r="M48" s="133">
        <v>438533.1</v>
      </c>
      <c r="N48" s="30"/>
      <c r="O48" s="30"/>
      <c r="P48" s="30"/>
      <c r="Q48" s="303">
        <f t="shared" si="2"/>
        <v>1539261.3900000001</v>
      </c>
      <c r="R48" s="178">
        <f t="shared" si="3"/>
        <v>1</v>
      </c>
      <c r="S48" s="180">
        <f t="shared" si="4"/>
      </c>
      <c r="AL48" s="27"/>
      <c r="AM48" s="27"/>
      <c r="AN48" s="27"/>
    </row>
    <row r="49" spans="2:40" ht="30.75">
      <c r="B49" s="300">
        <v>25</v>
      </c>
      <c r="C49" s="301">
        <f t="shared" si="1"/>
        <v>10</v>
      </c>
      <c r="D49" s="144" t="s">
        <v>826</v>
      </c>
      <c r="E49" s="144" t="s">
        <v>826</v>
      </c>
      <c r="F49" s="147" t="s">
        <v>125</v>
      </c>
      <c r="G49" s="148" t="s">
        <v>121</v>
      </c>
      <c r="H49" s="33"/>
      <c r="I49" s="36">
        <v>1</v>
      </c>
      <c r="J49" s="36">
        <v>1</v>
      </c>
      <c r="K49" s="302">
        <f t="shared" si="5"/>
        <v>1</v>
      </c>
      <c r="L49" s="126">
        <v>740283.73</v>
      </c>
      <c r="M49" s="133"/>
      <c r="N49" s="30"/>
      <c r="O49" s="30"/>
      <c r="P49" s="30"/>
      <c r="Q49" s="303">
        <f t="shared" si="2"/>
        <v>740283.73</v>
      </c>
      <c r="R49" s="178">
        <f t="shared" si="3"/>
        <v>1</v>
      </c>
      <c r="S49" s="180">
        <f t="shared" si="4"/>
      </c>
      <c r="AL49" s="27"/>
      <c r="AM49" s="27"/>
      <c r="AN49" s="27"/>
    </row>
    <row r="50" spans="2:40" ht="30.75">
      <c r="B50" s="300">
        <v>26</v>
      </c>
      <c r="C50" s="301">
        <f t="shared" si="1"/>
        <v>10</v>
      </c>
      <c r="D50" s="144" t="s">
        <v>807</v>
      </c>
      <c r="E50" s="144" t="s">
        <v>807</v>
      </c>
      <c r="F50" s="147" t="s">
        <v>125</v>
      </c>
      <c r="G50" s="148" t="s">
        <v>118</v>
      </c>
      <c r="H50" s="33"/>
      <c r="I50" s="36">
        <v>1</v>
      </c>
      <c r="J50" s="36">
        <v>0.44</v>
      </c>
      <c r="K50" s="302">
        <f t="shared" si="5"/>
        <v>0.44</v>
      </c>
      <c r="L50" s="126">
        <v>108619.95</v>
      </c>
      <c r="M50" s="133"/>
      <c r="N50" s="30"/>
      <c r="O50" s="30"/>
      <c r="P50" s="30">
        <v>37</v>
      </c>
      <c r="Q50" s="303">
        <f t="shared" si="2"/>
        <v>108656.95</v>
      </c>
      <c r="R50" s="178">
        <f t="shared" si="3"/>
        <v>1</v>
      </c>
      <c r="S50" s="180">
        <f t="shared" si="4"/>
      </c>
      <c r="AL50" s="27"/>
      <c r="AM50" s="27"/>
      <c r="AN50" s="27"/>
    </row>
    <row r="51" spans="2:40" ht="15.75">
      <c r="B51" s="300">
        <v>27</v>
      </c>
      <c r="C51" s="301">
        <f t="shared" si="1"/>
        <v>10</v>
      </c>
      <c r="D51" s="144" t="s">
        <v>827</v>
      </c>
      <c r="E51" s="144" t="s">
        <v>827</v>
      </c>
      <c r="F51" s="147" t="s">
        <v>125</v>
      </c>
      <c r="G51" s="148" t="s">
        <v>118</v>
      </c>
      <c r="H51" s="33"/>
      <c r="I51" s="36">
        <v>1</v>
      </c>
      <c r="J51" s="36">
        <v>0.27</v>
      </c>
      <c r="K51" s="302">
        <f t="shared" si="5"/>
        <v>0.27</v>
      </c>
      <c r="L51" s="126">
        <v>1099162.63</v>
      </c>
      <c r="M51" s="133"/>
      <c r="N51" s="30"/>
      <c r="O51" s="30"/>
      <c r="P51" s="30"/>
      <c r="Q51" s="303">
        <f t="shared" si="2"/>
        <v>1099162.63</v>
      </c>
      <c r="R51" s="178">
        <f t="shared" si="3"/>
        <v>1</v>
      </c>
      <c r="S51" s="180">
        <f t="shared" si="4"/>
      </c>
      <c r="AL51" s="27"/>
      <c r="AM51" s="27"/>
      <c r="AN51" s="27"/>
    </row>
    <row r="52" spans="2:40" ht="15.75">
      <c r="B52" s="300">
        <v>28</v>
      </c>
      <c r="C52" s="301">
        <f t="shared" si="1"/>
        <v>10</v>
      </c>
      <c r="D52" s="144" t="s">
        <v>828</v>
      </c>
      <c r="E52" s="144" t="s">
        <v>828</v>
      </c>
      <c r="F52" s="147" t="s">
        <v>125</v>
      </c>
      <c r="G52" s="148" t="s">
        <v>122</v>
      </c>
      <c r="H52" s="33"/>
      <c r="I52" s="36">
        <v>1</v>
      </c>
      <c r="J52" s="36">
        <v>1</v>
      </c>
      <c r="K52" s="302">
        <f t="shared" si="5"/>
        <v>1</v>
      </c>
      <c r="L52" s="126">
        <v>1442669.14</v>
      </c>
      <c r="M52" s="133">
        <v>781382.4</v>
      </c>
      <c r="N52" s="30"/>
      <c r="O52" s="30"/>
      <c r="P52" s="30">
        <v>1755.2</v>
      </c>
      <c r="Q52" s="303">
        <f t="shared" si="2"/>
        <v>2225806.74</v>
      </c>
      <c r="R52" s="178">
        <f t="shared" si="3"/>
        <v>1</v>
      </c>
      <c r="S52" s="180">
        <f t="shared" si="4"/>
      </c>
      <c r="AL52" s="27"/>
      <c r="AM52" s="27"/>
      <c r="AN52" s="27"/>
    </row>
    <row r="53" spans="2:40" ht="15.75">
      <c r="B53" s="300">
        <v>29</v>
      </c>
      <c r="C53" s="301">
        <f t="shared" si="1"/>
        <v>10</v>
      </c>
      <c r="D53" s="144" t="s">
        <v>829</v>
      </c>
      <c r="E53" s="144" t="s">
        <v>829</v>
      </c>
      <c r="F53" s="147" t="s">
        <v>126</v>
      </c>
      <c r="G53" s="416" t="s">
        <v>194</v>
      </c>
      <c r="H53" s="417"/>
      <c r="I53" s="415"/>
      <c r="J53" s="415"/>
      <c r="K53" s="418">
        <f t="shared" si="5"/>
        <v>1</v>
      </c>
      <c r="L53" s="126">
        <v>89714.58</v>
      </c>
      <c r="M53" s="133"/>
      <c r="N53" s="30"/>
      <c r="O53" s="30"/>
      <c r="P53" s="30"/>
      <c r="Q53" s="303">
        <f t="shared" si="2"/>
        <v>89714.58</v>
      </c>
      <c r="R53" s="178">
        <f t="shared" si="3"/>
        <v>1</v>
      </c>
      <c r="S53" s="180">
        <f t="shared" si="4"/>
      </c>
      <c r="AL53" s="27"/>
      <c r="AM53" s="27"/>
      <c r="AN53" s="27"/>
    </row>
    <row r="54" spans="2:40" ht="15.75">
      <c r="B54" s="300">
        <v>30</v>
      </c>
      <c r="C54" s="301">
        <f t="shared" si="1"/>
        <v>10</v>
      </c>
      <c r="D54" s="144" t="s">
        <v>829</v>
      </c>
      <c r="E54" s="144"/>
      <c r="F54" s="147" t="s">
        <v>126</v>
      </c>
      <c r="G54" s="148" t="s">
        <v>121</v>
      </c>
      <c r="H54" s="148" t="s">
        <v>121</v>
      </c>
      <c r="I54" s="36">
        <v>0.5</v>
      </c>
      <c r="J54" s="415">
        <v>1</v>
      </c>
      <c r="K54" s="302">
        <f t="shared" si="5"/>
      </c>
      <c r="L54" s="126"/>
      <c r="M54" s="133"/>
      <c r="N54" s="30"/>
      <c r="O54" s="30"/>
      <c r="P54" s="30"/>
      <c r="Q54" s="303">
        <f t="shared" si="2"/>
        <v>0</v>
      </c>
      <c r="R54" s="178">
        <f t="shared" si="3"/>
      </c>
      <c r="S54" s="180">
        <f t="shared" si="4"/>
      </c>
      <c r="AL54" s="27"/>
      <c r="AM54" s="27"/>
      <c r="AN54" s="27"/>
    </row>
    <row r="55" spans="2:40" ht="15.75">
      <c r="B55" s="300">
        <v>31</v>
      </c>
      <c r="C55" s="301">
        <f t="shared" si="1"/>
        <v>10</v>
      </c>
      <c r="D55" s="144" t="s">
        <v>829</v>
      </c>
      <c r="E55" s="144"/>
      <c r="F55" s="147" t="s">
        <v>126</v>
      </c>
      <c r="G55" s="148" t="s">
        <v>127</v>
      </c>
      <c r="H55" s="148" t="s">
        <v>127</v>
      </c>
      <c r="I55" s="36">
        <v>0.5</v>
      </c>
      <c r="J55" s="415">
        <v>1</v>
      </c>
      <c r="K55" s="302">
        <f t="shared" si="5"/>
      </c>
      <c r="L55" s="126"/>
      <c r="M55" s="133"/>
      <c r="N55" s="30"/>
      <c r="O55" s="30"/>
      <c r="P55" s="30"/>
      <c r="Q55" s="303">
        <f t="shared" si="2"/>
        <v>0</v>
      </c>
      <c r="R55" s="178">
        <f t="shared" si="3"/>
      </c>
      <c r="S55" s="180">
        <f t="shared" si="4"/>
      </c>
      <c r="AL55" s="27"/>
      <c r="AM55" s="27"/>
      <c r="AN55" s="27"/>
    </row>
    <row r="56" spans="2:40" ht="15.75">
      <c r="B56" s="300">
        <v>32</v>
      </c>
      <c r="C56" s="301">
        <f t="shared" si="1"/>
        <v>10</v>
      </c>
      <c r="D56" s="144" t="s">
        <v>129</v>
      </c>
      <c r="E56" s="144"/>
      <c r="F56" s="147" t="s">
        <v>125</v>
      </c>
      <c r="G56" s="148" t="s">
        <v>129</v>
      </c>
      <c r="H56" s="33"/>
      <c r="I56" s="36">
        <v>1</v>
      </c>
      <c r="J56" s="36">
        <v>0.5</v>
      </c>
      <c r="K56" s="302">
        <f t="shared" si="5"/>
        <v>0.5</v>
      </c>
      <c r="L56" s="126">
        <v>43584.7</v>
      </c>
      <c r="M56" s="133"/>
      <c r="N56" s="30"/>
      <c r="O56" s="30"/>
      <c r="P56" s="30"/>
      <c r="Q56" s="303">
        <f t="shared" si="2"/>
        <v>43584.7</v>
      </c>
      <c r="R56" s="178">
        <f t="shared" si="3"/>
        <v>1</v>
      </c>
      <c r="S56" s="180">
        <f t="shared" si="4"/>
      </c>
      <c r="AL56" s="27"/>
      <c r="AM56" s="27"/>
      <c r="AN56" s="27"/>
    </row>
    <row r="57" spans="2:40" ht="15.75">
      <c r="B57" s="300">
        <v>33</v>
      </c>
      <c r="C57" s="301">
        <f t="shared" si="1"/>
      </c>
      <c r="D57" s="144"/>
      <c r="E57" s="144"/>
      <c r="F57" s="147"/>
      <c r="G57" s="148"/>
      <c r="H57" s="33"/>
      <c r="I57" s="36"/>
      <c r="J57" s="36"/>
      <c r="K57" s="302">
        <f t="shared" si="5"/>
      </c>
      <c r="L57" s="126"/>
      <c r="M57" s="133"/>
      <c r="N57" s="30"/>
      <c r="O57" s="30"/>
      <c r="P57" s="30"/>
      <c r="Q57" s="303">
        <f t="shared" si="2"/>
        <v>0</v>
      </c>
      <c r="R57" s="178">
        <f t="shared" si="3"/>
      </c>
      <c r="S57" s="180">
        <f t="shared" si="4"/>
      </c>
      <c r="AL57" s="27"/>
      <c r="AM57" s="27"/>
      <c r="AN57" s="27"/>
    </row>
    <row r="58" spans="2:40" ht="15.75">
      <c r="B58" s="300">
        <v>34</v>
      </c>
      <c r="C58" s="301">
        <f t="shared" si="1"/>
      </c>
      <c r="D58" s="144"/>
      <c r="E58" s="144"/>
      <c r="F58" s="147"/>
      <c r="G58" s="148"/>
      <c r="H58" s="33"/>
      <c r="I58" s="36"/>
      <c r="J58" s="36"/>
      <c r="K58" s="302">
        <f t="shared" si="5"/>
      </c>
      <c r="L58" s="126"/>
      <c r="M58" s="133"/>
      <c r="N58" s="30"/>
      <c r="O58" s="30"/>
      <c r="P58" s="30"/>
      <c r="Q58" s="303">
        <f t="shared" si="2"/>
        <v>0</v>
      </c>
      <c r="R58" s="178">
        <f t="shared" si="3"/>
      </c>
      <c r="S58" s="180">
        <f t="shared" si="4"/>
      </c>
      <c r="AL58" s="27"/>
      <c r="AM58" s="27"/>
      <c r="AN58" s="27"/>
    </row>
    <row r="59" spans="2:40" ht="15.75">
      <c r="B59" s="300">
        <v>35</v>
      </c>
      <c r="C59" s="301">
        <f t="shared" si="1"/>
      </c>
      <c r="D59" s="144"/>
      <c r="E59" s="144"/>
      <c r="F59" s="147"/>
      <c r="G59" s="148"/>
      <c r="H59" s="33"/>
      <c r="I59" s="36"/>
      <c r="J59" s="36"/>
      <c r="K59" s="302">
        <f t="shared" si="5"/>
      </c>
      <c r="L59" s="126"/>
      <c r="M59" s="133"/>
      <c r="N59" s="30"/>
      <c r="O59" s="30"/>
      <c r="P59" s="30"/>
      <c r="Q59" s="303">
        <f t="shared" si="2"/>
        <v>0</v>
      </c>
      <c r="R59" s="178">
        <f t="shared" si="3"/>
      </c>
      <c r="S59" s="180">
        <f t="shared" si="4"/>
      </c>
      <c r="AL59" s="27"/>
      <c r="AM59" s="27"/>
      <c r="AN59" s="27"/>
    </row>
    <row r="60" spans="2:40" ht="15.75">
      <c r="B60" s="300">
        <v>36</v>
      </c>
      <c r="C60" s="301">
        <f t="shared" si="1"/>
      </c>
      <c r="D60" s="144"/>
      <c r="E60" s="144"/>
      <c r="F60" s="147"/>
      <c r="G60" s="148"/>
      <c r="H60" s="33"/>
      <c r="I60" s="36"/>
      <c r="J60" s="36"/>
      <c r="K60" s="302">
        <f t="shared" si="5"/>
      </c>
      <c r="L60" s="126"/>
      <c r="M60" s="133"/>
      <c r="N60" s="30"/>
      <c r="O60" s="30"/>
      <c r="P60" s="30"/>
      <c r="Q60" s="303">
        <f t="shared" si="2"/>
        <v>0</v>
      </c>
      <c r="R60" s="178">
        <f t="shared" si="3"/>
      </c>
      <c r="S60" s="180">
        <f t="shared" si="4"/>
      </c>
      <c r="AL60" s="27"/>
      <c r="AM60" s="27"/>
      <c r="AN60" s="27"/>
    </row>
    <row r="61" spans="2:40" ht="15.75">
      <c r="B61" s="300">
        <v>37</v>
      </c>
      <c r="C61" s="301">
        <f t="shared" si="1"/>
      </c>
      <c r="D61" s="144"/>
      <c r="E61" s="144"/>
      <c r="F61" s="147"/>
      <c r="G61" s="148"/>
      <c r="H61" s="33"/>
      <c r="I61" s="36"/>
      <c r="J61" s="36"/>
      <c r="K61" s="302">
        <f t="shared" si="5"/>
      </c>
      <c r="L61" s="126"/>
      <c r="M61" s="133"/>
      <c r="N61" s="30"/>
      <c r="O61" s="30"/>
      <c r="P61" s="30"/>
      <c r="Q61" s="303">
        <f t="shared" si="2"/>
        <v>0</v>
      </c>
      <c r="R61" s="178">
        <f t="shared" si="3"/>
      </c>
      <c r="S61" s="180">
        <f t="shared" si="4"/>
      </c>
      <c r="AL61" s="27"/>
      <c r="AM61" s="27"/>
      <c r="AN61" s="27"/>
    </row>
    <row r="62" spans="2:40" ht="15.75">
      <c r="B62" s="300">
        <v>38</v>
      </c>
      <c r="C62" s="301">
        <f t="shared" si="1"/>
      </c>
      <c r="D62" s="144"/>
      <c r="E62" s="144"/>
      <c r="F62" s="147"/>
      <c r="G62" s="148"/>
      <c r="H62" s="33"/>
      <c r="I62" s="36"/>
      <c r="J62" s="36"/>
      <c r="K62" s="302">
        <f t="shared" si="5"/>
      </c>
      <c r="L62" s="126"/>
      <c r="M62" s="133"/>
      <c r="N62" s="30"/>
      <c r="O62" s="30"/>
      <c r="P62" s="30"/>
      <c r="Q62" s="303">
        <f t="shared" si="2"/>
        <v>0</v>
      </c>
      <c r="R62" s="178">
        <f t="shared" si="3"/>
      </c>
      <c r="S62" s="180">
        <f t="shared" si="4"/>
      </c>
      <c r="AL62" s="27"/>
      <c r="AM62" s="27"/>
      <c r="AN62" s="27"/>
    </row>
    <row r="63" spans="2:40" ht="15.75">
      <c r="B63" s="300">
        <v>39</v>
      </c>
      <c r="C63" s="301">
        <f t="shared" si="1"/>
      </c>
      <c r="D63" s="144"/>
      <c r="E63" s="144"/>
      <c r="F63" s="147"/>
      <c r="G63" s="148"/>
      <c r="H63" s="33"/>
      <c r="I63" s="36"/>
      <c r="J63" s="36"/>
      <c r="K63" s="302">
        <f t="shared" si="5"/>
      </c>
      <c r="L63" s="126"/>
      <c r="M63" s="133"/>
      <c r="N63" s="30"/>
      <c r="O63" s="30"/>
      <c r="P63" s="30"/>
      <c r="Q63" s="303">
        <f t="shared" si="2"/>
        <v>0</v>
      </c>
      <c r="R63" s="178">
        <f t="shared" si="3"/>
      </c>
      <c r="S63" s="180">
        <f t="shared" si="4"/>
      </c>
      <c r="AL63" s="27"/>
      <c r="AM63" s="27"/>
      <c r="AN63" s="27"/>
    </row>
    <row r="64" spans="2:40" ht="15.75">
      <c r="B64" s="300">
        <v>40</v>
      </c>
      <c r="C64" s="301">
        <f t="shared" si="1"/>
      </c>
      <c r="D64" s="144"/>
      <c r="E64" s="144"/>
      <c r="F64" s="147"/>
      <c r="G64" s="148"/>
      <c r="H64" s="33"/>
      <c r="I64" s="36"/>
      <c r="J64" s="36"/>
      <c r="K64" s="302">
        <f t="shared" si="5"/>
      </c>
      <c r="L64" s="126"/>
      <c r="M64" s="133"/>
      <c r="N64" s="30"/>
      <c r="O64" s="30"/>
      <c r="P64" s="30"/>
      <c r="Q64" s="303">
        <f t="shared" si="2"/>
        <v>0</v>
      </c>
      <c r="R64" s="178">
        <f t="shared" si="3"/>
      </c>
      <c r="S64" s="180">
        <f t="shared" si="4"/>
      </c>
      <c r="AL64" s="27"/>
      <c r="AM64" s="27"/>
      <c r="AN64" s="27"/>
    </row>
    <row r="65" spans="2:40" ht="15.75">
      <c r="B65" s="300">
        <v>41</v>
      </c>
      <c r="C65" s="301">
        <f t="shared" si="1"/>
      </c>
      <c r="D65" s="144"/>
      <c r="E65" s="144"/>
      <c r="F65" s="147"/>
      <c r="G65" s="148"/>
      <c r="H65" s="33"/>
      <c r="I65" s="36"/>
      <c r="J65" s="36"/>
      <c r="K65" s="302">
        <f t="shared" si="5"/>
      </c>
      <c r="L65" s="126"/>
      <c r="M65" s="133"/>
      <c r="N65" s="30"/>
      <c r="O65" s="30"/>
      <c r="P65" s="30"/>
      <c r="Q65" s="303">
        <f t="shared" si="2"/>
        <v>0</v>
      </c>
      <c r="R65" s="178">
        <f t="shared" si="3"/>
      </c>
      <c r="S65" s="180">
        <f t="shared" si="4"/>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5"/>
      </c>
      <c r="L66" s="126"/>
      <c r="M66" s="133"/>
      <c r="N66" s="30"/>
      <c r="O66" s="30"/>
      <c r="P66" s="30"/>
      <c r="Q66" s="303">
        <f t="shared" si="2"/>
        <v>0</v>
      </c>
      <c r="R66" s="178">
        <f t="shared" si="3"/>
      </c>
      <c r="S66" s="180">
        <f t="shared" si="4"/>
      </c>
      <c r="AL66" s="27"/>
      <c r="AM66" s="27"/>
      <c r="AN66" s="27"/>
    </row>
    <row r="67" spans="2:40" ht="15.75">
      <c r="B67" s="300">
        <v>43</v>
      </c>
      <c r="C67" s="301">
        <f t="shared" si="6"/>
      </c>
      <c r="D67" s="144"/>
      <c r="E67" s="144"/>
      <c r="F67" s="147"/>
      <c r="G67" s="148"/>
      <c r="H67" s="33"/>
      <c r="I67" s="36"/>
      <c r="J67" s="36"/>
      <c r="K67" s="302">
        <f t="shared" si="5"/>
      </c>
      <c r="L67" s="126"/>
      <c r="M67" s="133"/>
      <c r="N67" s="30"/>
      <c r="O67" s="30"/>
      <c r="P67" s="30"/>
      <c r="Q67" s="303">
        <f t="shared" si="2"/>
        <v>0</v>
      </c>
      <c r="R67" s="178">
        <f t="shared" si="3"/>
      </c>
      <c r="S67" s="180">
        <f t="shared" si="4"/>
      </c>
      <c r="AL67" s="27"/>
      <c r="AM67" s="27"/>
      <c r="AN67" s="27"/>
    </row>
    <row r="68" spans="2:40" ht="15.75">
      <c r="B68" s="300">
        <v>44</v>
      </c>
      <c r="C68" s="301">
        <f t="shared" si="6"/>
      </c>
      <c r="D68" s="144"/>
      <c r="E68" s="144"/>
      <c r="F68" s="147"/>
      <c r="G68" s="148"/>
      <c r="H68" s="33"/>
      <c r="I68" s="36"/>
      <c r="J68" s="36"/>
      <c r="K68" s="302">
        <f t="shared" si="5"/>
      </c>
      <c r="L68" s="126"/>
      <c r="M68" s="133"/>
      <c r="N68" s="30"/>
      <c r="O68" s="30"/>
      <c r="P68" s="30"/>
      <c r="Q68" s="303">
        <f t="shared" si="2"/>
        <v>0</v>
      </c>
      <c r="R68" s="178">
        <f t="shared" si="3"/>
      </c>
      <c r="S68" s="180">
        <f t="shared" si="4"/>
      </c>
      <c r="AL68" s="27"/>
      <c r="AM68" s="27"/>
      <c r="AN68" s="27"/>
    </row>
    <row r="69" spans="2:40" ht="15.75">
      <c r="B69" s="300">
        <v>45</v>
      </c>
      <c r="C69" s="301">
        <f t="shared" si="6"/>
      </c>
      <c r="D69" s="144"/>
      <c r="E69" s="144"/>
      <c r="F69" s="147"/>
      <c r="G69" s="148"/>
      <c r="H69" s="33"/>
      <c r="I69" s="36"/>
      <c r="J69" s="36"/>
      <c r="K69" s="302">
        <f t="shared" si="5"/>
      </c>
      <c r="L69" s="126"/>
      <c r="M69" s="133"/>
      <c r="N69" s="30"/>
      <c r="O69" s="30"/>
      <c r="P69" s="30"/>
      <c r="Q69" s="303">
        <f t="shared" si="2"/>
        <v>0</v>
      </c>
      <c r="R69" s="178">
        <f t="shared" si="3"/>
      </c>
      <c r="S69" s="180">
        <f t="shared" si="4"/>
      </c>
      <c r="AL69" s="27"/>
      <c r="AM69" s="27"/>
      <c r="AN69" s="27"/>
    </row>
    <row r="70" spans="2:40" ht="15.75">
      <c r="B70" s="300">
        <v>46</v>
      </c>
      <c r="C70" s="301">
        <f t="shared" si="6"/>
      </c>
      <c r="D70" s="144"/>
      <c r="E70" s="144"/>
      <c r="F70" s="147"/>
      <c r="G70" s="148"/>
      <c r="H70" s="33"/>
      <c r="I70" s="36"/>
      <c r="J70" s="36"/>
      <c r="K70" s="302">
        <f t="shared" si="5"/>
      </c>
      <c r="L70" s="126"/>
      <c r="M70" s="133"/>
      <c r="N70" s="30"/>
      <c r="O70" s="30"/>
      <c r="P70" s="30"/>
      <c r="Q70" s="303">
        <f t="shared" si="2"/>
        <v>0</v>
      </c>
      <c r="R70" s="178">
        <f t="shared" si="3"/>
      </c>
      <c r="S70" s="180">
        <f t="shared" si="4"/>
      </c>
      <c r="AL70" s="27"/>
      <c r="AM70" s="27"/>
      <c r="AN70" s="27"/>
    </row>
    <row r="71" spans="2:40" ht="15.75">
      <c r="B71" s="300">
        <v>47</v>
      </c>
      <c r="C71" s="301">
        <f t="shared" si="6"/>
      </c>
      <c r="D71" s="144"/>
      <c r="E71" s="144"/>
      <c r="F71" s="147"/>
      <c r="G71" s="148"/>
      <c r="H71" s="33"/>
      <c r="I71" s="36"/>
      <c r="J71" s="36"/>
      <c r="K71" s="302">
        <f t="shared" si="5"/>
      </c>
      <c r="L71" s="126"/>
      <c r="M71" s="133"/>
      <c r="N71" s="30"/>
      <c r="O71" s="30"/>
      <c r="P71" s="30"/>
      <c r="Q71" s="303">
        <f t="shared" si="2"/>
        <v>0</v>
      </c>
      <c r="R71" s="178">
        <f t="shared" si="3"/>
      </c>
      <c r="S71" s="180">
        <f t="shared" si="4"/>
      </c>
      <c r="AL71" s="27"/>
      <c r="AM71" s="27"/>
      <c r="AN71" s="27"/>
    </row>
    <row r="72" spans="2:40" ht="15.75">
      <c r="B72" s="300">
        <v>48</v>
      </c>
      <c r="C72" s="301">
        <f t="shared" si="6"/>
      </c>
      <c r="D72" s="144"/>
      <c r="E72" s="144"/>
      <c r="F72" s="147"/>
      <c r="G72" s="148"/>
      <c r="H72" s="33"/>
      <c r="I72" s="36"/>
      <c r="J72" s="36"/>
      <c r="K72" s="302">
        <f t="shared" si="5"/>
      </c>
      <c r="L72" s="126"/>
      <c r="M72" s="133"/>
      <c r="N72" s="30"/>
      <c r="O72" s="30"/>
      <c r="P72" s="30"/>
      <c r="Q72" s="303">
        <f t="shared" si="2"/>
        <v>0</v>
      </c>
      <c r="R72" s="178">
        <f t="shared" si="3"/>
      </c>
      <c r="S72" s="180">
        <f t="shared" si="4"/>
      </c>
      <c r="AL72" s="27"/>
      <c r="AM72" s="27"/>
      <c r="AN72" s="27"/>
    </row>
    <row r="73" spans="2:40" ht="15.75">
      <c r="B73" s="300">
        <v>49</v>
      </c>
      <c r="C73" s="301">
        <f t="shared" si="6"/>
      </c>
      <c r="D73" s="144"/>
      <c r="E73" s="144"/>
      <c r="F73" s="147"/>
      <c r="G73" s="148"/>
      <c r="H73" s="33"/>
      <c r="I73" s="36"/>
      <c r="J73" s="36"/>
      <c r="K73" s="302">
        <f t="shared" si="5"/>
      </c>
      <c r="L73" s="126"/>
      <c r="M73" s="133"/>
      <c r="N73" s="30"/>
      <c r="O73" s="30"/>
      <c r="P73" s="30"/>
      <c r="Q73" s="303">
        <f t="shared" si="2"/>
        <v>0</v>
      </c>
      <c r="R73" s="178">
        <f t="shared" si="3"/>
      </c>
      <c r="S73" s="180">
        <f t="shared" si="4"/>
      </c>
      <c r="AL73" s="27"/>
      <c r="AM73" s="27"/>
      <c r="AN73" s="27"/>
    </row>
    <row r="74" spans="2:40" ht="15.75">
      <c r="B74" s="300">
        <v>50</v>
      </c>
      <c r="C74" s="301">
        <f t="shared" si="6"/>
      </c>
      <c r="D74" s="144"/>
      <c r="E74" s="144"/>
      <c r="F74" s="147"/>
      <c r="G74" s="148"/>
      <c r="H74" s="33"/>
      <c r="I74" s="36"/>
      <c r="J74" s="36"/>
      <c r="K74" s="302">
        <f t="shared" si="5"/>
      </c>
      <c r="L74" s="126"/>
      <c r="M74" s="133"/>
      <c r="N74" s="30"/>
      <c r="O74" s="30"/>
      <c r="P74" s="30"/>
      <c r="Q74" s="303">
        <f t="shared" si="2"/>
        <v>0</v>
      </c>
      <c r="R74" s="178">
        <f t="shared" si="3"/>
      </c>
      <c r="S74" s="180">
        <f t="shared" si="4"/>
      </c>
      <c r="AL74" s="27"/>
      <c r="AM74" s="27"/>
      <c r="AN74" s="27"/>
    </row>
    <row r="75" spans="2:40" ht="15.75">
      <c r="B75" s="300">
        <v>51</v>
      </c>
      <c r="C75" s="301">
        <f t="shared" si="6"/>
      </c>
      <c r="D75" s="144"/>
      <c r="E75" s="144"/>
      <c r="F75" s="147"/>
      <c r="G75" s="148"/>
      <c r="H75" s="33"/>
      <c r="I75" s="36"/>
      <c r="J75" s="36"/>
      <c r="K75" s="302">
        <f t="shared" si="5"/>
      </c>
      <c r="L75" s="126"/>
      <c r="M75" s="133"/>
      <c r="N75" s="30"/>
      <c r="O75" s="30"/>
      <c r="P75" s="30"/>
      <c r="Q75" s="303">
        <f t="shared" si="2"/>
        <v>0</v>
      </c>
      <c r="R75" s="178">
        <f t="shared" si="3"/>
      </c>
      <c r="S75" s="180">
        <f t="shared" si="4"/>
      </c>
      <c r="AL75" s="27"/>
      <c r="AM75" s="27"/>
      <c r="AN75" s="27"/>
    </row>
    <row r="76" spans="2:40" ht="15.75">
      <c r="B76" s="300">
        <v>52</v>
      </c>
      <c r="C76" s="301">
        <f t="shared" si="6"/>
      </c>
      <c r="D76" s="144"/>
      <c r="E76" s="144"/>
      <c r="F76" s="147"/>
      <c r="G76" s="148"/>
      <c r="H76" s="33"/>
      <c r="I76" s="36"/>
      <c r="J76" s="36"/>
      <c r="K76" s="302">
        <f t="shared" si="5"/>
      </c>
      <c r="L76" s="126"/>
      <c r="M76" s="133"/>
      <c r="N76" s="30"/>
      <c r="O76" s="30"/>
      <c r="P76" s="30"/>
      <c r="Q76" s="303">
        <f t="shared" si="2"/>
        <v>0</v>
      </c>
      <c r="R76" s="178">
        <f t="shared" si="3"/>
      </c>
      <c r="S76" s="180">
        <f t="shared" si="4"/>
      </c>
      <c r="AL76" s="27"/>
      <c r="AM76" s="27"/>
      <c r="AN76" s="27"/>
    </row>
    <row r="77" spans="2:40" ht="15.75">
      <c r="B77" s="300">
        <v>53</v>
      </c>
      <c r="C77" s="301">
        <f t="shared" si="6"/>
      </c>
      <c r="D77" s="144"/>
      <c r="E77" s="144"/>
      <c r="F77" s="147"/>
      <c r="G77" s="148"/>
      <c r="H77" s="33"/>
      <c r="I77" s="36"/>
      <c r="J77" s="36"/>
      <c r="K77" s="302">
        <f t="shared" si="5"/>
      </c>
      <c r="L77" s="126"/>
      <c r="M77" s="133"/>
      <c r="N77" s="30"/>
      <c r="O77" s="30"/>
      <c r="P77" s="30"/>
      <c r="Q77" s="303">
        <f t="shared" si="2"/>
        <v>0</v>
      </c>
      <c r="R77" s="178">
        <f t="shared" si="3"/>
      </c>
      <c r="S77" s="180">
        <f t="shared" si="4"/>
      </c>
      <c r="AL77" s="27"/>
      <c r="AM77" s="27"/>
      <c r="AN77" s="27"/>
    </row>
    <row r="78" spans="2:40" ht="15.75">
      <c r="B78" s="300">
        <v>54</v>
      </c>
      <c r="C78" s="301">
        <f t="shared" si="6"/>
      </c>
      <c r="D78" s="144"/>
      <c r="E78" s="144"/>
      <c r="F78" s="147"/>
      <c r="G78" s="148"/>
      <c r="H78" s="33"/>
      <c r="I78" s="36"/>
      <c r="J78" s="36"/>
      <c r="K78" s="302">
        <f t="shared" si="5"/>
      </c>
      <c r="L78" s="126"/>
      <c r="M78" s="133"/>
      <c r="N78" s="30"/>
      <c r="O78" s="30"/>
      <c r="P78" s="30"/>
      <c r="Q78" s="303">
        <f t="shared" si="2"/>
        <v>0</v>
      </c>
      <c r="R78" s="178">
        <f t="shared" si="3"/>
      </c>
      <c r="S78" s="180">
        <f t="shared" si="4"/>
      </c>
      <c r="AL78" s="27"/>
      <c r="AM78" s="27"/>
      <c r="AN78" s="27"/>
    </row>
    <row r="79" spans="2:40" ht="15.75">
      <c r="B79" s="300">
        <v>55</v>
      </c>
      <c r="C79" s="301">
        <f t="shared" si="6"/>
      </c>
      <c r="D79" s="144"/>
      <c r="E79" s="144"/>
      <c r="F79" s="147"/>
      <c r="G79" s="148"/>
      <c r="H79" s="33"/>
      <c r="I79" s="36"/>
      <c r="J79" s="36"/>
      <c r="K79" s="302">
        <f t="shared" si="5"/>
      </c>
      <c r="L79" s="126"/>
      <c r="M79" s="133"/>
      <c r="N79" s="30"/>
      <c r="O79" s="30"/>
      <c r="P79" s="30"/>
      <c r="Q79" s="303">
        <f t="shared" si="2"/>
        <v>0</v>
      </c>
      <c r="R79" s="178">
        <f t="shared" si="3"/>
      </c>
      <c r="S79" s="180">
        <f t="shared" si="4"/>
      </c>
      <c r="AL79" s="27"/>
      <c r="AM79" s="27"/>
      <c r="AN79" s="27"/>
    </row>
    <row r="80" spans="2:40" ht="15.75">
      <c r="B80" s="300">
        <v>56</v>
      </c>
      <c r="C80" s="301">
        <f t="shared" si="6"/>
      </c>
      <c r="D80" s="144"/>
      <c r="E80" s="144"/>
      <c r="F80" s="147"/>
      <c r="G80" s="148"/>
      <c r="H80" s="33"/>
      <c r="I80" s="36"/>
      <c r="J80" s="36"/>
      <c r="K80" s="302">
        <f t="shared" si="5"/>
      </c>
      <c r="L80" s="126"/>
      <c r="M80" s="133"/>
      <c r="N80" s="30"/>
      <c r="O80" s="30"/>
      <c r="P80" s="30"/>
      <c r="Q80" s="303">
        <f t="shared" si="2"/>
        <v>0</v>
      </c>
      <c r="R80" s="178">
        <f t="shared" si="3"/>
      </c>
      <c r="S80" s="180">
        <f t="shared" si="4"/>
      </c>
      <c r="AL80" s="27"/>
      <c r="AM80" s="27"/>
      <c r="AN80" s="27"/>
    </row>
    <row r="81" spans="2:40" ht="15.75">
      <c r="B81" s="300">
        <v>57</v>
      </c>
      <c r="C81" s="301">
        <f t="shared" si="6"/>
      </c>
      <c r="D81" s="144"/>
      <c r="E81" s="144"/>
      <c r="F81" s="147"/>
      <c r="G81" s="148"/>
      <c r="H81" s="33"/>
      <c r="I81" s="36"/>
      <c r="J81" s="36"/>
      <c r="K81" s="302">
        <f t="shared" si="5"/>
      </c>
      <c r="L81" s="126"/>
      <c r="M81" s="133"/>
      <c r="N81" s="30"/>
      <c r="O81" s="30"/>
      <c r="P81" s="30"/>
      <c r="Q81" s="303">
        <f t="shared" si="2"/>
        <v>0</v>
      </c>
      <c r="R81" s="178">
        <f t="shared" si="3"/>
      </c>
      <c r="S81" s="180">
        <f t="shared" si="4"/>
      </c>
      <c r="AL81" s="27"/>
      <c r="AM81" s="27"/>
      <c r="AN81" s="27"/>
    </row>
    <row r="82" spans="2:40" ht="15.75">
      <c r="B82" s="300">
        <v>58</v>
      </c>
      <c r="C82" s="301">
        <f t="shared" si="6"/>
      </c>
      <c r="D82" s="144"/>
      <c r="E82" s="144"/>
      <c r="F82" s="147"/>
      <c r="G82" s="148"/>
      <c r="H82" s="33"/>
      <c r="I82" s="36"/>
      <c r="J82" s="36"/>
      <c r="K82" s="302">
        <f t="shared" si="5"/>
      </c>
      <c r="L82" s="126"/>
      <c r="M82" s="133"/>
      <c r="N82" s="30"/>
      <c r="O82" s="30"/>
      <c r="P82" s="30"/>
      <c r="Q82" s="303">
        <f t="shared" si="2"/>
        <v>0</v>
      </c>
      <c r="R82" s="178">
        <f t="shared" si="3"/>
      </c>
      <c r="S82" s="180">
        <f t="shared" si="4"/>
      </c>
      <c r="AL82" s="27"/>
      <c r="AM82" s="27"/>
      <c r="AN82" s="27"/>
    </row>
    <row r="83" spans="2:40" ht="15.75">
      <c r="B83" s="300">
        <v>59</v>
      </c>
      <c r="C83" s="301">
        <f t="shared" si="6"/>
      </c>
      <c r="D83" s="144"/>
      <c r="E83" s="144"/>
      <c r="F83" s="147"/>
      <c r="G83" s="148"/>
      <c r="H83" s="33"/>
      <c r="I83" s="36"/>
      <c r="J83" s="36"/>
      <c r="K83" s="302">
        <f t="shared" si="5"/>
      </c>
      <c r="L83" s="126"/>
      <c r="M83" s="133"/>
      <c r="N83" s="30"/>
      <c r="O83" s="30"/>
      <c r="P83" s="30"/>
      <c r="Q83" s="303">
        <f t="shared" si="2"/>
        <v>0</v>
      </c>
      <c r="R83" s="178">
        <f t="shared" si="3"/>
      </c>
      <c r="S83" s="180">
        <f t="shared" si="4"/>
      </c>
      <c r="AL83" s="27"/>
      <c r="AM83" s="27"/>
      <c r="AN83" s="27"/>
    </row>
    <row r="84" spans="2:40" ht="15.75">
      <c r="B84" s="300">
        <v>60</v>
      </c>
      <c r="C84" s="301">
        <f t="shared" si="6"/>
      </c>
      <c r="D84" s="144"/>
      <c r="E84" s="144"/>
      <c r="F84" s="147"/>
      <c r="G84" s="148"/>
      <c r="H84" s="33"/>
      <c r="I84" s="36"/>
      <c r="J84" s="36"/>
      <c r="K84" s="302">
        <f t="shared" si="5"/>
      </c>
      <c r="L84" s="126"/>
      <c r="M84" s="133"/>
      <c r="N84" s="30"/>
      <c r="O84" s="30"/>
      <c r="P84" s="30"/>
      <c r="Q84" s="303">
        <f t="shared" si="2"/>
        <v>0</v>
      </c>
      <c r="R84" s="178">
        <f t="shared" si="3"/>
      </c>
      <c r="S84" s="180">
        <f t="shared" si="4"/>
      </c>
      <c r="AL84" s="27"/>
      <c r="AM84" s="27"/>
      <c r="AN84" s="27"/>
    </row>
    <row r="85" spans="2:40" ht="15.75">
      <c r="B85" s="300">
        <v>61</v>
      </c>
      <c r="C85" s="301">
        <f t="shared" si="6"/>
      </c>
      <c r="D85" s="144"/>
      <c r="E85" s="144"/>
      <c r="F85" s="147"/>
      <c r="G85" s="148"/>
      <c r="H85" s="33"/>
      <c r="I85" s="36"/>
      <c r="J85" s="36"/>
      <c r="K85" s="302">
        <f t="shared" si="5"/>
      </c>
      <c r="L85" s="126"/>
      <c r="M85" s="133"/>
      <c r="N85" s="30"/>
      <c r="O85" s="30"/>
      <c r="P85" s="30"/>
      <c r="Q85" s="303">
        <f t="shared" si="2"/>
        <v>0</v>
      </c>
      <c r="R85" s="178">
        <f t="shared" si="3"/>
      </c>
      <c r="S85" s="180">
        <f t="shared" si="4"/>
      </c>
      <c r="AL85" s="27"/>
      <c r="AM85" s="27"/>
      <c r="AN85" s="27"/>
    </row>
    <row r="86" spans="2:40" ht="15.75">
      <c r="B86" s="300">
        <v>62</v>
      </c>
      <c r="C86" s="301">
        <f t="shared" si="6"/>
      </c>
      <c r="D86" s="144"/>
      <c r="E86" s="144"/>
      <c r="F86" s="147"/>
      <c r="G86" s="148"/>
      <c r="H86" s="33"/>
      <c r="I86" s="36"/>
      <c r="J86" s="36"/>
      <c r="K86" s="302">
        <f t="shared" si="5"/>
      </c>
      <c r="L86" s="126"/>
      <c r="M86" s="133"/>
      <c r="N86" s="30"/>
      <c r="O86" s="30"/>
      <c r="P86" s="30"/>
      <c r="Q86" s="303">
        <f t="shared" si="2"/>
        <v>0</v>
      </c>
      <c r="R86" s="178">
        <f t="shared" si="3"/>
      </c>
      <c r="S86" s="180">
        <f t="shared" si="4"/>
      </c>
      <c r="AL86" s="27"/>
      <c r="AM86" s="27"/>
      <c r="AN86" s="27"/>
    </row>
    <row r="87" spans="2:40" ht="15.75">
      <c r="B87" s="300">
        <v>63</v>
      </c>
      <c r="C87" s="301">
        <f t="shared" si="6"/>
      </c>
      <c r="D87" s="144"/>
      <c r="E87" s="144"/>
      <c r="F87" s="147"/>
      <c r="G87" s="148"/>
      <c r="H87" s="33"/>
      <c r="I87" s="36"/>
      <c r="J87" s="36"/>
      <c r="K87" s="302">
        <f t="shared" si="5"/>
      </c>
      <c r="L87" s="126"/>
      <c r="M87" s="133"/>
      <c r="N87" s="30"/>
      <c r="O87" s="30"/>
      <c r="P87" s="30"/>
      <c r="Q87" s="303">
        <f t="shared" si="2"/>
        <v>0</v>
      </c>
      <c r="R87" s="178">
        <f t="shared" si="3"/>
      </c>
      <c r="S87" s="180">
        <f t="shared" si="4"/>
      </c>
      <c r="AL87" s="27"/>
      <c r="AM87" s="27"/>
      <c r="AN87" s="27"/>
    </row>
    <row r="88" spans="2:40" ht="15.75">
      <c r="B88" s="300">
        <v>64</v>
      </c>
      <c r="C88" s="301">
        <f t="shared" si="6"/>
      </c>
      <c r="D88" s="144"/>
      <c r="E88" s="144"/>
      <c r="F88" s="147"/>
      <c r="G88" s="148"/>
      <c r="H88" s="33"/>
      <c r="I88" s="36"/>
      <c r="J88" s="36"/>
      <c r="K88" s="302">
        <f t="shared" si="5"/>
      </c>
      <c r="L88" s="126"/>
      <c r="M88" s="133"/>
      <c r="N88" s="30"/>
      <c r="O88" s="30"/>
      <c r="P88" s="30"/>
      <c r="Q88" s="303">
        <f t="shared" si="2"/>
        <v>0</v>
      </c>
      <c r="R88" s="178">
        <f t="shared" si="3"/>
      </c>
      <c r="S88" s="180">
        <f t="shared" si="4"/>
      </c>
      <c r="AL88" s="27"/>
      <c r="AM88" s="27"/>
      <c r="AN88" s="27"/>
    </row>
    <row r="89" spans="2:40" ht="15.75">
      <c r="B89" s="300">
        <v>65</v>
      </c>
      <c r="C89" s="301">
        <f t="shared" si="6"/>
      </c>
      <c r="D89" s="144"/>
      <c r="E89" s="144"/>
      <c r="F89" s="147"/>
      <c r="G89" s="148"/>
      <c r="H89" s="33"/>
      <c r="I89" s="36"/>
      <c r="J89" s="36"/>
      <c r="K89" s="302">
        <f t="shared" si="5"/>
      </c>
      <c r="L89" s="126"/>
      <c r="M89" s="133"/>
      <c r="N89" s="30"/>
      <c r="O89" s="30"/>
      <c r="P89" s="30"/>
      <c r="Q89" s="303">
        <f t="shared" si="2"/>
        <v>0</v>
      </c>
      <c r="R89" s="178">
        <f t="shared" si="3"/>
      </c>
      <c r="S89" s="180">
        <f t="shared" si="4"/>
      </c>
      <c r="AL89" s="27"/>
      <c r="AM89" s="27"/>
      <c r="AN89" s="27"/>
    </row>
    <row r="90" spans="2:40" ht="15.75">
      <c r="B90" s="300">
        <v>66</v>
      </c>
      <c r="C90" s="301">
        <f t="shared" si="6"/>
      </c>
      <c r="D90" s="144"/>
      <c r="E90" s="144"/>
      <c r="F90" s="147"/>
      <c r="G90" s="148"/>
      <c r="H90" s="33"/>
      <c r="I90" s="36"/>
      <c r="J90" s="36"/>
      <c r="K90" s="302">
        <f t="shared" si="5"/>
      </c>
      <c r="L90" s="126"/>
      <c r="M90" s="133"/>
      <c r="N90" s="30"/>
      <c r="O90" s="30"/>
      <c r="P90" s="30"/>
      <c r="Q90" s="303">
        <f t="shared" si="2"/>
        <v>0</v>
      </c>
      <c r="R90" s="178">
        <f t="shared" si="3"/>
      </c>
      <c r="S90" s="180">
        <f t="shared" si="4"/>
      </c>
      <c r="AL90" s="27"/>
      <c r="AM90" s="27"/>
      <c r="AN90" s="27"/>
    </row>
    <row r="91" spans="2:40" ht="15.75">
      <c r="B91" s="300">
        <v>67</v>
      </c>
      <c r="C91" s="301">
        <f t="shared" si="6"/>
      </c>
      <c r="D91" s="144"/>
      <c r="E91" s="144"/>
      <c r="F91" s="147"/>
      <c r="G91" s="148"/>
      <c r="H91" s="33"/>
      <c r="I91" s="36"/>
      <c r="J91" s="36"/>
      <c r="K91" s="302">
        <f t="shared" si="5"/>
      </c>
      <c r="L91" s="126"/>
      <c r="M91" s="133"/>
      <c r="N91" s="30"/>
      <c r="O91" s="30"/>
      <c r="P91" s="30"/>
      <c r="Q91" s="303">
        <f>SUM(L91:P91)</f>
        <v>0</v>
      </c>
      <c r="R91" s="178">
        <f t="shared" si="3"/>
      </c>
      <c r="S91" s="180">
        <f t="shared" si="4"/>
      </c>
      <c r="AL91" s="27"/>
      <c r="AM91" s="27"/>
      <c r="AN91" s="27"/>
    </row>
    <row r="92" spans="2:40" ht="15.75">
      <c r="B92" s="300">
        <v>68</v>
      </c>
      <c r="C92" s="301">
        <f t="shared" si="6"/>
      </c>
      <c r="D92" s="144"/>
      <c r="E92" s="144"/>
      <c r="F92" s="147"/>
      <c r="G92" s="148"/>
      <c r="H92" s="33"/>
      <c r="I92" s="36"/>
      <c r="J92" s="36"/>
      <c r="K92" s="302">
        <f t="shared" si="5"/>
      </c>
      <c r="L92" s="126"/>
      <c r="M92" s="133"/>
      <c r="N92" s="30"/>
      <c r="O92" s="30"/>
      <c r="P92" s="30"/>
      <c r="Q92" s="303">
        <f t="shared" si="2"/>
        <v>0</v>
      </c>
      <c r="R92" s="178">
        <f t="shared" si="3"/>
      </c>
      <c r="S92" s="180">
        <f t="shared" si="4"/>
      </c>
      <c r="AL92" s="27"/>
      <c r="AM92" s="27"/>
      <c r="AN92" s="27"/>
    </row>
    <row r="93" spans="2:40" ht="15.75">
      <c r="B93" s="300">
        <v>69</v>
      </c>
      <c r="C93" s="301">
        <f t="shared" si="6"/>
      </c>
      <c r="D93" s="144"/>
      <c r="E93" s="144"/>
      <c r="F93" s="147"/>
      <c r="G93" s="148"/>
      <c r="H93" s="33"/>
      <c r="I93" s="36"/>
      <c r="J93" s="36"/>
      <c r="K93" s="302">
        <f t="shared" si="5"/>
      </c>
      <c r="L93" s="126"/>
      <c r="M93" s="133"/>
      <c r="N93" s="30"/>
      <c r="O93" s="30"/>
      <c r="P93" s="30"/>
      <c r="Q93" s="303">
        <f t="shared" si="2"/>
        <v>0</v>
      </c>
      <c r="R93" s="178">
        <f t="shared" si="3"/>
      </c>
      <c r="S93" s="180">
        <f t="shared" si="4"/>
      </c>
      <c r="AL93" s="27"/>
      <c r="AM93" s="27"/>
      <c r="AN93" s="27"/>
    </row>
    <row r="94" spans="2:40" ht="15.75">
      <c r="B94" s="300">
        <v>70</v>
      </c>
      <c r="C94" s="301">
        <f t="shared" si="6"/>
      </c>
      <c r="D94" s="144"/>
      <c r="E94" s="144"/>
      <c r="F94" s="147"/>
      <c r="G94" s="148"/>
      <c r="H94" s="33"/>
      <c r="I94" s="36"/>
      <c r="J94" s="36"/>
      <c r="K94" s="302">
        <f t="shared" si="5"/>
      </c>
      <c r="L94" s="126"/>
      <c r="M94" s="133"/>
      <c r="N94" s="30"/>
      <c r="O94" s="30"/>
      <c r="P94" s="30"/>
      <c r="Q94" s="303">
        <f t="shared" si="2"/>
        <v>0</v>
      </c>
      <c r="R94" s="178">
        <f t="shared" si="3"/>
      </c>
      <c r="S94" s="180">
        <f t="shared" si="4"/>
      </c>
      <c r="AL94" s="27"/>
      <c r="AM94" s="27"/>
      <c r="AN94" s="27"/>
    </row>
    <row r="95" spans="2:40" ht="15.75">
      <c r="B95" s="300">
        <v>71</v>
      </c>
      <c r="C95" s="301">
        <f t="shared" si="6"/>
      </c>
      <c r="D95" s="144"/>
      <c r="E95" s="144"/>
      <c r="F95" s="147"/>
      <c r="G95" s="148"/>
      <c r="H95" s="33"/>
      <c r="I95" s="36"/>
      <c r="J95" s="36"/>
      <c r="K95" s="302">
        <f t="shared" si="5"/>
      </c>
      <c r="L95" s="126"/>
      <c r="M95" s="133"/>
      <c r="N95" s="30"/>
      <c r="O95" s="30"/>
      <c r="P95" s="30"/>
      <c r="Q95" s="303">
        <f t="shared" si="2"/>
        <v>0</v>
      </c>
      <c r="R95" s="178">
        <f t="shared" si="3"/>
      </c>
      <c r="S95" s="180">
        <f t="shared" si="4"/>
      </c>
      <c r="AL95" s="27"/>
      <c r="AM95" s="27"/>
      <c r="AN95" s="27"/>
    </row>
    <row r="96" spans="2:40" ht="15.75">
      <c r="B96" s="300">
        <v>72</v>
      </c>
      <c r="C96" s="301">
        <f t="shared" si="6"/>
      </c>
      <c r="D96" s="144"/>
      <c r="E96" s="144"/>
      <c r="F96" s="147"/>
      <c r="G96" s="148"/>
      <c r="H96" s="33"/>
      <c r="I96" s="36"/>
      <c r="J96" s="36"/>
      <c r="K96" s="302">
        <f t="shared" si="5"/>
      </c>
      <c r="L96" s="126"/>
      <c r="M96" s="133"/>
      <c r="N96" s="30"/>
      <c r="O96" s="30"/>
      <c r="P96" s="30"/>
      <c r="Q96" s="303">
        <f t="shared" si="2"/>
        <v>0</v>
      </c>
      <c r="R96" s="178">
        <f t="shared" si="3"/>
      </c>
      <c r="S96" s="180">
        <f t="shared" si="4"/>
      </c>
      <c r="AL96" s="27"/>
      <c r="AM96" s="27"/>
      <c r="AN96" s="27"/>
    </row>
    <row r="97" spans="2:40" ht="15.75">
      <c r="B97" s="300">
        <v>73</v>
      </c>
      <c r="C97" s="301">
        <f t="shared" si="6"/>
      </c>
      <c r="D97" s="144"/>
      <c r="E97" s="144"/>
      <c r="F97" s="147"/>
      <c r="G97" s="148"/>
      <c r="H97" s="33"/>
      <c r="I97" s="36"/>
      <c r="J97" s="36"/>
      <c r="K97" s="302">
        <f t="shared" si="5"/>
      </c>
      <c r="L97" s="126"/>
      <c r="M97" s="133"/>
      <c r="N97" s="30"/>
      <c r="O97" s="30"/>
      <c r="P97" s="30"/>
      <c r="Q97" s="303">
        <f t="shared" si="2"/>
        <v>0</v>
      </c>
      <c r="R97" s="178">
        <f t="shared" si="3"/>
      </c>
      <c r="S97" s="180">
        <f t="shared" si="4"/>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5"/>
      </c>
      <c r="L98" s="126"/>
      <c r="M98" s="133"/>
      <c r="N98" s="30"/>
      <c r="O98" s="30"/>
      <c r="P98" s="30"/>
      <c r="Q98" s="303">
        <f t="shared" si="2"/>
        <v>0</v>
      </c>
      <c r="R98" s="178">
        <f t="shared" si="3"/>
      </c>
      <c r="S98" s="180">
        <f t="shared" si="4"/>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1" fitToWidth="1" horizontalDpi="600" verticalDpi="600" orientation="landscape" scale="31"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58">
      <selection activeCell="A60" sqref="A60"/>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Fresno-FY2018-19RER</dc:title>
  <dc:subject/>
  <dc:creator>Donna Ures</dc:creator>
  <cp:keywords>MHSA, RER</cp:keywords>
  <dc:description/>
  <cp:lastModifiedBy>Saelee, Katie (CSD)@DHCS</cp:lastModifiedBy>
  <cp:lastPrinted>2019-12-31T23:48:01Z</cp:lastPrinted>
  <dcterms:created xsi:type="dcterms:W3CDTF">2017-07-05T19:48:18Z</dcterms:created>
  <dcterms:modified xsi:type="dcterms:W3CDTF">2020-02-05T21:28:33Z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DHCSDOC-1797567310-2252</vt:lpwstr>
  </property>
  <property fmtid="{D5CDD505-2E9C-101B-9397-08002B2CF9AE}" pid="3" name="_dlc_DocIdItemGuid">
    <vt:lpwstr>edcd5ec3-ced2-423e-89c7-a69bc6de52b5</vt:lpwstr>
  </property>
  <property fmtid="{D5CDD505-2E9C-101B-9397-08002B2CF9AE}" pid="4" name="_dlc_DocIdUrl">
    <vt:lpwstr>https://dhcscagovauthoring/_layouts/15/DocIdRedir.aspx?ID=DHCSDOC-1797567310-2252, DHCSDOC-1797567310-2252</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Fresno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