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15" windowWidth="20505" windowHeight="12540" tabRatio="584" firstSheet="1" activeTab="1"/>
  </bookViews>
  <sheets>
    <sheet name="DHCS Only" sheetId="1" state="hidden" r:id="rId1"/>
    <sheet name="1. Information" sheetId="2" r:id="rId2"/>
    <sheet name="Instructions 1. Information" sheetId="3" r:id="rId3"/>
    <sheet name="2. Component Summary" sheetId="4" r:id="rId4"/>
    <sheet name="Instructions 2. Component Summa" sheetId="5" r:id="rId5"/>
    <sheet name="3. CSS" sheetId="6" r:id="rId6"/>
    <sheet name="Instructions 3. CSS" sheetId="7" r:id="rId7"/>
    <sheet name="4. PEI" sheetId="8" r:id="rId8"/>
    <sheet name="Instructions 4. PEI" sheetId="9" r:id="rId9"/>
    <sheet name="5. INN" sheetId="10" r:id="rId10"/>
    <sheet name="Instructions 5. INN" sheetId="11" r:id="rId11"/>
    <sheet name="6. WET" sheetId="12" r:id="rId12"/>
    <sheet name="Instructions 6. WET" sheetId="13" r:id="rId13"/>
    <sheet name="7. CFTN" sheetId="14" r:id="rId14"/>
    <sheet name="Instructions 7. CFTN" sheetId="15" r:id="rId15"/>
    <sheet name="8. Adjustment (MHSA)" sheetId="16" r:id="rId16"/>
    <sheet name="Instructions 8. Adjust (MHSA)" sheetId="17" r:id="rId17"/>
    <sheet name="9. Adjustment (FFP)" sheetId="18" r:id="rId18"/>
    <sheet name="Instructions 9. Adjust (FFP)" sheetId="19" r:id="rId19"/>
    <sheet name="10. Comments" sheetId="20" r:id="rId20"/>
    <sheet name="Instructions 10. Comments" sheetId="21" r:id="rId21"/>
    <sheet name="Checks" sheetId="22" state="hidden" r:id="rId22"/>
    <sheet name="drop down fields" sheetId="23" state="hidden" r:id="rId23"/>
    <sheet name="E-1 CountyState2017" sheetId="24" state="hidden" r:id="rId24"/>
  </sheets>
  <externalReferences>
    <externalReference r:id="rId27"/>
    <externalReference r:id="rId28"/>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1">'1. Information'!$B$1:$E$20</definedName>
    <definedName name="_xlnm.Print_Area" localSheetId="19">'10. Comments'!$B$1:$G$52</definedName>
    <definedName name="_xlnm.Print_Area" localSheetId="3">'2. Component Summary'!$B$1:$I$46</definedName>
    <definedName name="_xlnm.Print_Area" localSheetId="5">'3. CSS'!$B$1:$L$133</definedName>
    <definedName name="_xlnm.Print_Area" localSheetId="7">'4. PEI'!$B$1:$Q$133</definedName>
    <definedName name="_xlnm.Print_Area" localSheetId="9">'5. INN'!$B$1:$P$128</definedName>
    <definedName name="_xlnm.Print_Area" localSheetId="11">'6. WET'!$B$1:$K$32</definedName>
    <definedName name="_xlnm.Print_Area" localSheetId="13">'7. CFTN'!$B$1:$L$46</definedName>
    <definedName name="_xlnm.Print_Area" localSheetId="15">'8. Adjustment (MHSA)'!$B$1:$H$80</definedName>
    <definedName name="_xlnm.Print_Area" localSheetId="17">'9. Adjustment (FFP)'!$B$1:$I$54</definedName>
    <definedName name="_xlnm.Print_Area" localSheetId="0">'DHCS Only'!$A$1:$F$20</definedName>
    <definedName name="_xlnm.Print_Area" localSheetId="22">'drop down fields'!$A$1:$O$60</definedName>
    <definedName name="_xlnm.Print_Area" localSheetId="23">'E-1 CountyState2017'!$A$1:$G$83</definedName>
    <definedName name="_xlnm.Print_Titles" localSheetId="1">'1. Information'!$1:$8</definedName>
    <definedName name="_xlnm.Print_Titles" localSheetId="19">'10. Comments'!$1:$10</definedName>
    <definedName name="_xlnm.Print_Titles" localSheetId="3">'2. Component Summary'!$1:$10</definedName>
    <definedName name="_xlnm.Print_Titles" localSheetId="5">'3. CSS'!$1:$10</definedName>
    <definedName name="_xlnm.Print_Titles" localSheetId="7">'4. PEI'!$1:$10</definedName>
    <definedName name="_xlnm.Print_Titles" localSheetId="9">'5. INN'!$1:$10</definedName>
    <definedName name="_xlnm.Print_Titles" localSheetId="11">'6. WET'!$1:$10</definedName>
    <definedName name="_xlnm.Print_Titles" localSheetId="13">'7. CFTN'!$1:$10</definedName>
    <definedName name="_xlnm.Print_Titles" localSheetId="15">'8. Adjustment (MHSA)'!$1:$9</definedName>
    <definedName name="_xlnm.Print_Titles" localSheetId="17">'9. Adjustment (FFP)'!$1:$10</definedName>
    <definedName name="SCO_Distribution">'Checks'!$A$5:$E$63</definedName>
    <definedName name="TitleRegion1.b12.e52.20">'10. Comments'!$B$11</definedName>
    <definedName name="TitleRegion1.b12.i15.3">'2. Component Summary'!$B$12</definedName>
    <definedName name="TitleRegion1.b13.h44.16">'8. Adjustment (MHSA)'!$B$13</definedName>
    <definedName name="TitleRegion1.b13.i54.18">'9. Adjustment (FFP)'!$B$13</definedName>
    <definedName name="TitleRegion1.b13.k21.11">'6. WET'!$B$13</definedName>
    <definedName name="TitleRegion1.b13.k21.14">'7. CFTN'!$B$13</definedName>
    <definedName name="TitleRegion1.b13.k22.7">'4. PEI'!$B$13</definedName>
    <definedName name="TitleRegion1.b13.k23.9">'5. INN'!$B$13</definedName>
    <definedName name="TitleRegion1.b13.k27.5">'3. CSS'!$B$13</definedName>
    <definedName name="TitleRegion1.b15.k21.11">'6. WET'!$B$15</definedName>
    <definedName name="TitleRegion1.b15.k21.14">'7. CFTN'!$B$15</definedName>
    <definedName name="TitleRegion1.b15.k23.9">'5. INN'!$B$15</definedName>
    <definedName name="TitleRegion2.b17.f23.3">'2. Component Summary'!$B$17</definedName>
    <definedName name="TitleRegion2.b25.l46.14">'7. CFTN'!$B$25</definedName>
    <definedName name="TitleRegion2.b26.f28.7">'4. PEI'!$B$26</definedName>
    <definedName name="TitleRegion2.b26.j32.11">'6. WET'!$B$26</definedName>
    <definedName name="TitleRegion2.b27.q128.9">'5. INN'!$B$27</definedName>
    <definedName name="TitleRegion2.b32.l133.5">'3. CSS'!$B$32</definedName>
    <definedName name="TitleRegion2.b49.g80.16">'8. Adjustment (MHSA)'!$B$49</definedName>
    <definedName name="TitleRegion3.b25.i27.3">'2. Component Summary'!$B$25</definedName>
    <definedName name="TitleRegion3.b32.q133.7">'4. PEI'!$B$32</definedName>
    <definedName name="TitleRegion4.b29.i36.3">'2. Component Summary'!$B$29</definedName>
    <definedName name="TitleRegion5.b38.d46.3">'2. Component Summary'!$B$38</definedName>
    <definedName name="WET_Funding_Category">'drop down fields'!$H$2:$H$6</definedName>
    <definedName name="Z_7E50CCF5_45D0_4F7B_8896_9BA64DCA8A01_.wvu.PrintArea" localSheetId="1" hidden="1">'1. Information'!$B$1:$E$20</definedName>
    <definedName name="Z_7E50CCF5_45D0_4F7B_8896_9BA64DCA8A01_.wvu.PrintArea" localSheetId="19" hidden="1">'10. Comments'!$B$1:$G$52</definedName>
    <definedName name="Z_7E50CCF5_45D0_4F7B_8896_9BA64DCA8A01_.wvu.PrintArea" localSheetId="3" hidden="1">'2. Component Summary'!$B$1:$I$46</definedName>
    <definedName name="Z_7E50CCF5_45D0_4F7B_8896_9BA64DCA8A01_.wvu.PrintArea" localSheetId="5" hidden="1">'3. CSS'!$B$1:$L$133</definedName>
    <definedName name="Z_7E50CCF5_45D0_4F7B_8896_9BA64DCA8A01_.wvu.PrintArea" localSheetId="7" hidden="1">'4. PEI'!$B$1:$Q$133</definedName>
    <definedName name="Z_7E50CCF5_45D0_4F7B_8896_9BA64DCA8A01_.wvu.PrintArea" localSheetId="9" hidden="1">'5. INN'!$B$1:$P$128</definedName>
    <definedName name="Z_7E50CCF5_45D0_4F7B_8896_9BA64DCA8A01_.wvu.PrintArea" localSheetId="11" hidden="1">'6. WET'!$B$1:$K$32</definedName>
    <definedName name="Z_7E50CCF5_45D0_4F7B_8896_9BA64DCA8A01_.wvu.PrintArea" localSheetId="13" hidden="1">'7. CFTN'!$B$1:$L$46</definedName>
    <definedName name="Z_7E50CCF5_45D0_4F7B_8896_9BA64DCA8A01_.wvu.PrintArea" localSheetId="15" hidden="1">'8. Adjustment (MHSA)'!$B$1:$H$80</definedName>
    <definedName name="Z_7E50CCF5_45D0_4F7B_8896_9BA64DCA8A01_.wvu.PrintArea" localSheetId="17" hidden="1">'9. Adjustment (FFP)'!$B$1:$I$54</definedName>
    <definedName name="Z_7E50CCF5_45D0_4F7B_8896_9BA64DCA8A01_.wvu.PrintArea" localSheetId="0" hidden="1">'DHCS Only'!$A$1:$F$20</definedName>
    <definedName name="Z_7E50CCF5_45D0_4F7B_8896_9BA64DCA8A01_.wvu.PrintArea" localSheetId="22" hidden="1">'drop down fields'!$A$1:$O$60</definedName>
    <definedName name="Z_7E50CCF5_45D0_4F7B_8896_9BA64DCA8A01_.wvu.PrintArea" localSheetId="23" hidden="1">'E-1 CountyState2017'!$A$1:$G$83</definedName>
    <definedName name="Z_7E50CCF5_45D0_4F7B_8896_9BA64DCA8A01_.wvu.PrintTitles" localSheetId="1" hidden="1">'1. Information'!$1:$8</definedName>
    <definedName name="Z_7E50CCF5_45D0_4F7B_8896_9BA64DCA8A01_.wvu.PrintTitles" localSheetId="19" hidden="1">'10. Comments'!$1:$10</definedName>
    <definedName name="Z_7E50CCF5_45D0_4F7B_8896_9BA64DCA8A01_.wvu.PrintTitles" localSheetId="3" hidden="1">'2. Component Summary'!$1:$10</definedName>
    <definedName name="Z_7E50CCF5_45D0_4F7B_8896_9BA64DCA8A01_.wvu.PrintTitles" localSheetId="5" hidden="1">'3. CSS'!$1:$10</definedName>
    <definedName name="Z_7E50CCF5_45D0_4F7B_8896_9BA64DCA8A01_.wvu.PrintTitles" localSheetId="7" hidden="1">'4. PEI'!$1:$10</definedName>
    <definedName name="Z_7E50CCF5_45D0_4F7B_8896_9BA64DCA8A01_.wvu.PrintTitles" localSheetId="9" hidden="1">'5. INN'!$1:$10</definedName>
    <definedName name="Z_7E50CCF5_45D0_4F7B_8896_9BA64DCA8A01_.wvu.PrintTitles" localSheetId="11" hidden="1">'6. WET'!$1:$10</definedName>
    <definedName name="Z_7E50CCF5_45D0_4F7B_8896_9BA64DCA8A01_.wvu.PrintTitles" localSheetId="13" hidden="1">'7. CFTN'!$1:$10</definedName>
    <definedName name="Z_7E50CCF5_45D0_4F7B_8896_9BA64DCA8A01_.wvu.PrintTitles" localSheetId="15" hidden="1">'8. Adjustment (MHSA)'!$1:$9</definedName>
    <definedName name="Z_7E50CCF5_45D0_4F7B_8896_9BA64DCA8A01_.wvu.PrintTitles" localSheetId="17" hidden="1">'9. Adjustment (FFP)'!$1:$10</definedName>
    <definedName name="Z_D8D3A042_2CA2_4641_BB44_BC182917D730_.wvu.PrintArea" localSheetId="1" hidden="1">'1. Information'!$B$1:$E$20</definedName>
    <definedName name="Z_D8D3A042_2CA2_4641_BB44_BC182917D730_.wvu.PrintArea" localSheetId="19" hidden="1">'10. Comments'!$B$1:$G$52</definedName>
    <definedName name="Z_D8D3A042_2CA2_4641_BB44_BC182917D730_.wvu.PrintArea" localSheetId="3" hidden="1">'2. Component Summary'!$B$1:$I$46</definedName>
    <definedName name="Z_D8D3A042_2CA2_4641_BB44_BC182917D730_.wvu.PrintArea" localSheetId="5" hidden="1">'3. CSS'!$B$1:$L$133</definedName>
    <definedName name="Z_D8D3A042_2CA2_4641_BB44_BC182917D730_.wvu.PrintArea" localSheetId="7" hidden="1">'4. PEI'!$B$1:$Q$133</definedName>
    <definedName name="Z_D8D3A042_2CA2_4641_BB44_BC182917D730_.wvu.PrintArea" localSheetId="9" hidden="1">'5. INN'!$B$1:$P$128</definedName>
    <definedName name="Z_D8D3A042_2CA2_4641_BB44_BC182917D730_.wvu.PrintArea" localSheetId="11" hidden="1">'6. WET'!$B$1:$K$32</definedName>
    <definedName name="Z_D8D3A042_2CA2_4641_BB44_BC182917D730_.wvu.PrintArea" localSheetId="13" hidden="1">'7. CFTN'!$B$1:$L$46</definedName>
    <definedName name="Z_D8D3A042_2CA2_4641_BB44_BC182917D730_.wvu.PrintArea" localSheetId="15" hidden="1">'8. Adjustment (MHSA)'!$B$1:$H$80</definedName>
    <definedName name="Z_D8D3A042_2CA2_4641_BB44_BC182917D730_.wvu.PrintArea" localSheetId="17" hidden="1">'9. Adjustment (FFP)'!$B$1:$I$54</definedName>
    <definedName name="Z_D8D3A042_2CA2_4641_BB44_BC182917D730_.wvu.PrintArea" localSheetId="0" hidden="1">'DHCS Only'!$A$1:$F$20</definedName>
    <definedName name="Z_D8D3A042_2CA2_4641_BB44_BC182917D730_.wvu.PrintArea" localSheetId="22" hidden="1">'drop down fields'!$A$1:$O$60</definedName>
    <definedName name="Z_D8D3A042_2CA2_4641_BB44_BC182917D730_.wvu.PrintArea" localSheetId="23" hidden="1">'E-1 CountyState2017'!$A$1:$G$83</definedName>
    <definedName name="Z_D8D3A042_2CA2_4641_BB44_BC182917D730_.wvu.PrintTitles" localSheetId="1" hidden="1">'1. Information'!$1:$8</definedName>
    <definedName name="Z_D8D3A042_2CA2_4641_BB44_BC182917D730_.wvu.PrintTitles" localSheetId="19" hidden="1">'10. Comments'!$1:$10</definedName>
    <definedName name="Z_D8D3A042_2CA2_4641_BB44_BC182917D730_.wvu.PrintTitles" localSheetId="3" hidden="1">'2. Component Summary'!$1:$10</definedName>
    <definedName name="Z_D8D3A042_2CA2_4641_BB44_BC182917D730_.wvu.PrintTitles" localSheetId="5" hidden="1">'3. CSS'!$1:$10</definedName>
    <definedName name="Z_D8D3A042_2CA2_4641_BB44_BC182917D730_.wvu.PrintTitles" localSheetId="7" hidden="1">'4. PEI'!$1:$10</definedName>
    <definedName name="Z_D8D3A042_2CA2_4641_BB44_BC182917D730_.wvu.PrintTitles" localSheetId="9" hidden="1">'5. INN'!$1:$10</definedName>
    <definedName name="Z_D8D3A042_2CA2_4641_BB44_BC182917D730_.wvu.PrintTitles" localSheetId="11" hidden="1">'6. WET'!$1:$10</definedName>
    <definedName name="Z_D8D3A042_2CA2_4641_BB44_BC182917D730_.wvu.PrintTitles" localSheetId="13" hidden="1">'7. CFTN'!$1:$10</definedName>
    <definedName name="Z_D8D3A042_2CA2_4641_BB44_BC182917D730_.wvu.PrintTitles" localSheetId="15" hidden="1">'8. Adjustment (MHSA)'!$1:$9</definedName>
    <definedName name="Z_D8D3A042_2CA2_4641_BB44_BC182917D730_.wvu.PrintTitles" localSheetId="17" hidden="1">'9. Adjustment (FFP)'!$1:$10</definedName>
    <definedName name="Z_E7E6A24F_BA49_4C7A_9CED_3AB8F60308A1_.wvu.PrintArea" localSheetId="1" hidden="1">'1. Information'!$B$1:$E$20</definedName>
    <definedName name="Z_E7E6A24F_BA49_4C7A_9CED_3AB8F60308A1_.wvu.PrintArea" localSheetId="19" hidden="1">'10. Comments'!$B$1:$G$52</definedName>
    <definedName name="Z_E7E6A24F_BA49_4C7A_9CED_3AB8F60308A1_.wvu.PrintArea" localSheetId="3" hidden="1">'2. Component Summary'!$B$1:$I$46</definedName>
    <definedName name="Z_E7E6A24F_BA49_4C7A_9CED_3AB8F60308A1_.wvu.PrintArea" localSheetId="5" hidden="1">'3. CSS'!$B$1:$L$133</definedName>
    <definedName name="Z_E7E6A24F_BA49_4C7A_9CED_3AB8F60308A1_.wvu.PrintArea" localSheetId="7" hidden="1">'4. PEI'!$B$1:$Q$133</definedName>
    <definedName name="Z_E7E6A24F_BA49_4C7A_9CED_3AB8F60308A1_.wvu.PrintArea" localSheetId="9" hidden="1">'5. INN'!$B$1:$P$128</definedName>
    <definedName name="Z_E7E6A24F_BA49_4C7A_9CED_3AB8F60308A1_.wvu.PrintArea" localSheetId="11" hidden="1">'6. WET'!$B$1:$K$32</definedName>
    <definedName name="Z_E7E6A24F_BA49_4C7A_9CED_3AB8F60308A1_.wvu.PrintArea" localSheetId="13" hidden="1">'7. CFTN'!$B$1:$L$46</definedName>
    <definedName name="Z_E7E6A24F_BA49_4C7A_9CED_3AB8F60308A1_.wvu.PrintArea" localSheetId="15" hidden="1">'8. Adjustment (MHSA)'!$B$1:$H$80</definedName>
    <definedName name="Z_E7E6A24F_BA49_4C7A_9CED_3AB8F60308A1_.wvu.PrintArea" localSheetId="17" hidden="1">'9. Adjustment (FFP)'!$B$1:$I$54</definedName>
    <definedName name="Z_E7E6A24F_BA49_4C7A_9CED_3AB8F60308A1_.wvu.PrintArea" localSheetId="0" hidden="1">'DHCS Only'!$A$1:$F$20</definedName>
    <definedName name="Z_E7E6A24F_BA49_4C7A_9CED_3AB8F60308A1_.wvu.PrintArea" localSheetId="22" hidden="1">'drop down fields'!$A$1:$O$60</definedName>
    <definedName name="Z_E7E6A24F_BA49_4C7A_9CED_3AB8F60308A1_.wvu.PrintArea" localSheetId="23" hidden="1">'E-1 CountyState2017'!$A$1:$G$83</definedName>
    <definedName name="Z_E7E6A24F_BA49_4C7A_9CED_3AB8F60308A1_.wvu.PrintTitles" localSheetId="1" hidden="1">'1. Information'!$1:$8</definedName>
    <definedName name="Z_E7E6A24F_BA49_4C7A_9CED_3AB8F60308A1_.wvu.PrintTitles" localSheetId="19" hidden="1">'10. Comments'!$1:$10</definedName>
    <definedName name="Z_E7E6A24F_BA49_4C7A_9CED_3AB8F60308A1_.wvu.PrintTitles" localSheetId="3" hidden="1">'2. Component Summary'!$1:$10</definedName>
    <definedName name="Z_E7E6A24F_BA49_4C7A_9CED_3AB8F60308A1_.wvu.PrintTitles" localSheetId="5" hidden="1">'3. CSS'!$1:$10</definedName>
    <definedName name="Z_E7E6A24F_BA49_4C7A_9CED_3AB8F60308A1_.wvu.PrintTitles" localSheetId="7" hidden="1">'4. PEI'!$1:$10</definedName>
    <definedName name="Z_E7E6A24F_BA49_4C7A_9CED_3AB8F60308A1_.wvu.PrintTitles" localSheetId="9" hidden="1">'5. INN'!$1:$10</definedName>
    <definedName name="Z_E7E6A24F_BA49_4C7A_9CED_3AB8F60308A1_.wvu.PrintTitles" localSheetId="11" hidden="1">'6. WET'!$1:$10</definedName>
    <definedName name="Z_E7E6A24F_BA49_4C7A_9CED_3AB8F60308A1_.wvu.PrintTitles" localSheetId="13" hidden="1">'7. CFTN'!$1:$10</definedName>
    <definedName name="Z_E7E6A24F_BA49_4C7A_9CED_3AB8F60308A1_.wvu.PrintTitles" localSheetId="15" hidden="1">'8. Adjustment (MHSA)'!$1:$9</definedName>
    <definedName name="Z_E7E6A24F_BA49_4C7A_9CED_3AB8F60308A1_.wvu.PrintTitles" localSheetId="17" hidden="1">'9. Adjustment (FFP)'!$1:$10</definedName>
  </definedNames>
  <calcPr fullCalcOnLoad="1"/>
</workbook>
</file>

<file path=xl/comments22.xml><?xml version="1.0" encoding="utf-8"?>
<comments xmlns="http://schemas.openxmlformats.org/spreadsheetml/2006/main">
  <authors>
    <author>Windows User</author>
  </authors>
  <commentList>
    <comment ref="B4" authorId="0">
      <text>
        <r>
          <rPr>
            <b/>
            <sz val="9"/>
            <rFont val="Tahoma"/>
            <family val="2"/>
          </rPr>
          <t>Update next year's SCO distribution here.</t>
        </r>
      </text>
    </comment>
  </commentList>
</comments>
</file>

<file path=xl/sharedStrings.xml><?xml version="1.0" encoding="utf-8"?>
<sst xmlns="http://schemas.openxmlformats.org/spreadsheetml/2006/main" count="1473" uniqueCount="815">
  <si>
    <t>County:</t>
  </si>
  <si>
    <t>Date:</t>
  </si>
  <si>
    <t>PEI Annual Planning Costs</t>
  </si>
  <si>
    <t>Prior Program Name</t>
  </si>
  <si>
    <t>Medi-Cal FFP</t>
  </si>
  <si>
    <t>1991 Realignment</t>
  </si>
  <si>
    <t>CSS Annual Planning Costs</t>
  </si>
  <si>
    <t>CSS Evaluation Costs</t>
  </si>
  <si>
    <t>Program Name</t>
  </si>
  <si>
    <t>County</t>
  </si>
  <si>
    <t>Project Name</t>
  </si>
  <si>
    <t>Project Start Date</t>
  </si>
  <si>
    <t>Other</t>
  </si>
  <si>
    <t>WET Annual Planning Costs</t>
  </si>
  <si>
    <t>WET Evaluation Costs</t>
  </si>
  <si>
    <t>Prior Project Name</t>
  </si>
  <si>
    <t>Project Type</t>
  </si>
  <si>
    <t>Funding Category</t>
  </si>
  <si>
    <t>Total Annual Planning Costs</t>
  </si>
  <si>
    <t>Total Evaluation Costs</t>
  </si>
  <si>
    <t>Total Administration</t>
  </si>
  <si>
    <t>TOTAL</t>
  </si>
  <si>
    <t>Transfer from Local Prudent Reserve</t>
  </si>
  <si>
    <t>A</t>
  </si>
  <si>
    <t>MHSA Funds</t>
  </si>
  <si>
    <t>B</t>
  </si>
  <si>
    <t>Behavioral Health Subaccount</t>
  </si>
  <si>
    <t>C</t>
  </si>
  <si>
    <t>CSS</t>
  </si>
  <si>
    <t>PEI</t>
  </si>
  <si>
    <t>INN</t>
  </si>
  <si>
    <t>WET</t>
  </si>
  <si>
    <t>CFTN</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</si>
  <si>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</si>
  <si>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</si>
  <si>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</si>
  <si>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</si>
  <si>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</si>
  <si>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</si>
  <si>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</si>
  <si>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</si>
  <si>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</si>
  <si>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</si>
  <si>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</si>
  <si>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</si>
  <si>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</si>
  <si>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</si>
  <si>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</si>
  <si>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</si>
  <si>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</si>
  <si>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</si>
  <si>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</si>
  <si>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</si>
  <si>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</si>
  <si>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</si>
  <si>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</si>
  <si>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</si>
  <si>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</si>
  <si>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</si>
  <si>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</si>
  <si>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</si>
  <si>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</si>
  <si>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</si>
  <si>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</si>
  <si>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</si>
  <si>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</si>
  <si>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</si>
  <si>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</si>
  <si>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</si>
  <si>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</si>
  <si>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</si>
  <si>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</si>
  <si>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</si>
  <si>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</si>
  <si>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</si>
  <si>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</si>
  <si>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</si>
  <si>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</si>
  <si>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</si>
  <si>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</si>
  <si>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</si>
  <si>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</si>
  <si>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</si>
  <si>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</si>
  <si>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</si>
  <si>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</si>
  <si>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</si>
  <si>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</si>
  <si>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</si>
  <si>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</si>
  <si>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</si>
  <si>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</si>
  <si>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</si>
  <si>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</si>
  <si>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</si>
  <si>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</si>
  <si>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</si>
  <si>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</si>
  <si>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</si>
  <si>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</si>
  <si>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</si>
  <si>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</si>
  <si>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</si>
  <si>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</si>
  <si>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Amount</t>
  </si>
  <si>
    <t>Reason</t>
  </si>
  <si>
    <t>Cost Report Reconciliation</t>
  </si>
  <si>
    <t>Cost Report Audit</t>
  </si>
  <si>
    <t>SDMC Chart Audit</t>
  </si>
  <si>
    <t>Local Quality Assurance Audit</t>
  </si>
  <si>
    <t>Error</t>
  </si>
  <si>
    <t>PEI SW</t>
  </si>
  <si>
    <t>Name of Preparer:</t>
  </si>
  <si>
    <t>County Code:</t>
  </si>
  <si>
    <t>Address:</t>
  </si>
  <si>
    <t>City:</t>
  </si>
  <si>
    <t>Zip:</t>
  </si>
  <si>
    <t>CSS Administration Costs</t>
  </si>
  <si>
    <t>Access and Linkage</t>
  </si>
  <si>
    <t>PEI Evaluation Costs</t>
  </si>
  <si>
    <t>#</t>
  </si>
  <si>
    <t>Prevention</t>
  </si>
  <si>
    <t>Early Intervention</t>
  </si>
  <si>
    <t>CSS Program Expenditures</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</si>
  <si>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</si>
  <si>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</si>
  <si>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</si>
  <si>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</si>
  <si>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</si>
  <si>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</si>
  <si>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</si>
  <si>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</si>
  <si>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</si>
  <si>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</si>
  <si>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</si>
  <si>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</si>
  <si>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</si>
  <si>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</si>
  <si>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</si>
  <si>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</si>
  <si>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</si>
  <si>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</si>
  <si>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</si>
  <si>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</si>
  <si>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</si>
  <si>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</si>
  <si>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</si>
  <si>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CSS_Service_Category</t>
  </si>
  <si>
    <t>Info_County_Code</t>
  </si>
  <si>
    <t>Info_Population</t>
  </si>
  <si>
    <t>PEI_Combined_Standalone</t>
  </si>
  <si>
    <t>WET_Funding_Category</t>
  </si>
  <si>
    <t>CFTN_Project_Type</t>
  </si>
  <si>
    <t>WET Program Expenditures</t>
  </si>
  <si>
    <t>Capital Facility</t>
  </si>
  <si>
    <t>Technological Need</t>
  </si>
  <si>
    <t>Date</t>
  </si>
  <si>
    <t>Cost Report Stage</t>
  </si>
  <si>
    <t>Audited</t>
  </si>
  <si>
    <t>Settled</t>
  </si>
  <si>
    <t>Initial</t>
  </si>
  <si>
    <t>Adjustment_Reason</t>
  </si>
  <si>
    <t>County Population:  Over 200,000? (Yes or No)</t>
  </si>
  <si>
    <t>Yes</t>
  </si>
  <si>
    <t>No</t>
  </si>
  <si>
    <t>Adjustment_MHSA_Component</t>
  </si>
  <si>
    <t>Prudent Reserve</t>
  </si>
  <si>
    <t>Title of Preparer:</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</si>
  <si>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</si>
  <si>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</si>
  <si>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</si>
  <si>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</si>
  <si>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</si>
  <si>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</si>
  <si>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</si>
  <si>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</si>
  <si>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</si>
  <si>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</si>
  <si>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</si>
  <si>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</si>
  <si>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</si>
  <si>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</si>
  <si>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</si>
  <si>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</si>
  <si>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</si>
  <si>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PEI Funds Transferred to JPA</t>
  </si>
  <si>
    <t>CSS Funds Transferred to CalHFA</t>
  </si>
  <si>
    <t>CSS Funds Transferred to JPA</t>
  </si>
  <si>
    <t>Total WET Expenditures (Excluding Transfers to JPA)</t>
  </si>
  <si>
    <t>WET Funds Transferred to JPA</t>
  </si>
  <si>
    <t>Total CSS Expenditures (Excluding Funds Transferred to JPA)</t>
  </si>
  <si>
    <t>CSS Funds Transferred to PR</t>
  </si>
  <si>
    <t>CSS Funds Transferred to WET</t>
  </si>
  <si>
    <t>CSS Funds Transferred to CFTN</t>
  </si>
  <si>
    <t>Combined Summary</t>
  </si>
  <si>
    <t>Cost_Report_Stage</t>
  </si>
  <si>
    <t>INN Project Direct</t>
  </si>
  <si>
    <t>Project Direct</t>
  </si>
  <si>
    <t>WET Administration Costs</t>
  </si>
  <si>
    <t>Beginning Balance</t>
  </si>
  <si>
    <t>Adjustment Amount</t>
  </si>
  <si>
    <t>Ending Balance</t>
  </si>
  <si>
    <t>D</t>
  </si>
  <si>
    <t>E</t>
  </si>
  <si>
    <t>F</t>
  </si>
  <si>
    <t>H</t>
  </si>
  <si>
    <t>I</t>
  </si>
  <si>
    <t>J</t>
  </si>
  <si>
    <t>K</t>
  </si>
  <si>
    <t>L</t>
  </si>
  <si>
    <t>M</t>
  </si>
  <si>
    <t>N</t>
  </si>
  <si>
    <t>O</t>
  </si>
  <si>
    <t>G</t>
  </si>
  <si>
    <t>SECTION ONE</t>
  </si>
  <si>
    <t>SECTION TWO</t>
  </si>
  <si>
    <t>SECTION THREE</t>
  </si>
  <si>
    <t>Project Subtotal</t>
  </si>
  <si>
    <t>For DHCS use only.</t>
  </si>
  <si>
    <t xml:space="preserve">This tab should be hidden when not in use. </t>
  </si>
  <si>
    <t xml:space="preserve">Click button to lock or unlock all sheets for editing. </t>
  </si>
  <si>
    <t>Comments</t>
  </si>
  <si>
    <t>Grand Total</t>
  </si>
  <si>
    <t>Transfers</t>
  </si>
  <si>
    <t>FY 2016-17</t>
  </si>
  <si>
    <t>FY 2015-16</t>
  </si>
  <si>
    <t>FY 2014-15</t>
  </si>
  <si>
    <t>FY 2013-14</t>
  </si>
  <si>
    <t>FY 2012-13</t>
  </si>
  <si>
    <t>FY 2011-12</t>
  </si>
  <si>
    <t>FY 2010-11</t>
  </si>
  <si>
    <t>FY 2009-10</t>
  </si>
  <si>
    <t>MHSA_Adjustment_FY</t>
  </si>
  <si>
    <t>FFP_Adjustment_FY</t>
  </si>
  <si>
    <t>Local Prudent Reserve Beginning Balance</t>
  </si>
  <si>
    <t>January 1, 2017 and 2018</t>
  </si>
  <si>
    <t>Local Prudent Reserve Ending Balance</t>
  </si>
  <si>
    <t>Check</t>
  </si>
  <si>
    <t>INN Funds Transferred to JPA</t>
  </si>
  <si>
    <t>Total Innovation Expenditures  (Excluding Transfers to JPA)</t>
  </si>
  <si>
    <t>Claremont</t>
  </si>
  <si>
    <t>La Verne</t>
  </si>
  <si>
    <t>Pomona</t>
  </si>
  <si>
    <t>Total WET RP</t>
  </si>
  <si>
    <t>Total PEI SW</t>
  </si>
  <si>
    <t>Total MHSA HP</t>
  </si>
  <si>
    <t>SECTION 3: CSS Transfers to PEI, WET, CFTN, or Prudent Reserve</t>
  </si>
  <si>
    <t>CSS Funds Transferred to PEI</t>
  </si>
  <si>
    <t>SECTION 5: Miscellaneous MHSA Costs and Expenditures</t>
  </si>
  <si>
    <t>Total Mental Health Services For Veterans</t>
  </si>
  <si>
    <t>SECTION 1: Interest</t>
  </si>
  <si>
    <t>SECTION 2: Prudent Reserve</t>
  </si>
  <si>
    <t>Local Prudent Reserve Adjustments</t>
  </si>
  <si>
    <t>CSS Funds Transferred to Local Prudent Reserve</t>
  </si>
  <si>
    <t>SECTION 4: Program Expenditures and Sources of Funding</t>
  </si>
  <si>
    <t>FY 2017-18</t>
  </si>
  <si>
    <t>Berkeley</t>
  </si>
  <si>
    <t>SCO Distribution</t>
  </si>
  <si>
    <t>Total x 76%</t>
  </si>
  <si>
    <t>Total x 19%</t>
  </si>
  <si>
    <t>Total x 5%</t>
  </si>
  <si>
    <t>County Check:</t>
  </si>
  <si>
    <r>
      <t xml:space="preserve">Counties must report total MHSA funds spent on mental health services provided to veterans for all programs and projects funded through the Community Services and Supports, Prevention and Early Intervention, and Innovation components, combined. </t>
    </r>
    <r>
      <rPr>
        <sz val="12"/>
        <color indexed="10"/>
        <rFont val="Arial"/>
        <family val="2"/>
      </rPr>
      <t>ENTER $0 IF NO SPENDING.</t>
    </r>
  </si>
  <si>
    <t>CSS Transfers to PEI, WET, CFTN, or Prudent Reserve must net to total 0</t>
  </si>
  <si>
    <t>='2. Component Summary'!I24</t>
  </si>
  <si>
    <t>Cell</t>
  </si>
  <si>
    <t>Status</t>
  </si>
  <si>
    <t>Notes</t>
  </si>
  <si>
    <t>='2. Component Summary'!D37</t>
  </si>
  <si>
    <t>='2. Component Summary'!D43</t>
  </si>
  <si>
    <t>Total MHSA costs for planning for all components may not exceed 5 percent of the total annual MHSA revenues received by the County.</t>
  </si>
  <si>
    <t>='2. Component Summary'!G12</t>
  </si>
  <si>
    <t>Counties must report the total amount of interest earned on the local MHS fund</t>
  </si>
  <si>
    <t>='2. Component Summary'!F16</t>
  </si>
  <si>
    <t>Please report the beginning balance of the local prudent reserve. This amount must match the prudent reserve ending balance reported in the FY 2016-17 ARER</t>
  </si>
  <si>
    <t>Department of Health Care Services</t>
  </si>
  <si>
    <t>HEALTH AND HUMAN SERVICES AGENCY</t>
  </si>
  <si>
    <t>STATE OF CALIFORNIA</t>
  </si>
  <si>
    <t>Joint Powers Authority Interest Earned</t>
  </si>
  <si>
    <t>Component Interest Earned</t>
  </si>
  <si>
    <t>Preparer Contact Telephone:</t>
  </si>
  <si>
    <t>Annual Mental Health Services Act (MHSA) Revenue and Expenditure Report</t>
  </si>
  <si>
    <t>Information Worksheet</t>
  </si>
  <si>
    <t>Total MHSA Funds (Including Interest)</t>
  </si>
  <si>
    <t>CSS Expenditures Incurred by JPA</t>
  </si>
  <si>
    <t>Component Summary Worksheet</t>
  </si>
  <si>
    <t>Community Services and Supports (CSS) Summary  Worksheet</t>
  </si>
  <si>
    <t>Prevention and Early Intervention (PEI) Summary Worksheet</t>
  </si>
  <si>
    <t xml:space="preserve">PEI Funds Expended by CalMHSA for PEI Statewide </t>
  </si>
  <si>
    <t>PEI Expenditures Incurred by JPA</t>
  </si>
  <si>
    <t>Percent Expended for Clients Age 25 and Under, All PEI</t>
  </si>
  <si>
    <t>Percent Expended for Clients Age 25 and Under, JPA</t>
  </si>
  <si>
    <t>Innovation (INN) Summary Worksheet</t>
  </si>
  <si>
    <t>INN Expenditures Incurred by JPA</t>
  </si>
  <si>
    <t>Total MHSA Fund (Including Interest)</t>
  </si>
  <si>
    <t>Mental Health Career Pathways</t>
  </si>
  <si>
    <t>WET Expenditures Incurred by JPA</t>
  </si>
  <si>
    <t>Workforce Education and Training (WET) Summary Worksheet</t>
  </si>
  <si>
    <t>Capital Facility Technological Needs (CFTN) Summary Worksheet</t>
  </si>
  <si>
    <t xml:space="preserve">MHSA Adjustments Worksheet </t>
  </si>
  <si>
    <t>Adjustment to Fiscal Year</t>
  </si>
  <si>
    <t>FFP Revenue Adjustment Worksheet</t>
  </si>
  <si>
    <t>Comments Worksheet</t>
  </si>
  <si>
    <r>
      <t xml:space="preserve">ARER Fiscal Year </t>
    </r>
    <r>
      <rPr>
        <i/>
        <sz val="12"/>
        <color indexed="8"/>
        <rFont val="Arial"/>
        <family val="2"/>
      </rPr>
      <t>(20YY-YY):</t>
    </r>
  </si>
  <si>
    <t>Total PEI Expenditures (Excluding Transfers and PEI Statewide)</t>
  </si>
  <si>
    <t>Combined/Standalone Program</t>
  </si>
  <si>
    <t>Percent of PEI Expended on Clients Age 25 &amp; Under (Standalone and Program Activities in Combined Program)</t>
  </si>
  <si>
    <t>Percent of PEI Expended on Clients Age 25 &amp; Under (Combined Summary and Standalone)</t>
  </si>
  <si>
    <t>CFTN Annual Planning Costs</t>
  </si>
  <si>
    <t>CFTN Evaluation Costs</t>
  </si>
  <si>
    <t>CFTN Project Expenditures</t>
  </si>
  <si>
    <t>CFTN Administration Costs</t>
  </si>
  <si>
    <t>Date: No entry. This field will auto-populate from the Information worksheet.</t>
  </si>
  <si>
    <t>County: No entry. This field will auto-populate from the Information worksheet.</t>
  </si>
  <si>
    <t>Row 1, Column A: Enter the amount of interest earned on MHSA funds that is attributable to the CSS Account.</t>
  </si>
  <si>
    <t>Row 1, Column B: Enter the amount of interest earned on MHSA funds that is attributable to the PEI Account.</t>
  </si>
  <si>
    <t>Row 1, Column C: Enter the amount of interest earned on MHSA funds that is attributable to the INN Account.</t>
  </si>
  <si>
    <t>Row 1, Column D: Enter the amount of interest earned on MHSA funds that is attributable to the WET Account.</t>
  </si>
  <si>
    <t>Row 1, Column E: Enter the amount of interest earned on MHSA funds that is attributable to the CFTN Account.</t>
  </si>
  <si>
    <t xml:space="preserve">Row 1, Interest Earned: report interest earned on the local MHS Fund, by Account where applicable. Use one of the following methods to determine the amount of interest to apportion to each Account:
1. Actual interest earned by Account
2. Share of funding by Account </t>
  </si>
  <si>
    <t>Row 2, Column A: Enter the amount of interest earned on MHSA funds transferred to the JPA that is attributable to the CSS Account.</t>
  </si>
  <si>
    <t>Row 2, Column B: Enter the amount of interest earned on MHSA funds transferred to the JPA that is attributable to the PEI Account.</t>
  </si>
  <si>
    <t>Row 2, Column C: Enter the amount of interest earned on MHSA funds transferred to the JPA that is attributable to the INN Account.</t>
  </si>
  <si>
    <t>Row 2, Column D: Enter the amount of interest earned on MHSA funds transferred to the JPA that is attributable to the WET Account.</t>
  </si>
  <si>
    <t>Row 2, Column E: Enter the amount of interest earned on MHSA funds transferred to the JPA that is attributable to the CFTN Account.</t>
  </si>
  <si>
    <t>Row 3, Column A: This cell is blank.</t>
  </si>
  <si>
    <t>Row 3, Column B: This cell is blank.</t>
  </si>
  <si>
    <t>Row 3, Column C: Enter the beginning balance of the Prudent Reserve. This amount must match the Prudent Reserve ending balance reported in the prior year's ARER.</t>
  </si>
  <si>
    <t>Row 4, Column A: Enter the amount of funds transferred from the Prudent Reserve to the CSS Account.</t>
  </si>
  <si>
    <t>Row 4, Column B: Enter the amount of funds transferred from the Prudent Reserve to the PEI Account.</t>
  </si>
  <si>
    <t>Row 5, Column A: No entry. Data will autopopulate from Worksheet 3. CSS, Row 10, Column A.</t>
  </si>
  <si>
    <t>Row 5, Column B: This cell is blank.</t>
  </si>
  <si>
    <t>Row 5, Column C: No entry. Data will autopopulate from Row 5, Column A.</t>
  </si>
  <si>
    <t>Row 6, Column A: This cell is blank.</t>
  </si>
  <si>
    <t>Row 6, Column B: This cell is blank.</t>
  </si>
  <si>
    <t>Row 7, Column A: This cell is blank.</t>
  </si>
  <si>
    <t>Row 7, Column B: This cell is blank.</t>
  </si>
  <si>
    <t>Row 8, Column A: No entry. Data will autopopulate from the Worksheet 3. CSS and is the sum of Row 7 Column A, Row 8 Column A, Row 9 Column A, and Row 10 Column A. The amount will reflect as a negative amount.</t>
  </si>
  <si>
    <t>Row 8, Column B: No entry. Data will auto populate from Worksheet 3. CSS, Row 7, Column A.</t>
  </si>
  <si>
    <t>Row 8, Column C: No entry. Data will auto populate from Worksheet 3. CSS, Row 8, Column A.</t>
  </si>
  <si>
    <t>Row 8, Column D: No entry. Data will auto populate from Worksheet 3. CSS, Row 9, Column A.</t>
  </si>
  <si>
    <t>Row 8, Column E: No entry. Data will auto populate from Worksheet 3. CSS, Row 10, Column A.</t>
  </si>
  <si>
    <t>Row 8, Column F: No entry. This amount is the sum of Row 8, Columns A-E.</t>
  </si>
  <si>
    <t>Row 9, Column A: No entry. Data will auto populate from Worksheet 3. CSS, Row 13, Column A.</t>
  </si>
  <si>
    <t>Row 9, Column B: No entry. Data will auto populate from Worksheet 4. PEI, Row 8, Column A.</t>
  </si>
  <si>
    <t>Row 9, Column C: No entry. Data will auto populate from Worksheet 5. INN, Row 9, Column A.</t>
  </si>
  <si>
    <t>Row 9, Column D: No entry. Data will auto populate from Worksheet 6. WET, Row 7, Column A.</t>
  </si>
  <si>
    <t>Row 9, Column E: No entry. Data will auto populate from Worksheet 7. CFTN, Row 5, Column A.</t>
  </si>
  <si>
    <t>Row 9, Column F: No entry. This amount is the sum of Row 9, Columns A-E.</t>
  </si>
  <si>
    <t>Row 10, Column A: No entry. Data will auto populate from Worksheet 3. CSS, Row 13, Column B.</t>
  </si>
  <si>
    <t>Row 10, Column B: No entry. Data will auto populate from Worksheet 4. PEI, Row 8, Column B.</t>
  </si>
  <si>
    <t>Row 10, Column C: No entry. Data will auto populate from Worksheet 5. INN, Row 9, Column B.</t>
  </si>
  <si>
    <t>Row 10, Column D: No entry. Data will auto populate from Worksheet 6. WET, Row 7, Column B.</t>
  </si>
  <si>
    <t>Row 10, Column E: No entry. Data will auto populate from Worksheet 7. CFTN, Row 5, Column B.</t>
  </si>
  <si>
    <t>Row 10, Column F: No entry. This amount is the sum of Row 10, Columns A-E.</t>
  </si>
  <si>
    <t>Row 11, Column A: No entry. Data will auto populate from Worksheet 3. CSS, Row 13, Column C.</t>
  </si>
  <si>
    <t>Row 11, Column B: No entry. Data will auto populate from Worksheet 4. PEI, Row 8, Column C.</t>
  </si>
  <si>
    <t>Row 11, Column C: No entry. Data will auto populate from Worksheet 5. INN, Row 9, Column C.</t>
  </si>
  <si>
    <t>Row 11, Column D: No entry. Data will auto populate from Worksheet 6. WET, Row 7, Column C.</t>
  </si>
  <si>
    <t>Row 11, Column E: No entry. Data will auto populate from Worksheet 7. CFTN, Row 5, Column C.</t>
  </si>
  <si>
    <t>Row 11, Column F: No entry. This amount is the sum of Row 11, Columns A-E.</t>
  </si>
  <si>
    <t>Row 12, Column A: No entry. Data will auto populate from Worksheet 3. CSS, Row 13, Column D.</t>
  </si>
  <si>
    <t>Row 12, Column B: No entry. Data will auto populate from Worksheet 4. PEI, Row 8, Column D.</t>
  </si>
  <si>
    <t>Row 12, Column C: No entry. Data will auto populate from Worksheet 5. INN, Row 9, Column D.</t>
  </si>
  <si>
    <t>Row 12, Column D: No entry. Data will auto populate from Worksheet 6. WET, Row 7, Column D.</t>
  </si>
  <si>
    <t>Row 12, Column E: No entry. Data will auto populate from Worksheet 7. CFTN, Row 5, Column D.</t>
  </si>
  <si>
    <t>Row 12, Column F: No entry. This amount is the sum of Row 12, Columns A-E.</t>
  </si>
  <si>
    <t>Row 13, Column A: No entry. Data will auto populate from Worksheet 3. CSS, Row 13, Column E.</t>
  </si>
  <si>
    <t>Row 13, Column B: No entry. Data will auto populate from Worksheet 4. PEI, Row 8, Column E.</t>
  </si>
  <si>
    <t>Row 13, Column C: No entry. Data will auto populate from Worksheet 5. INN, Row 9, Column E.</t>
  </si>
  <si>
    <t>Row 13, Column D: No entry. Data will auto populate from Worksheet 6. WET, Row 7, Column E.</t>
  </si>
  <si>
    <t>Row 13, Column E: No entry. Data will auto populate from Worksheet 7. CFTN, Row 5, Column E.</t>
  </si>
  <si>
    <t>Row 13, Column F: No entry. This amount is the sum of Row 13, Columns A-E.</t>
  </si>
  <si>
    <t xml:space="preserve">Row 14, Column A: No entry. This amount is the sum of Rows 9-13, Column A. </t>
  </si>
  <si>
    <t xml:space="preserve">Row 14, Column B: No entry. This amount is the sum of Rows 9-13, Column B. </t>
  </si>
  <si>
    <t xml:space="preserve">Row 14, Column C: No entry. This amount is the sum of Rows 9-13, Column C. </t>
  </si>
  <si>
    <t xml:space="preserve">Row 14, Column D: No entry. This amount is the sum of Rows 9-13, Column D. </t>
  </si>
  <si>
    <t xml:space="preserve">Row 14, Column E: No entry. This amount is the sum of Rows 9-13, Column E. </t>
  </si>
  <si>
    <t xml:space="preserve">Row 15, Column A: No entry. This amount is the sum of Worksheet 3. CSS Row 1 Column A, Worksheet 4. PEI Row 1 Column A, Worksheet 5. INN Row 1 Column A, Worksheet 6. WET Row 1 Column A, and Worksheet 7. CFTN Row 1 Column A.  </t>
  </si>
  <si>
    <t xml:space="preserve">Row 16, Column A: No entry. This amount is the sum of Worksheet 3. CSS Row 2 Column A, Worksheet 4. PEI Row 2 Column A, Worksheet 5. INN Row 6 Column A, Worksheet 6. WET Row 2 Column A, and Worksheet 7. CFTN Row 2 Column A.  </t>
  </si>
  <si>
    <t xml:space="preserve">Row 17, Column A: No entry. This amount is the sum of Worksheet 3. CSS Row 3 Column A, Worksheet 4. PEI Row 3 Column A, Worksheet 5. INN Rows 2 and 5 Column A, Worksheet 6. WET Row 3 Column A, and Worksheet 7. CFTN Row 3 Column A.  </t>
  </si>
  <si>
    <t>Row 18, Column A: Enter the amount of WET Regional Partnership funds expended for goods or services during the reporting fiscal year.</t>
  </si>
  <si>
    <t>Row 20, Column A: Enter the amount of unencumbered MHSA Housing Program funds expended for goods or services, if applicable.</t>
  </si>
  <si>
    <r>
      <t xml:space="preserve">Row 21, Column A: Enter the total MHSA funds spent on mental health services provided to veterans for all programs and projects funded from the CSS, PEI, and INN accounts, combined. Enter $0 if there were no MHSA funds spent to provide services to veterans. Counties do not need to report MHSA funds spent on mental health services for veterans separately by component. </t>
    </r>
    <r>
      <rPr>
        <sz val="11"/>
        <color theme="1"/>
        <rFont val="Calibri"/>
        <family val="2"/>
      </rPr>
      <t> </t>
    </r>
  </si>
  <si>
    <t>Row 12, Column F: No entry. This amount is equal to the sum of Row 12, Columns A-E.</t>
  </si>
  <si>
    <t>Row 12, Column E: No entry. This amount is equal to the sum of Rows 1-3 and 11, Column E.</t>
  </si>
  <si>
    <t>Row 12, Column D: No entry. This amount is equal to the sum of Rows 1-3 and 11, Column D.</t>
  </si>
  <si>
    <t>Row 12, Column C: No entry. This amount is equal to the sum of Rows 1-3 and 11, Column C.</t>
  </si>
  <si>
    <t>Row 12, Column B: No entry. This amount is equal to the sum of Rows 1-3 and 11, Column B.</t>
  </si>
  <si>
    <t>Row 12, Column A: No entry. This amount is equal to the sum of Rows 1-3 and 5-11, Column A.</t>
  </si>
  <si>
    <t>Row 10, Column F: No entry. This amount is equal to Row 10, Column A.</t>
  </si>
  <si>
    <t>Row 10, Column E: This cell is blank.</t>
  </si>
  <si>
    <t>Row 10, Column D: This cell is blank.</t>
  </si>
  <si>
    <t>Row 10, Column C: This cell is blank.</t>
  </si>
  <si>
    <t>Row 10, Column B: This cell is blank.</t>
  </si>
  <si>
    <t>Row 10, Column A: Enter the amount of MHSA funds, including interest, transferred from the CSS account to Prudent Reserve during the reporting fiscal year.</t>
  </si>
  <si>
    <t>Row 9, Column F: No entry. This amount is equal to Row 9, Column A.</t>
  </si>
  <si>
    <t>Row 9, Column E: This cell is blank.</t>
  </si>
  <si>
    <t>Row 9, Column D: This cell is blank.</t>
  </si>
  <si>
    <t>Row 9, Column C: This cell is blank.</t>
  </si>
  <si>
    <t>Row 9, Column B: This cell is blank.</t>
  </si>
  <si>
    <t>Row 9, Column A: Enter the amount of MHSA funds, including interest, transferred from the CSS account to CFTN during the reporting fiscal year.</t>
  </si>
  <si>
    <t>Row 8, Column F: No entry. This amount is equal to Row 8, Column A.</t>
  </si>
  <si>
    <t>Row 8, Column E: This cell is blank.</t>
  </si>
  <si>
    <t>Row 8, Column D: This cell is blank.</t>
  </si>
  <si>
    <t>Row 8, Column C: This cell is blank.</t>
  </si>
  <si>
    <t>Row 8, Column B: This cell is blank.</t>
  </si>
  <si>
    <t>Row 8, Column A: Enter the amount of MHSA funds, including interest, transferred from the CSS account to WET during the reporting fiscal year.</t>
  </si>
  <si>
    <t>Row 7, Column F: No entry. This amount is equal to Row 7, Column A.</t>
  </si>
  <si>
    <t>Row 7, Column E: This cell is blank.</t>
  </si>
  <si>
    <t>Row 7, Column D: This cell is blank.</t>
  </si>
  <si>
    <t>Row 7, Column C: This cell is blank.</t>
  </si>
  <si>
    <t>Row 7, Column A: Enter the amount of MHSA funds, including interest, transferred from the CSS account to PEI during the reporting fiscal year.</t>
  </si>
  <si>
    <t>Row 6, Column F: No entry. This amount is equal to Row 6, Column A.</t>
  </si>
  <si>
    <t>Row 6, Column E: This cell is blank.</t>
  </si>
  <si>
    <t>Row 6, Column D: This cell is blank.</t>
  </si>
  <si>
    <t>Row 6, Column C: This cell is blank.</t>
  </si>
  <si>
    <t>Row 6, Column A: Enter the amount of MHSA funds, including interest, transferred to CalHFA during the reporting fiscal year for the Special Needs Housing Program (SNHP). CalHFA operates the SNHP on behalf of jurisdictions throughout California. The SNHP allows local governments to use Mental Health Services Act (MHSA) funds and other local funds, as appropriate, to provide financing for the development of permanent supportive rental housing that includes units dedicated for individuals with serious mental illness, and their families, who are homeless or at risk of homelessness. Participation requires a completed SNHP Participation Agreement between CalHFA and the County.</t>
  </si>
  <si>
    <t>Row 5, Column F: No entry. This amount is equal to Row 5, Column A.</t>
  </si>
  <si>
    <t>Row 5, Column E: This cell is blank.</t>
  </si>
  <si>
    <t>Row 5, Column D: This cell is blank.</t>
  </si>
  <si>
    <t>Row 5, Column C: This cell is blank.</t>
  </si>
  <si>
    <t>Row 4, Column A: Enter the amount of MHSA funds, including interest, transferred to a Joint Powers Authority (JPA) for CSS programs.</t>
  </si>
  <si>
    <t>Row 3, Column A: Enter the amount of MHSA funds, including interest, expended for CSS Administration. This amount should include direct administrative costs and an appropriate allocation of indirect costs. Direct administrative costs are administrative costs that only benefit CSS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CSS Account. The share of costs attributed to the CSS Account  should be in proportion to the extent the CSS programs or services benefit from the support activity. Counties must maintain proper documentation of the allocation methodology used to allocate indirect costs to administration of CSS programs or services. To avoid double-counting, do not include costs incurred as both Administration Costs and either Annual Planning Costs, Evaluation Costs or Program Expenditures.</t>
  </si>
  <si>
    <t>Row 2, Column F: No entry. This amount is the sum of Row 2, Columns A-E.</t>
  </si>
  <si>
    <t>Row 2, Column E: Enter the amount of Other funds expended for CSS Evaluation.</t>
  </si>
  <si>
    <t>Row 2, Column C: Enter the amount of 1991 Realignment funds expended for CSS Evaluation.</t>
  </si>
  <si>
    <t>Row 2, Column B: Enter the amount of Medi-Cal FFP funds expended for CSS Evaluation.</t>
  </si>
  <si>
    <t>Row 2, Column A: Enter the amount of MHSA funds, including interest, expended for CSS Evaluation.</t>
  </si>
  <si>
    <t>Row 1, Column F: No entry. This amount is the sum of Row 1, Columns A-E.</t>
  </si>
  <si>
    <t>Row 1, Column E: Enter the amount of Other funds expended for CSS Annual Planning. Other funds include funding from sources not otherwise identified such as from local General Fund or other local sources, or from sources such as Federal grants or other grants.</t>
  </si>
  <si>
    <t>Row 1, Column C: Enter the amount of 1991 Realignment funds expended for CSS Annual Planning.</t>
  </si>
  <si>
    <t>Row 1, Column B: Enter the amount of Medi-Cal FFP funds expended for CSS Annual Planning.</t>
  </si>
  <si>
    <t>Row 1, Column A: Enter the amount of MHSA funds, including interest, expended for CSS Annual Planning.</t>
  </si>
  <si>
    <t>Row 3, Column C: This cell is blank.</t>
  </si>
  <si>
    <t>Row 3, Column D: This cell is blank.</t>
  </si>
  <si>
    <t>Row 3, Column E: This cell is blank.</t>
  </si>
  <si>
    <t>Row 5, Column A: Enter the amount of MHSA funds, including interest, expended by a JPA on behalf of the County during the reporting fiscal year for authorized CSS goods or services. Funds reported here as transferred will not increase the Total CSS Expenditures (Row 12).</t>
  </si>
  <si>
    <t>Row 1, Column A: Enter the amount of MHSA funds, including interest, expended for PEI Annual Planning.</t>
  </si>
  <si>
    <t>Row 1, Column B: Enter the amount of Medi-Cal FFP funds expended for PEI Annual Planning.</t>
  </si>
  <si>
    <t>Row 1, Column C: Enter the amount of 1991 Realignment funds expended for PEI Annual Planning.</t>
  </si>
  <si>
    <t>Row 1, Column E: Enter the amount of Other funds expended for PEI Annual Planning. Other funds include funding from sources not otherwise identified such as from local General Fund or other local sources, or from sources such as Federal grants or other grants.</t>
  </si>
  <si>
    <t>Row 2, Column A: Enter the amount of MHSA funds, including interest, expended for PEI Evaluation.</t>
  </si>
  <si>
    <t>Row 2, Column B: Enter the amount of Medi-Cal FFP funds expended for PEI Evaluation.</t>
  </si>
  <si>
    <t>Row 2, Column C: Enter the amount of 1991 Realignment funds expended for PEI Evaluation.</t>
  </si>
  <si>
    <t>Row 2, Column E: Enter the amount of Other funds expended for PEI Evaluation.</t>
  </si>
  <si>
    <t>Row 3, Column A: Enter the amount of MHSA funds, including interest, expended for PEI Administration. This amount should include direct administrative costs and an appropriate allocation of indirect costs. Direct administrative costs are administrative costs that only benefit PEI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PEI Account. The share of costs attributed to the PEI Account  should be in proportion to the extent the PEI programs or services benefit from the support activity. Counties must maintain proper documentation of the allocation methodology used to allocate indirect costs to administration of PEI programs or services. To avoid double-counting, do not include costs incurred as both Administration Costs and either Annual Planning Costs, Evaluation Costs or Program Expenditures.</t>
  </si>
  <si>
    <t>Row 3, Column B: Enter the amount of Medi-Cal FFP funds expended for PEI Administration.</t>
  </si>
  <si>
    <t>Row 3, Column C: Enter the amount of 1991 Realignment funds expended for PEI Administration.</t>
  </si>
  <si>
    <t>Row 3, Column E: Enter the amount of Other funds expended for PEI Administration.</t>
  </si>
  <si>
    <t>Row 3, Column F: No entry. This amount is the sum of Row 3, Columns A-E.</t>
  </si>
  <si>
    <t xml:space="preserve">Row 4, Column A: Enter the amount of MHSA funds, including interest, expended by CalMHSA on behalf of the County for authorized PEI Statewide Projects during the reporting fiscal year. PEI Statewide Project funding was made available to counties in FY 2008-09 through FY 2011-12. To avoid double counting, funds reported here as expended will not be included in Row 8, Column A. They are reported separately on Worksheet 2. Component Summary, Row 19, Column A. </t>
  </si>
  <si>
    <t>Row 4, Column B: This cell is blank.</t>
  </si>
  <si>
    <t>Row 4, Column C: This cell is blank.</t>
  </si>
  <si>
    <t>Row 4, Column D: This cell is blank.</t>
  </si>
  <si>
    <t>Row 4, Column E: This cell is blank.</t>
  </si>
  <si>
    <t>Row 4, Column F: No entry. This amount is equal to Row 4, Column A.</t>
  </si>
  <si>
    <t>Row 5, Column A: Enter the amount of MHSA funds, including interest, transferred to a Joint Powers Authority (JPA) for PEI programs.</t>
  </si>
  <si>
    <t>Row 6, Column A: Enter the amount of MHSA funds, including interest, expended by a JPA on behalf of the County during the reporting fiscal year for authorized PEI programs. Transfers of MHSA PEI funds made to a JPA for State-Level Projects should not be reflected as PEI Funds Expended by CalMHSA for PEI Statewide (Row 4). Funds reported here as transferred will not increase the Total PEI Expenditures (Row 8).</t>
  </si>
  <si>
    <t>Row 7, Column A: No entry. This amount is equal to the sum of Rows 10-109, Column J</t>
  </si>
  <si>
    <t>Row 7, Column B: No entry. This amount is equal to the sum of Rows 10-109, Column K.</t>
  </si>
  <si>
    <t>Row 7, Column C: No entry. This amount is equal to the sum of Rows 10-109, Column L.</t>
  </si>
  <si>
    <t>Row 7, Column D: No entry. This amount is equal to the sum of Rows 10-109, Column M.</t>
  </si>
  <si>
    <t>Row 7, Column E: No entry. This amount is equal to the sum of Rows 10-109, Column N.</t>
  </si>
  <si>
    <t>Row 7, Column F: No entry. This amount is equal to the sum of Row 7, Columns A-E.</t>
  </si>
  <si>
    <t>Row 8, Column A: No entry. This amount is equal to the sum of Rows 1-3 and 6-7, Column A.</t>
  </si>
  <si>
    <t>Row 8, Column B: No entry. This amount is equal to the sum of Rows 1-3 and 6-7, Column B.</t>
  </si>
  <si>
    <t>Row 8, Column C: No entry. This amount is equal to the sum of Rows 1-3 and 6-7, Column C.</t>
  </si>
  <si>
    <t>Row 8, Column D: No entry. This amount is equal to the sum of Rows 1-3 and 6-7, Column D.</t>
  </si>
  <si>
    <t>Row 8, Column E: No entry. This amount is equal to the sum of Rows 1-3 and 6-7, Column E.</t>
  </si>
  <si>
    <t>Row 8, Column F: No entry. This amount is equal to the sum of Row 8, Columns A-E.</t>
  </si>
  <si>
    <t xml:space="preserve">Row 9, Column A: No entry. This amount is equal to the sum of Rows 10-109, Column I divided by Row 8, Column A. Per California Code of Regulations (CCR), title 9, section 3706(a), counties are required to serve all ages in one or more PEI programs. Per section 3706(b), counties are required to use at least 51 percent of the Prevention and Early Intervention Fund to serve individuals who are 25 years old or younger. Per section 3760(c), programs that serve parents, caregivers, or family members with the goal of addressing MHSA outcomes for children or youth at risk of or with early onset of a mental illness can be counted as meeting this requirement.  A County with population under 200,000 that meets certain conditions may opt out of this requirement (CCR Title 9, Section 3706(d)). </t>
  </si>
  <si>
    <t>Row 9, Column B: Enter the estimated percentage of funding reported in Row 6, Column A, that were expended in support of clients aged 25 and under.</t>
  </si>
  <si>
    <t>Rows 10-109,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</si>
  <si>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 xml:space="preserve">Rows 10-109,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</si>
  <si>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10-109, Column D: Selection only. Select the  program type. Options are Combined or Standalone. If the row data refers to a Program Activity within a Combined Program or to summary information for a Combined Program, select Combined. Otherwise, select Standalone. Counties may combine an Early Intervention Program with a Prevention Program as long as the requirements in CCR, Sections 3710 and 3720 are met.</t>
  </si>
  <si>
    <t>Rows 10-109, Column F: For Combined Programs, enter the name for each Program Activity row used to report data for the Combined Program. Do not enter data into this cell for Standalone programs and Combined Summary rows.</t>
  </si>
  <si>
    <t>Rows 10-109, Column G: Enter an estimate of the percentage of MHSA PEI expenditures in a Combined Program dedicated to the selected Program Activity in the Program Type column (Column E). Enter a value between zero and 100. For Programs designated as Standalone in Column D, enter 100.  Do not enter data in this column for rows identified as program summary rows. The sum of percentages reported for Program Activities in a Combined Program must equal 100.</t>
  </si>
  <si>
    <t>Rows 10-109, Column I: No entry. The cell auto-populates from data entered in Column G and Column H. This cell displays the weighted average of the percentages reported for each of the Program Activities within the Combined Program. The weighted average is the sum of Columns G and H.</t>
  </si>
  <si>
    <t>Rows 10-109, Column J: Enter the amount of MHSA PEI component funds, including interest, expended for goods and services delivered during the reporting year for each program. For a Combined Program, enter expenditure data only for the summary row (Program Type “Combined Summary” in Column E).</t>
  </si>
  <si>
    <t>Rows 10-109, Column K: Enter the amount of Medi-Cal FFP funds expended for goods and services delivered during the reporting year for each program. For a Combined Program, enter expenditure data only for the summary row (Program Type “Combined Summary” in Column E).</t>
  </si>
  <si>
    <t>Rows 10-109, Column L: Enter the amount of 1991 Realignment funds expended for goods and services delivered during the reporting year for each program. For a Combined Program, enter expenditure data only for the summary row (Program Type “Combined Summary” in Column E).</t>
  </si>
  <si>
    <t>Rows 10-109, Column M: Enter the amount of Behavioral Health Subaccount funds expended for goods and services delivered during the reporting year for each program. For a Combined Program, enter expenditure data only for the summary row (Program Type “Combined Summary” in Column E).</t>
  </si>
  <si>
    <t xml:space="preserve">Rows 10-109, Column N: Enter the amount of Other Funds expended for goods and services delivered during the reporting year for each program. For a Combined Program, enter expenditure data only for the summary row. </t>
  </si>
  <si>
    <r>
      <t>Rows 10-109, Column O</t>
    </r>
    <r>
      <rPr>
        <b/>
        <sz val="12"/>
        <color indexed="8"/>
        <rFont val="Arial"/>
        <family val="2"/>
      </rPr>
      <t xml:space="preserve">: </t>
    </r>
    <r>
      <rPr>
        <sz val="12"/>
        <color indexed="8"/>
        <rFont val="Arial"/>
        <family val="2"/>
      </rPr>
      <t>No entry. This amount is the sum of Columns J-N. The Column should be blank for program activity rows within a combined program.</t>
    </r>
  </si>
  <si>
    <t>Row 1, Column A: Enter the amount of MHSA funds, including interest, expended for INN Annual Planning.</t>
  </si>
  <si>
    <t>Row 1, Column B: Enter the amount of Medi-Cal FFP funds expended for INN Annual Planning.</t>
  </si>
  <si>
    <t>Row 1, Column C: Enter the amount of 1991 Realignment funds expended for INN Annual Planning.</t>
  </si>
  <si>
    <t>Row 1, Column E: Enter the amount of Other funds expended for INN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</si>
  <si>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INN Indirect Administration costs. Indirect administrative costs are those administrative costs that are incurred for a common or joint purpose and cannot be readily identified as benefiting only one MHSA component. Counties must use an appropriate allocation method to allocate indirect costs to the INN Account. The share of costs attributed to the INN Account  should be in proportion to the extent the INN projects or services benefit from the support activity. Counties must maintain proper documentation of the allocation methodology used to allocate indirect costs to administration of INN projects or services. To avoid double-counting, do not include costs incurred as both INN Indirect Administration Costs and either INN Project Administration, INN Project Evaluation or INN Project Direct Expenditures.</t>
  </si>
  <si>
    <t>Row 2, Column B: Enter the amount of Medi-Cal FFP funds expended for INN Indirect Administration.</t>
  </si>
  <si>
    <t>Row 2, Column C: Enter the amount of 1991 Realignment funds expended for INN Indirect Administration.</t>
  </si>
  <si>
    <t>Row 2, Column E: Enter the amount of Other funds expended for INN Indirect Administration.</t>
  </si>
  <si>
    <t>Row 3, Column A: Enter the amount of MHSA funds, including interest, transferred to a Joint Powers Authority (JPA) for INN projects.</t>
  </si>
  <si>
    <t>Row 3, Column F: No entry. This amount is equal to Row 3, Column A.</t>
  </si>
  <si>
    <t>Row 4, Column A: Enter the amount of MHSA funds, including interest, expended by a JPA on behalf of the County during the reporting fiscal year for authorized INN projects. Funds reported here as transferred will not increase the Total INN Expenditures (Row 9).</t>
  </si>
  <si>
    <t>Row 5, Column A: No entry. This amount is equal to the sum of Rows 10-34, Column I identified as Project Administration in Column H.</t>
  </si>
  <si>
    <t>Row 5, Column B: No entry. This amount is equal to the sum of Rows 10-34, Column J identified as Project Administration in Column H.</t>
  </si>
  <si>
    <t>Row 5, Column C: No entry. This amount is equal to the sum of Rows 10-34, Column K identified as Project Administration in Column H.</t>
  </si>
  <si>
    <t>Row 5, Column D: No entry. This amount is equal to the sum of Rows 10-34, Column L identified as Project Administration in Column H.</t>
  </si>
  <si>
    <t>Row 5, Column E: No entry. This amount is equal to the sum of Rows 10-34, Column M identified as Project Administration in Column H.</t>
  </si>
  <si>
    <t>Row 5, Column F: No entry. This amount is equal to the sum of Row 5, Columns A-E.</t>
  </si>
  <si>
    <t>Row 6, Column A: No entry. This amount is equal to the sum of Rows 10-34, Column I identified as Project Evaluation in Column H.</t>
  </si>
  <si>
    <t>Row 6, Column B: No entry. This amount is equal to the sum of Rows 10-34, Column J identified as Project Evaluation in Column H.</t>
  </si>
  <si>
    <t>Row 6, Column C: No entry. This amount is equal to the sum of Rows 10-34, Column K identified as Project Evaluation in Column H.</t>
  </si>
  <si>
    <t>Row 6, Column D: No entry. This amount is equal to the sum of Rows 10-34, Column L identified as Project Evaluation in Column H.</t>
  </si>
  <si>
    <t>Row 6, Column E: No entry. This amount is equal to the sum of Rows 10-34, Column M identified as Project Evaluation in Column H.</t>
  </si>
  <si>
    <t>Row 6, Column F: No entry. This amount is equal to the sum of Row 6, Columns A-E.</t>
  </si>
  <si>
    <t>Row 7, Column A: No entry. This amount is equal to the sum of Rows 10-34, Column I identified as Project Direct in Column H.</t>
  </si>
  <si>
    <t>Row 7, Column B: No entry. This amount is equal to the sum of Rows 10-34, Column J identified as Project Direct in Column H.</t>
  </si>
  <si>
    <t>Row 7, Column C: No entry. This amount is equal to the sum of Rows 10-34, Column K identified as Project Direct in Column H.</t>
  </si>
  <si>
    <t>Row 7, Column D: No entry. This amount is equal to the sum of Rows 10-34, Column L identified as Project Direct in Column H.</t>
  </si>
  <si>
    <t>Row 7, Column E: No entry. This amount is equal to the sum of Rows 10-34, Column M identified as Project Direct in Column H.</t>
  </si>
  <si>
    <t>Row 7, Column F: No entry. This amount is equal to the sum of Rows 7, Columns A-E.</t>
  </si>
  <si>
    <t>Row 8, Column A: No entry. This amount is equal to the sum of Rows 5-7, Column A.</t>
  </si>
  <si>
    <t>Row 8, Column B: No entry. This amount is equal to the sum of Rows 5-7, Column B.</t>
  </si>
  <si>
    <t>Row 8, Column C: No entry. This amount is equal to the sum of Rows 5-7, Column C.</t>
  </si>
  <si>
    <t>Row 8, Column D: No entry. This amount is equal to the sum of Rows 5-7, Column D.</t>
  </si>
  <si>
    <t>Row 8, Column E: No entry. This amount is equal to the sum of Rows 5-7, Column E.</t>
  </si>
  <si>
    <t>Row 9, Column F: No entry. This amount is equal to the sum of Row 9, Columns A-E.</t>
  </si>
  <si>
    <t>Rows10A-34A,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</si>
  <si>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10A-34A, Column B: Enter the Program name for each INN project funded by the INN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</si>
  <si>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10A-34A, Column C: If the Project name is identical to the Project name reported in the prior year ARER or this is a new program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Project was formerly combined with another Project leave this field blank, but provide a comment on the Worksheet 10. </t>
  </si>
  <si>
    <t xml:space="preserve">Rows 10A-34A, Column D: Enter in the date of the MHSOAC meeting in which the MHSOAC initially approved the Project. </t>
  </si>
  <si>
    <t>Rows 10A-34A, Column E: Enter in the start date for the Project. The start date is the date on which the County began implementing the project. INN projects are time-limited projects that can extend a maximum of five years from their respective Start Date. (California Code of Regulations, Title 9, Section 3910.010(a))</t>
  </si>
  <si>
    <t>Rows 10A-34A, Column F: Enter the amount of MHSA INN funding the MHSOAC initially authorized for the Project on the date entered in Column E. Provide a comment in Worksheet 10. Comments explaining the amount authorized, including any specific MHSA INN allocations designed for expenditure in the approved project.</t>
  </si>
  <si>
    <t>Rows 10A-34A, Column G: If the Project has not been amended, no entry. Otherwise, enter the additional amount of MHSA INN funding authorized by the MHSOAC for the Project through an amendment. The sum of Column F and Column G should equal the total amount the MHSOAC authorized for the Project through the amendment. Provide a comment in Worksheet 10. Comments explaining the additional amount authorized, including any specific MHSA INN allocations designed for expenditure in the approved project.</t>
  </si>
  <si>
    <t>Rows 10A-34A, Column H: No entry.</t>
  </si>
  <si>
    <t>Rows 10A-34A, Column I: Enter the amount of MHSA funds, including interest, expended for goods and services delivered during the reporting fiscal year for each Project, for Project Administration.</t>
  </si>
  <si>
    <t>Rows 10A-34A, Column J: Enter the amount of Medi-Cal FFP funds expended for goods and services delivered during the reporting fiscal year for each Project, for Project Administration.</t>
  </si>
  <si>
    <t>Rows 10A-34A, Column K: Enter the amount of 1991 Realignment funds expended for goods and services delivered during the reporting fiscal year for each Project, for Project Administration.</t>
  </si>
  <si>
    <t>Rows 10A-34A, Column L: Enter the amount of Behavioral Health Subaccount funds expended for goods and services delivered during the reporting fiscal year for each Project, for Project Administration.</t>
  </si>
  <si>
    <t>Rows 10A-34A, Column M: Enter the amount of Other funds expended for goods and services delivered during the reporting fiscal year for each Project, for Project Administration.</t>
  </si>
  <si>
    <t>Rows 10A-34A, Column N: No entry. This amount is the sum of Rows 10A-34A, Columns I-M.</t>
  </si>
  <si>
    <t>Rows10B-34B,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</si>
  <si>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10B-34B, Column B: No entry. This data autopopulates from Rows 10A-34A, Column B.</t>
  </si>
  <si>
    <t>Rows 10B-34B, Column C: No entry. This data autopopulates from Rows 10A-34A, Column C.</t>
  </si>
  <si>
    <t>Rows 10B-34B, Column D: No entry. This data autopopulates from Rows 10A-34A, Column D.</t>
  </si>
  <si>
    <t>Rows 10B-34B, Column E: No entry. This data autopopulates from Rows 10A-34A, Column E.</t>
  </si>
  <si>
    <t>Rows 10B-34B, Column F: No entry. This data autopopulates from Rows 10A-34A, Column F.</t>
  </si>
  <si>
    <t>Rows 10B-34B, Column G: No entry. This data autopopulates from Rows 10A-34A, Column G.</t>
  </si>
  <si>
    <t xml:space="preserve">Rows 10B-34B, Column H: No entry. </t>
  </si>
  <si>
    <t>Rows 10B-34B, Column I: Enter the amount of MHSA funds, including interest, expended for goods and services delivered during the reporting fiscal year for each Project, for Project Evaluation.</t>
  </si>
  <si>
    <t>Rows 10B-34B, Column J: Enter the amount of Medi-Cal FFP funds expended for goods and services delivered during the reporting fiscal year for each Project, for Project Evaluation.</t>
  </si>
  <si>
    <t>Rows 10B-34B, Column K: Enter the amount of 1991 Realignment funds expended for goods and services delivered during the reporting fiscal year for each Project, for Project Evaluation.</t>
  </si>
  <si>
    <t>Rows 10B-34B, Column L: Enter the amount of Behavioral Health Subaccount funds expended for goods and services delivered during the reporting fiscal year for each Project, for Project Evaluation.</t>
  </si>
  <si>
    <t>Rows 10B-34B, Column M: Enter the amount of Other funds expended for goods and services delivered during the reporting fiscal year for each Project, for Project Evaluation.</t>
  </si>
  <si>
    <t>Rows 10B-34B, Column N: No entry. This amount is the sum of Rows 10B-34B, Columns I-M.</t>
  </si>
  <si>
    <t>Rows10C-34C,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</si>
  <si>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10C-34C, Column B: No entry. This data autopopulates from Rows 10A-34A, Column B.</t>
  </si>
  <si>
    <t>Rows 10C-34C, Column C: No entry. This data autopopulates from Rows 10A-34A, Column C.</t>
  </si>
  <si>
    <t>Rows 10C-34C, Column D: No entry. This data autopopulates from Rows 10A-34A, Column D.</t>
  </si>
  <si>
    <t>Rows 10C-34C, Column E: No entry. This data autopopulates from Rows 10A-34A, Column E.</t>
  </si>
  <si>
    <t>Rows 10C-34C, Column F: No entry. This data autopopulates from Rows 10A-34A, Column F.</t>
  </si>
  <si>
    <t>Rows 10C-34C, Column G: No entry. This data autopopulates from Rows 10A-34A, Column G.</t>
  </si>
  <si>
    <t xml:space="preserve">Rows 10C-34C, Column H: No entry. </t>
  </si>
  <si>
    <t>Rows 10C-34C, Column I: Enter the amount of MHSA funds, including interest, expended for goods and services delivered during the reporting fiscal year for each Project, for Project Direct.</t>
  </si>
  <si>
    <t>Rows 10C-34C, Column J: Enter the amount of Medi-Cal FFP funds expended for goods and services delivered during the reporting fiscal year for each Project, for Project Direct.</t>
  </si>
  <si>
    <t>Rows 10C-34C, Column K: Enter the amount of 1991 Realignment funds expended for goods and services delivered during the reporting fiscal year for each Project, for Project Direct.</t>
  </si>
  <si>
    <t>Rows 10C-34C, Column L: Enter the amount of Behavioral Health Subaccount funds expended for goods and services delivered during the reporting fiscal year for each Project, for Project Direct.</t>
  </si>
  <si>
    <t>Rows 10C-34C, Column M: Enter the amount of Other funds expended for goods and services delivered during the reporting fiscal year for each Project, for Project Direct.</t>
  </si>
  <si>
    <t>Rows 10C-34C, Column N: No entry. This amount is the sum of Rows 10C-34C, Columns I-M.</t>
  </si>
  <si>
    <t>Rows10D-34D,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</si>
  <si>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10D-34D, Column B: No entry. This data autopopulates from Rows 10A-34A, Column B.</t>
  </si>
  <si>
    <t>Rows 10D-34D, Column C: No entry. This data autopopulates from Rows 10A-34A, Column C.</t>
  </si>
  <si>
    <t>Rows 10D-34D, Column D: No entry. This data autopopulates from Rows 10A-34A, Column D.</t>
  </si>
  <si>
    <t>Rows 10D-34D, Column E: No entry. This data autopopulates from Rows 10A-34A, Column E.</t>
  </si>
  <si>
    <t>Rows 10D-34D, Column F: No entry. This data autopopulates from Rows 10A-34A, Column F.</t>
  </si>
  <si>
    <t>Rows 10D-34D, Column G: No entry. This data autopopulates from Rows 10A-34A, Column G.</t>
  </si>
  <si>
    <t xml:space="preserve">Rows 10D-34D, Column H: No entry. </t>
  </si>
  <si>
    <t>Rows 10D-34D, Column I: No entry. This amount is the sum of Rows 10A-34A, Rows 10B-34B, Rows 10C-34C, Column I.</t>
  </si>
  <si>
    <t>Rows 10D-34D, Column J: No entry. This amount is the sum of Rows 10A-34A, Rows 10B-34B, Rows 10C-34C, Column J.</t>
  </si>
  <si>
    <t>Rows 10D-34D, Column K: No entry. This amount is the sum of Rows 10A-34A, Rows 10B-34B, Rows 10C-34C, Column K.</t>
  </si>
  <si>
    <t>Rows 10D-34D, Column L: No entry. This amount is the sum of Rows 10A-34A, Rows 10B-34B, Rows 10C-34C, Column L.</t>
  </si>
  <si>
    <t>Rows 10D-34D, Column M: No entry. This amount is the sum of Rows 10A-34A, Rows 10B-34B, Rows 10C-34C, Column M.</t>
  </si>
  <si>
    <t>Rows 10D-34D, Column N: No entry. This amount is the sum of Rows 10D-34D, Columns I-M.</t>
  </si>
  <si>
    <t>Row 1, Column A: Enter the amount of MHSA funds, including interest, expended for WET Annual Planning.</t>
  </si>
  <si>
    <t>Row 1, Column B: Enter the amount of Medi-Cal FFP funds expended for WET Annual Planning.</t>
  </si>
  <si>
    <t>Row 1, Column C: Enter the amount of 1991 Realignment funds expended for WET Annual Planning.</t>
  </si>
  <si>
    <t>Row 1, Column E: Enter the amount of Other funds expended for WET Annual Planning. Other funds include funding from sources not otherwise identified such as from local General Fund or other local sources, or from sources such as Federal grants or other grants.</t>
  </si>
  <si>
    <t>Row 2, Column A: Enter the amount of MHSA funds, including interest, expended for WET Evaluation.</t>
  </si>
  <si>
    <t>Row 2, Column B: Enter the amount of Medi-Cal FFP funds expended for WET Evaluation.</t>
  </si>
  <si>
    <t>Row 2, Column C: Enter the amount of 1991 Realignment funds expended for WET Evaluation.</t>
  </si>
  <si>
    <t>Row 2, Column E: Enter the amount of Other funds expended for WET Evaluation.</t>
  </si>
  <si>
    <t>Row 3, Column A: Enter the amount of MHSA funds, including interest, expended for WET Administration. This amount should include direct administrative costs and an appropriate allocation of indirect costs. Direct administrative costs are administrative costs that only benefit WET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WET Account. The share of costs attributed to the WET Account  should be in proportion to the extent the WET programs or services benefit from the support activity. Counties must maintain proper documentation of the allocation methodology used to allocate indirect costs to administration of WET programs or services. To avoid double-counting, do not include costs incurred as both Administration Costs and either Annual Planning Costs, Evaluation Costs or Program Expenditures.</t>
  </si>
  <si>
    <t>Row 3, Column B: Enter the amount of Medi-Cal FFP funds expended for WET Administration.</t>
  </si>
  <si>
    <t>Row 3, Column C: Enter the amount of 1991 Realignment funds expended for WET Administration.</t>
  </si>
  <si>
    <t>Row 3, Column E: Enter the amount of Other funds expended for WET Administration.</t>
  </si>
  <si>
    <t>Row 4, Column A: Enter the amount of MHSA funds, including interest, transferred to a Joint Powers Authority (JPA) for WET programs.</t>
  </si>
  <si>
    <t xml:space="preserve">Row 5, Column A: Enter the amount of MHSA funds, including interest, expended by a JPA on behalf of the County during the reporting fiscal year for authorized WET goods or services. </t>
  </si>
  <si>
    <t>Row 6, Column A: No entry. This amount is the sum of Rows 8-12, Column C.</t>
  </si>
  <si>
    <t>Row 6, Column B: No entry. This amount is the sum of Rows 8-12, Column D.</t>
  </si>
  <si>
    <t>Row 6, Column C: No entry. This amount is the sum of Rows 8-12, Column E.</t>
  </si>
  <si>
    <t>Row 6, Column D: No entry. This amount is the sum of Rows 8-12, Column F.</t>
  </si>
  <si>
    <t>Row 6, Column E: No entry. This amount is the sum of Rows 8-12, Column G.</t>
  </si>
  <si>
    <t>Row 6, Column F: No entry. This amount is the sum of Row 6, Columns A-E.</t>
  </si>
  <si>
    <t>Row 7, Column A: No entry. This amount is the sum of Rows 1-3 and 5-6, Column A.</t>
  </si>
  <si>
    <t>Row 7, Column B: No entry. This amount is the sum of Rows 1-3 and 6, Column B.</t>
  </si>
  <si>
    <t>Row 7, Column C: No entry. This amount is the sum of Rows 1-3 and 6, Column C.</t>
  </si>
  <si>
    <t>Row 7, Column D: No entry. This amount is the sum of Rows 1-3 and 6, Column D.</t>
  </si>
  <si>
    <t>Row 7, Column E: No entry. This amount is the sum of Rows 1-3 and 6, Column E.</t>
  </si>
  <si>
    <t>Row 7, Column F: No entry. This amount is the sum of Row 7, Columns A-E.</t>
  </si>
  <si>
    <t>Row 8,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</si>
  <si>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8, Column B: No entry.</t>
  </si>
  <si>
    <t>Row 8, Column C: Enter the amount of MHSA funds, including interest, expended for goods and services delivered during the reporting fiscal year for Workforce Staffing.</t>
  </si>
  <si>
    <t>Row 8, Column D: Enter the amount of MediCal FFP funds expended for goods and services delivered during the reporting fiscal year for Workforce Staffing.</t>
  </si>
  <si>
    <t>Row 8, Column E: Enter the amount of 1991 Realignment funds expended for goods and services delivered during the reporting fiscal year for Workforce Staffing.</t>
  </si>
  <si>
    <t>Row 8, Column F: Enter the amount of Behavioral Health Subaccount funds expended for goods and services delivered during the reporting fiscal year for Workforce Staffing.</t>
  </si>
  <si>
    <t>Row 8, Column G: Enter the amount of Other funds expended for goods and services delivered during the reporting fiscal year for Workforce Staffing.</t>
  </si>
  <si>
    <t>Row 8, Column H: No entry. This amount is the sum of Row 8, Columns C-G.</t>
  </si>
  <si>
    <t>Row 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</si>
  <si>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9, Column B: No entry.</t>
  </si>
  <si>
    <t>Row 9, Column C: Enter the amount of MHSA funds, including interest, expended for goods and services delivered during the reporting fiscal year for Training/Technical Assistance.</t>
  </si>
  <si>
    <t>Row 9, Column D: Enter the amount of MediCal FFP funds expended for goods and services delivered during the reporting fiscal year for Training/Technical Assistance.</t>
  </si>
  <si>
    <t>Row 9, Column E: Enter the amount of 1991 Realignment funds expended for goods and services delivered during the reporting fiscal year for Training/Technical Assistance.</t>
  </si>
  <si>
    <t>Row 9, Column F: Enter the amount of Behavioral Health Subaccount funds expended for goods and services delivered during the reporting fiscal year for Training/Technical Assistance.</t>
  </si>
  <si>
    <t>Row 9, Column G: Enter the amount of Other funds expended for goods and services delivered during the reporting fiscal year for Training/Technical Assistance.</t>
  </si>
  <si>
    <t>Row 9, Column H: No entry. This amount is the sum of Row 9, Columns C-G.</t>
  </si>
  <si>
    <t>Row 10,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</si>
  <si>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10, Column B: No entry.</t>
  </si>
  <si>
    <t>Row 10, Column C: Enter the amount of MHSA funds, including interest, expended for goods and services delivered during the reporting fiscal year for Mental Health Career Pathways.</t>
  </si>
  <si>
    <t>Row 10, Column D: Enter the amount of MediCal FFP funds expended for goods and services delivered during the reporting fiscal year for Mental Health Career Pathways.</t>
  </si>
  <si>
    <t>Row 10, Column E: Enter the amount of 1991 Realignment funds expended for goods and services delivered during the reporting fiscal year for Mental Health Career Pathways.</t>
  </si>
  <si>
    <t>Row 10, Column F: Enter the amount of Behavioral Health Subaccount funds expended for goods and services delivered during the reporting fiscal year for Mental Health Career Pathways.</t>
  </si>
  <si>
    <t>Row 10, Column G: Enter the amount of Other funds expended for goods and services delivered during the reporting fiscal year for Mental Health Career Pathways.</t>
  </si>
  <si>
    <t>Row 10, Column H: No entry. This amount is the sum of Row 10, Columns C-G.</t>
  </si>
  <si>
    <t>Row 11,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</si>
  <si>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11, Column B: No entry.</t>
  </si>
  <si>
    <t>Row 11, Column C: Enter the amount of MHSA funds, including interest, expended for goods and services delivered during the reporting fiscal year for Residency/Internship.</t>
  </si>
  <si>
    <t>Row 11, Column D: Enter the amount of MediCal FFP funds expended for goods and services delivered during the reporting fiscal year for Residency/Internship.</t>
  </si>
  <si>
    <t>Row 11, Column E: Enter the amount of 1991 Realignment funds expended for goods and services delivered during the reporting fiscal year for Residency/Internship.</t>
  </si>
  <si>
    <t>Row 11, Column F: Enter the amount of Behavioral Health Subaccount funds expended for goods and services delivered during the reporting fiscal year for Residency/Internship.</t>
  </si>
  <si>
    <t>Row 11, Column G: Enter the amount of Other funds expended for goods and services delivered during the reporting fiscal year for Residency/Internship.</t>
  </si>
  <si>
    <t>Row 11, Column H: No entry. This amount is the sum of Row 11, Columns C-G.</t>
  </si>
  <si>
    <t>Row 12,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</si>
  <si>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12, Column B: No entry.</t>
  </si>
  <si>
    <t>Row 12, Column C: Enter the amount of MHSA funds, including interest, expended for goods and services delivered during the reporting fiscal year for Financial Incentives.</t>
  </si>
  <si>
    <t>Row 12, Column D: Enter the amount of MediCal FFP funds expended for goods and services delivered during the reporting fiscal year for Financial Incentives.</t>
  </si>
  <si>
    <t>Row 12, Column E: Enter the amount of 1991 Realignment funds expended for goods and services delivered during the reporting fiscal year for Financial Incentives.</t>
  </si>
  <si>
    <t>Row 12, Column F: Enter the amount of Behavioral Health Subaccount funds expended for goods and services delivered during the reporting fiscal year for Financial Incentives.</t>
  </si>
  <si>
    <t>Row 12, Column G: Enter the amount of Other funds expended for goods and services delivered during the reporting fiscal year for Financial Incentives.</t>
  </si>
  <si>
    <t>Row 12, Column H: No entry. This amount is the sum of Row 12, Columns C-G.</t>
  </si>
  <si>
    <t>CFTN Funds Transferred to JPA</t>
  </si>
  <si>
    <t>CFTN Expenditures Incurred by JPA</t>
  </si>
  <si>
    <t>Row 1, Column A: Enter the amount of MHSA funds, including interest, expended for CFTN Annual Planning.</t>
  </si>
  <si>
    <t>Row 1, Column B: Enter the amount of Medi-Cal FFP funds expended for CFTN Annual Planning.</t>
  </si>
  <si>
    <t>Row 1, Column C: Enter the amount of 1991 Realignment funds expended for CFTN Annual Planning.</t>
  </si>
  <si>
    <t>Row 1, Column E: Enter the amount of Other funds expended for CFTN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</si>
  <si>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CFTN Evaluation.</t>
  </si>
  <si>
    <t>Row 2, Column B: Enter the amount of Medi-Cal FFP funds expended for CFTN Evaluation.</t>
  </si>
  <si>
    <t>Row 2, Column C: Enter the amount of 1991 Realignment funds expended for CFTN Evaluation.</t>
  </si>
  <si>
    <t>Row 2, Column E: Enter the amount of Other funds expended for CFTN Evaluation.</t>
  </si>
  <si>
    <t>Row 3, Column A: Enter the amount of MHSA funds, including interest, expended for CFTN Administration. This amount should include direct administrative costs and an appropriate allocation of indirect costs. Direct administrative costs are administrative costs that only benefit CFTN projects. Indirect administrative costs are those administrative costs that are incurred for a common or joint purpose and cannot be readily identified as benefiting only one MHSA component. Counties must use an appropriate allocation method to allocate indirect costs to the CFTN Account. The share of costs attributed to the CFTN Account  should be in proportion to the extent the CFTN project benefit from the support activity. Counties must maintain proper documentation of the allocation methodology used to allocate indirect costs to administration of CFTN projects. To avoid double-counting, do not include costs incurred as both Administration Costs and either Annual Planning Costs, Evaluation Costs or Project Expenditures.</t>
  </si>
  <si>
    <t>Row 3, Column B: Enter the amount of Medi-Cal FFP funds expended for CFTN Administration.</t>
  </si>
  <si>
    <t>Row 3, Column C: Enter the amount of 1991 Realignment funds expended for CFTN Administration.</t>
  </si>
  <si>
    <t>Row 3, Column E: Enter the amount of Other funds expended for CFTN Administration.</t>
  </si>
  <si>
    <t>Row 4, Column A: Enter the amount of MHSA funds, including interest, transferred to a Joint Powers Authority (JPA) for CFTN projects.</t>
  </si>
  <si>
    <t xml:space="preserve">Row 5, Column A: Enter the amount of MHSA funds, including interest, expended by a JPA on behalf of the County during the reporting fiscal year for authorized CFTN goods or services. </t>
  </si>
  <si>
    <t>Row 6, Column A: No entry. This amount is the sum of Rows 8-27, Column E.</t>
  </si>
  <si>
    <t>Row 6, Column B: No entry. This amount is the sum of Rows 8-27, Column F.</t>
  </si>
  <si>
    <t>Row 6, Column C: No entry. This amount is the sum of Rows 8-27, Column G.</t>
  </si>
  <si>
    <t>Row 6, Column D: No entry. This amount is the sum of Rows 8-27, Column H.</t>
  </si>
  <si>
    <t>Row 6, Column E: No entry. This amount is the sum of Rows 8-27, Column I.</t>
  </si>
  <si>
    <t>Rows 8-27,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</si>
  <si>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8-27, Column B: Enter the Project name for each CFTN project funded by the CFTN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</si>
  <si>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8-27, Column C: If the Project name is identical to the Project name reported in the prior year ARER or this is a new project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program was formerly combined with another Project leave this field blank, but provide a comment on the Worksheet 10. </t>
  </si>
  <si>
    <t xml:space="preserve">Rows 8-27, Column D: Selection Only. Select the Project Type.  Options are Capital Facility or Technological Needs. </t>
  </si>
  <si>
    <t>Rows 8-27, Column E: Enter the amount of MHSA funds, including interest, expended for goods and services delivered during the reporting fiscal year for CFTN.</t>
  </si>
  <si>
    <t>Row 8-27, Column F: Enter the amount of MediCal FFP funds expended for goods and services delivered during the reporting fiscal year for CFTN.</t>
  </si>
  <si>
    <t>Row 8-27, Column G: Enter the amount of 1991 Realignment funds expended for goods and services delivered during the reporting fiscal year for CFTN.</t>
  </si>
  <si>
    <t>Row 8-27, Column H: Enter the amount of Behavioral Health Subaccount funds expended for goods and services delivered during the reporting fiscal year for CFTN.</t>
  </si>
  <si>
    <t>Row 8-27, Column I: Enter the amount of Other funds expended for goods and services delivered during the reporting fiscal year for CFTN.</t>
  </si>
  <si>
    <t>Row 8-27, Column J: No entry. This amount is the sum of Rows 8-27, Columns E-I.</t>
  </si>
  <si>
    <t>Account</t>
  </si>
  <si>
    <t>Adjustment Type</t>
  </si>
  <si>
    <t>Total CSS Expenditures (Excluding Funds Transferred to JPA, PEI, WET, CFTN and PR)</t>
  </si>
  <si>
    <t>Rows 1-60,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</si>
  <si>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1-30, Column B: Selection only. Enter the Account  for which the MHSA adjustment is being reported. Options include CSS, PEI, INN, WET, or CFTN.</t>
  </si>
  <si>
    <t xml:space="preserve">Rows 1-30, Column C: Selection only. Enter the adjustment type. Options include expenditure or interest revenue. </t>
  </si>
  <si>
    <t>Rows 1-30, Column D: Enter the Fiscal Year for which the adjustment is being reported.</t>
  </si>
  <si>
    <t>Rows 1-30, Column E: Enter the amount of the adjustment. Enter a positive number to reflect an increase in MHSA expenditures or interest revenue and a negative number to reflect a decrease in MHSA expenditures or interest revenue.</t>
  </si>
  <si>
    <t>Rows 1-30, Column F: Enter the reason for the adjustment.</t>
  </si>
  <si>
    <t xml:space="preserve">Rows 31-60, Column B: No entry. </t>
  </si>
  <si>
    <t>Rows 31-60, Column C: Enter the Fiscal Year for which the adjustment is being reported.</t>
  </si>
  <si>
    <t>Rows 31-60, Column D: Enter the amount of the adjustment.  Enter a positive number to reflect an increase to the Prudent Reserve and a negative number to reflect a decrease to the Prudent Reserve.</t>
  </si>
  <si>
    <t>Rows 31-60, Column E: Enter the reason for the adjustment.</t>
  </si>
  <si>
    <t>Rows 1-40,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</si>
  <si>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1-40, Column B: Enter the fiscal year for which the County is entering an adjustment to the amount of MHSA funds expended due to a change in FFP revenue.</t>
  </si>
  <si>
    <t>Rows 1-40, Column C: Selection only. Enter cost report stage.  Options include Initial, Settled, Audited. Select Initial if the adjustment is due to a change to the amount of FFP revenue after the County filed its initial cost report for the Fiscal Year identified in Column B.  Select Settled, if the adjustment is due to a change to the amount of FFP revenue after the Department completed its interim cost report settlement for the Fiscal Year identified in Column B.  Select Audit, if the adjustment is due to a change to the amount of FFP revenue received after DHCS completed its audit of the cost report for the Fiscal Year identified in Column B.</t>
  </si>
  <si>
    <t>Rows 1-40, Column D: Selection only. Enter the Account  for which the MHSA adjustment is being reported. Options include CSS, PEI, INN, WET, or CFTN.</t>
  </si>
  <si>
    <t>Rows 1-40, Column E: Enter the amount of MHSA funds expended for the component identified in Column D as reported in the ARER filed for the fiscal year identified in Column B.</t>
  </si>
  <si>
    <t>Rows 1-40, Column F: Enter the amount of the MHSA expenditures to be adjusted. Enter a positive number to report an increase to MHSA expenditures and a negative number to report a decrease to MHSA expenditures.</t>
  </si>
  <si>
    <t>Rows 1-40, Column A: Selection only. Select the account for which the Comment is necessary.</t>
  </si>
  <si>
    <t>Rows 1-40. Column B: Enter the Fiscal Year for which the Comment is necessary.</t>
  </si>
  <si>
    <t>Rows 1-40, Column C: Enter the Comment.</t>
  </si>
  <si>
    <r>
      <t xml:space="preserve">Row 1, Column F: </t>
    </r>
    <r>
      <rPr>
        <sz val="12"/>
        <color indexed="8"/>
        <rFont val="Arial"/>
        <family val="2"/>
      </rPr>
      <t>No entry. This amount is the sum of Row 1, Columns A-E.</t>
    </r>
  </si>
  <si>
    <t>Row 13, Column A: No entry. This amount is equal to the sum of Rows 1-3, 5-6, and 11, Column A.</t>
  </si>
  <si>
    <t>Fiscal Year</t>
  </si>
  <si>
    <t>Row 1: Enter the date when the ARER was completed.</t>
  </si>
  <si>
    <t xml:space="preserve">Row 2: Enter the reporting fiscal year for the ARER. </t>
  </si>
  <si>
    <t>Row 3: Selection Only. Select the name of the County for which this ARER was prepared from the pull-down menu in the response cell.</t>
  </si>
  <si>
    <t>Row 4: No entry. This field will auto populate. The County code is consistent with the coding system used in the Data Collection and Reporting system.</t>
  </si>
  <si>
    <t>Row 5: Enter the administrative headquarters address for the County Mental Health or Behavioral Health Department as appropriate.</t>
  </si>
  <si>
    <t>Row 6: Enter the administrative headquarters city for the County Mental Health or Behavioral Health Department as appropriate.</t>
  </si>
  <si>
    <t>Row 7: Enter the administrative headquarters zip code for the County Mental Health or Behavioral Health Department as appropriate.</t>
  </si>
  <si>
    <r>
      <t xml:space="preserve">Row 8: No entry. This field will auto-populate “Yes” if the County’s population is equal to or greater than 200,000 or “No” if the County’s population is less than 200,000. Population data is available at: </t>
    </r>
    <r>
      <rPr>
        <sz val="12"/>
        <color indexed="30"/>
        <rFont val="Arial"/>
        <family val="2"/>
      </rPr>
      <t>http://dof.ca.gov/Forecasting/Demographics/Estimates/E-1/</t>
    </r>
  </si>
  <si>
    <r>
      <t xml:space="preserve">Row 9: </t>
    </r>
    <r>
      <rPr>
        <sz val="12"/>
        <color indexed="8"/>
        <rFont val="Arial"/>
        <family val="2"/>
      </rPr>
      <t>Enter the name of the person who prepared the ARER or is responsible for responding to inquiries about the ARER.</t>
    </r>
  </si>
  <si>
    <r>
      <t xml:space="preserve">Row 10: </t>
    </r>
    <r>
      <rPr>
        <sz val="12"/>
        <color indexed="8"/>
        <rFont val="Arial"/>
        <family val="2"/>
      </rPr>
      <t>Enter the title of the person who prepared the ARER or is responsible for responding to inquiries about the ARER</t>
    </r>
    <r>
      <rPr>
        <sz val="12"/>
        <color indexed="8"/>
        <rFont val="Arial"/>
        <family val="2"/>
      </rPr>
      <t>.</t>
    </r>
  </si>
  <si>
    <r>
      <t xml:space="preserve">Row 11: </t>
    </r>
    <r>
      <rPr>
        <sz val="12"/>
        <color indexed="8"/>
        <rFont val="Arial"/>
        <family val="2"/>
      </rPr>
      <t>Enter the contact Email address of the person who prepared the ARER or is responsible for responding to inquiries about the ARER</t>
    </r>
    <r>
      <rPr>
        <sz val="12"/>
        <color indexed="8"/>
        <rFont val="Arial"/>
        <family val="2"/>
      </rPr>
      <t>.</t>
    </r>
  </si>
  <si>
    <r>
      <t xml:space="preserve">Row 12: </t>
    </r>
    <r>
      <rPr>
        <sz val="12"/>
        <color indexed="8"/>
        <rFont val="Arial"/>
        <family val="2"/>
      </rPr>
      <t>Enter the contact telephone number of the person who prepared the ARER or is responsible for responding to inquiries about the ARER.</t>
    </r>
  </si>
  <si>
    <t xml:space="preserve">Row 11, Column A: No entry. This amount is equal to Rows 14-113, Column E. </t>
  </si>
  <si>
    <t>Row 11, Column B: No entry. This amount is equal to Rows 14-113, Column F.</t>
  </si>
  <si>
    <t>Row 11, Column C: No entry. This amount is equal to Rows 14-113, Column G.</t>
  </si>
  <si>
    <t>Row 11, Column D: No entry. This amount is equal to Rows 14-113, Column H.</t>
  </si>
  <si>
    <t>Row 11, Column E: No entry. This amount is equal to Rows 14-113, Column I.</t>
  </si>
  <si>
    <t xml:space="preserve">Row 11, Column F: No entry. This amount is equal to the sum of Row 11, Columns A-E. </t>
  </si>
  <si>
    <t>Rows 14-113,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</si>
  <si>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14-113 Column B: Enter the Program name for each CSS program funded by the CSS Account. Program name must be consistent with Program Name provided in the most recent MHSA Three-Year Program and Expenditure Plan or Annual Update covering the same Fiscal Year. If a County has changed the name of a Program subsequent to publication of the relevant Three-Year Program and Expenditure Plan or Annual Update, the County must provide the name change on worksheet 10. Comments.</t>
  </si>
  <si>
    <t xml:space="preserve">Rows 14-113,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</si>
  <si>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14-113, Column E: Enter the amount of MHSA funds, including Interest, expended for goods and services delivered in each CSS program during the reporting fiscal year.</t>
  </si>
  <si>
    <t>Rows 14-113, Column F: Enter the amount of Medi-Cal FFP funds expended for goods and services delivered in each CSS program during the reporting fiscal year.</t>
  </si>
  <si>
    <t>Rows 14-113, Column G: Enter the amount of 1991 Realignment funds expended for goods and services delivered in each CSS program during the reporting fiscal year.</t>
  </si>
  <si>
    <t>Rows 14-113, Column H: Enter the amount of Behavioral Health Subaccount funds expended for goods and services delivered in each CSS program during the reporting fiscal year.</t>
  </si>
  <si>
    <t xml:space="preserve">Rows 14-113, Column I: Enter the amount of Other funds expended for goods and services delivered in each CSS program during the reporting fiscal year. </t>
  </si>
  <si>
    <t>Rows 14-113, Column D: Selection only. Select the program type from the drop-down menu. Options are Full-Service Partnership (FSP) or non-Full-Service Partnership (Non-FSP). Non-FSP includes General System Development and Outreach and Engagement programs.</t>
  </si>
  <si>
    <t>Rows 10-109, Column B: Enter the Program name for each PEI program funded by the PEI Account. Program name must be consistent with Program Name provided in the most recent MHSA Three-Year Program and Expenditure Plan or Annual Update covering the same Fiscal Year. Each Standalone and Combined Program must have a unique name to ensure the calculation in Column H  functions properly. If a County has changed the name of a Program subsequent to publication of the relevant Three-Year Program and Expenditure Plan or Annual Update, the County must provide the name change on worksheet 10. Comments.</t>
  </si>
  <si>
    <t>Row 1, Column D: Enter the amount of Behavioral Health Subaccount funds expended for PEI Annual Planning.</t>
  </si>
  <si>
    <t>Row 1, Column D: Enter the amount of Behavioral Health Subaccount funds expended for CSS Annual Planning.</t>
  </si>
  <si>
    <t>Row 4, Column C: No entry. This amount is the sum of Row 4, Columns A-B. The amount will reflect as a negative amount.</t>
  </si>
  <si>
    <t xml:space="preserve">Row 14, Column F: No entry. This amount is the sum of Row 9, Column A-E. </t>
  </si>
  <si>
    <t>Row 19, Column A: No entry. Data will auto populate from Worksheet 4. PEI, Section One, Row 4, Column A.</t>
  </si>
  <si>
    <t>Row 13: Column F: No entry. This amount is equal to the sum of Row 13, Columns A-E.</t>
  </si>
  <si>
    <r>
      <t>Rows 14-113, Column J: No entry. This field represents the sum of Rows 14-113, Columns E-I</t>
    </r>
    <r>
      <rPr>
        <sz val="11"/>
        <color theme="1"/>
        <rFont val="Calibri"/>
        <family val="2"/>
      </rPr>
      <t> </t>
    </r>
    <r>
      <rPr>
        <sz val="12"/>
        <color indexed="8"/>
        <rFont val="Arial"/>
        <family val="2"/>
      </rPr>
      <t>.</t>
    </r>
  </si>
  <si>
    <t>MHSA PEI Fund Expenditures in Program to Clients Age 25 and Under (calculated from weighted program values) divided by Total MHSA PEI Expenditures</t>
  </si>
  <si>
    <t>Row 2, Column D: Enter the amount of Behavioral Health Subaccount funds expended for PEI Evaluation.</t>
  </si>
  <si>
    <t>Rows 10-109, Column E: Selection only. Identify the program type for each program and program activity funded with PEI funds. Options include Early Intervention Program (CCR, Section 3710), Outreach for Increasing Recognition of Early Signs of Mental Illness (CCR Section 3715), Prevention Program (CCR Section 3720), Stigma and Discrimination Reduction Program (CCR Section 3725), Access and Linkage to Treatment Program (CCR Section 3726), Suicide Prevention Programs (CCR Section 3730), Improving Timely Access to Services for Underserved Populations (CCR 3735(a)(2)(A), or Combined Summary (CCR Section 3510.010(a)(1)(A)1.If the County provides for its Outreach for Increasing Recognition of Early Signs of Mental Illness Program through another MHSA component, explain on worksheet 10. Comments.</t>
  </si>
  <si>
    <t>Row 1, Column D: Enter the amount of Behavioral Health Subaccount funds expended for WET Annual Planning.</t>
  </si>
  <si>
    <t>Row 1, Column D: Enter the amount of Behavioral Health Subaccount funds expended for INN Annual Planning.</t>
  </si>
  <si>
    <t>Row 1, Column D: Enter the amount of Behavioral Health Subaccount funds expended for CFTN Annual Planning.</t>
  </si>
  <si>
    <t>DHCS 1822 A (02/19)</t>
  </si>
  <si>
    <t>DHCS 1822 B (02/19)</t>
  </si>
  <si>
    <t>DHCS 1822 C (02/19)</t>
  </si>
  <si>
    <t>DHCS 1822 D (02/19)</t>
  </si>
  <si>
    <t>DHCS 1822 E (02/19)</t>
  </si>
  <si>
    <t>DHCS 1822 F (02/19)</t>
  </si>
  <si>
    <t>DHCS 1822 G (02/19)</t>
  </si>
  <si>
    <t>DHCS 1822 H (02/19)</t>
  </si>
  <si>
    <t>DHCS 1822 I (02/19)</t>
  </si>
  <si>
    <t>DHCS 1822 J (02/19)</t>
  </si>
  <si>
    <t xml:space="preserve">Row 6, Column C: No entry. Data will autopopulate from Worksheet 8. Adjustment (MHSA), Section Three, Row 1-30, Column D. </t>
  </si>
  <si>
    <t>Row 7, Column C: No entry. This amount is the sum of Row 3, Column C, Row 4 Column C, Row 5 Column C, and Row 6 Column C.</t>
  </si>
  <si>
    <t>Row 3, Column D: Enter the amount of Behavioral Health Subaccount funds expended for PEI Administration.</t>
  </si>
  <si>
    <t>Rows 10-109, Column H: Enter an estimate of the percentage of Total MHSA Fund program expenditures (Column J) dedicated to clients age 25 and under. Enter as a value between zero and 100.  For Program Activities within a Combined Program, estimate the percentage of the Program Activity expenditures dedicated to serving clients age 25 and under. Leave blank if Column E is selected as Combined Summary.</t>
  </si>
  <si>
    <t>Row 2, Column D: Enter the amount of Behavioral Health Subaccount funds expended for WET Evaluation.</t>
  </si>
  <si>
    <t>Row 3, Column D: Enter the amount of Behavioral Health Subaccount funds expended for WET Administration.</t>
  </si>
  <si>
    <t>Row 2, Column D: Enter the amount of Behavioral Health subaccount funds expended for CFTN Evaluation.</t>
  </si>
  <si>
    <t>Row 3, Column D: Enter the amount of Behavioral Health subaccount funds expended for CFTN Administration.</t>
  </si>
  <si>
    <t>Row 2, Column D: Enter the amount of Behavioral Health subaccount funds expended for CSS Evaluation.</t>
  </si>
  <si>
    <t>Row 2, Column D: Enter the amount of Behavioral Health subaccount funds expended for INN Indirect Administration.</t>
  </si>
  <si>
    <t>Row 13: Column C: No entry. This amount is equal to the sum of Rows 1-3 and 11, Column C.</t>
  </si>
  <si>
    <t>Row 13: Column B: No entry. This amount is equal to the sum of Rows 1-3 and 11, Column B.</t>
  </si>
  <si>
    <t>Row 13: Column D: No entry. This amount is equal to the sum of Rows 1-3 and 11, Column D.</t>
  </si>
  <si>
    <t>Row 13: Column E: No entry. This amount is equal to the sum of Rows 1-3 and 11, Column E.</t>
  </si>
  <si>
    <t xml:space="preserve">Row 9, Column A: No entry. This amount is equal to the sum of Rows 1-2 and 4-7, Column A. </t>
  </si>
  <si>
    <t xml:space="preserve">Row 9, Column B: No entry. This amount is equal to the sum of Rows 1-2 and 5-7, Column B. </t>
  </si>
  <si>
    <t xml:space="preserve">Row 9, Column C: No entry. This amount is equal to the sum of Rows 1-2 and 5-7, Column C. </t>
  </si>
  <si>
    <t xml:space="preserve">Row 9, Column D: No entry. This amount is equal to the sum of Rows 1-2 and 5-7, Column D. </t>
  </si>
  <si>
    <t xml:space="preserve">Row 9, Column E: No entry. This amount is equal to the sum of Rows 1-2 and 5-7, Column E. </t>
  </si>
  <si>
    <t>Total CFTN Expenditures (Excluding Transfers to JPA)</t>
  </si>
  <si>
    <t>Rows 1-40, Column G: No entry. This amount is the sum of Rows 1-40, Columns E-F.</t>
  </si>
  <si>
    <t xml:space="preserve">Press UP or DOWN arrow to read through table. Use UP or DOWN arrow to read through document. Press LEFT or RIGHT arrow to input needed information. </t>
  </si>
  <si>
    <t>Press UP or DOWN arrow to read through the instructions.</t>
  </si>
  <si>
    <t>Press UP or DOWN arrow to navigate through section tables. Press UP and DOWN arrow to read expenditure types. Press LEFT or RIGHT arrow on each row to input funding amounts.</t>
  </si>
  <si>
    <t xml:space="preserve">Use UP or DOWN arrow to navigate spreadsheet. </t>
  </si>
  <si>
    <t>Press UP or DOWN arrow to read through C S S spreadsheet. In section 1, use UP and DOWN arrow for different C S S expenditure types. Use LEFT or RIGHT arrow on these cell rows to input amount of funding type. In section 2, use LEFT or RIGHT arrow to navigate different headers. Use UP and DOWN arrow to input dollar amount designated for each column.</t>
  </si>
  <si>
    <t xml:space="preserve">Press UP or DOWN arrow to read through P E I spreadsheet. In section 1, use the UP and DOWN arrow for different P E I expenditure types. Use LEFT or RIGHT arrow on these cell rows to input amount of funding type. In section 2, use LEFT or RIGHT and UP and DOWN arrows to navigate headers. In section 3, use LEFT or RIGHT arrows to navigate headers for P E I program components on the header rows. Use UP or DOWN arrows to read each Program Name and LEFT or RIGHT arrows on the rows below the headers to input dollar amount needed. </t>
  </si>
  <si>
    <t xml:space="preserve">Press UP or DOWN arrow to read through I N N spreadsheet. In section 1, use UP and DOWN arrow for different I N N expenditure types. Use LEFT or RIGHT arrow on these cell rows to input amount of funding type. In section 2, use LEFT or RIGHT arrow to navigate different headers. Use UP and DOWN arrow to input necessary information designated for each column. </t>
  </si>
  <si>
    <t xml:space="preserve">Press UP or DOWN arrow to read through the WET spreadsheet. In section 1, use the UP and DOWN arrow for different WET expenditures. Use LEFT or RIGHT arrow on these cell rows to input amount of fund type. In section 2, use the UP and DOWN arrow to read through the different funding categories and use LEFT or RIGHT arrow to input amount of fund type. </t>
  </si>
  <si>
    <t xml:space="preserve">Use UP or DOWN arrow to navigate through spreadsheet. </t>
  </si>
  <si>
    <t xml:space="preserve">Press UP or DOWN arrow to navigate through CFTN spreadsheet. In section 1, use UP and DOWN arrow to read the CFTN expenditures and use the LEFT or RIGHT arrows to input amount of funding type. In section 2, use LEFT or RIGHT arrow on the header column to read about project components and use the UP or DOWN arrow on these cells to input needed information. </t>
  </si>
  <si>
    <t xml:space="preserve">Press UP or DOWN arrow to input items into each row. Use LEFT or RIGHT arrow on Row 12 to read the headers for information needed. </t>
  </si>
  <si>
    <t xml:space="preserve">Press UP or DOWN arrow to leave comments on the cell rows. </t>
  </si>
  <si>
    <t>2018-2019</t>
  </si>
  <si>
    <t>441 N. Main Street</t>
  </si>
  <si>
    <t>Alturas</t>
  </si>
  <si>
    <t>Gary Ernst</t>
  </si>
  <si>
    <t>Fiscal Consultant</t>
  </si>
  <si>
    <t>gcernst@sbcglobal.net</t>
  </si>
  <si>
    <t>559-679-2541</t>
  </si>
  <si>
    <t>System Transfermation (FSP)</t>
  </si>
  <si>
    <t>General System Development</t>
  </si>
  <si>
    <t>Same</t>
  </si>
  <si>
    <t>Integrated PEI</t>
  </si>
  <si>
    <t>Outreach and Engagement</t>
  </si>
  <si>
    <t>Intrated Clinical Service Teams</t>
  </si>
  <si>
    <t>Continuum of Services Treatment</t>
  </si>
  <si>
    <t>Positive Behavi Interven &amp; Supports (PBIS)</t>
  </si>
  <si>
    <t>Primary Intervention (Children grades K-6)</t>
  </si>
  <si>
    <t>Nuturing Families (Cap Kids Hearts)</t>
  </si>
  <si>
    <t>Healthy Beginnings/Promotores/Empower</t>
  </si>
  <si>
    <t>Trauma-Focused CBT/Trauma Informed Care/1st Break Psychosis</t>
  </si>
  <si>
    <t>PEI Coordination</t>
  </si>
  <si>
    <t>Outreach &amp; Linkage (Reachout-Leverage &amp; Maximize CalMHSA Programs for Modoc PEI</t>
  </si>
  <si>
    <t>INN I: CIBHS eBHS Project</t>
  </si>
  <si>
    <t>Increase Access to MH</t>
  </si>
  <si>
    <t>INN II: Tech Suite Plan</t>
  </si>
  <si>
    <t>N/A</t>
  </si>
  <si>
    <t>as part of the CSS interest on the Summary Tab. This amount for</t>
  </si>
  <si>
    <t>the current fiscal year was $15,919. CH</t>
  </si>
  <si>
    <t xml:space="preserve">As per MHSA fiscal staff analyist, County was instructed to report </t>
  </si>
  <si>
    <t>the interest income associated with the County's Prudent Reserve account</t>
  </si>
  <si>
    <t>Expenditure</t>
  </si>
  <si>
    <t>17-18</t>
  </si>
  <si>
    <t xml:space="preserve">Revising FY17-18 RER to adjust INN expenditures transferred to JPA. $32,132 of INN funds was transferred to CalMHSA &amp; was accidentally reported as a direct project expenditure by the county. This adjustment is to show that those expenditures were actually transferred to the JPA &amp; not expended by the county. </t>
  </si>
  <si>
    <t xml:space="preserve">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</si>
</sst>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75">
    <font>
      <sz val="11"/>
      <color theme="1"/>
      <name val="Calibri"/>
      <family val="2"/>
    </font>
    <font>
      <sz val="11"/>
      <color indexed="8"/>
      <name val="Calibri"/>
      <family val="2"/>
    </font>
    <font>
      <sz val="12"/>
      <color indexed="8"/>
      <name val="Arial"/>
      <family val="2"/>
    </font>
    <font>
      <b/>
      <sz val="12"/>
      <name val="Arial"/>
      <family val="2"/>
    </font>
    <font>
      <sz val="10"/>
      <name val="Arial"/>
      <family val="2"/>
    </font>
    <font>
      <sz val="11"/>
      <color indexed="8"/>
      <name val="Arial"/>
      <family val="2"/>
    </font>
    <font>
      <sz val="10"/>
      <color indexed="8"/>
      <name val="Arial"/>
      <family val="2"/>
    </font>
    <font>
      <u val="single"/>
      <sz val="10"/>
      <color indexed="30"/>
      <name val="Arial"/>
      <family val="2"/>
    </font>
    <font>
      <b/>
      <sz val="14"/>
      <name val="Arial"/>
      <family val="2"/>
    </font>
    <font>
      <b/>
      <sz val="14"/>
      <color indexed="8"/>
      <name val="Arial"/>
      <family val="2"/>
    </font>
    <font>
      <b/>
      <sz val="12"/>
      <color indexed="8"/>
      <name val="Arial"/>
      <family val="2"/>
    </font>
    <font>
      <u val="single"/>
      <sz val="12"/>
      <color indexed="30"/>
      <name val="Arial"/>
      <family val="2"/>
    </font>
    <font>
      <sz val="12"/>
      <name val="Arial"/>
      <family val="2"/>
    </font>
    <font>
      <sz val="12"/>
      <color indexed="10"/>
      <name val="Arial"/>
      <family val="2"/>
    </font>
    <font>
      <b/>
      <u val="single"/>
      <sz val="12"/>
      <name val="Arial"/>
      <family val="2"/>
    </font>
    <font>
      <b/>
      <u val="single"/>
      <sz val="12"/>
      <color indexed="8"/>
      <name val="Arial"/>
      <family val="2"/>
    </font>
    <font>
      <b/>
      <sz val="12"/>
      <color indexed="10"/>
      <name val="Arial"/>
      <family val="2"/>
    </font>
    <font>
      <sz val="11"/>
      <color indexed="9"/>
      <name val="Calibri"/>
      <family val="2"/>
    </font>
    <font>
      <sz val="12"/>
      <color indexed="9"/>
      <name val="Arial"/>
      <family val="2"/>
    </font>
    <font>
      <sz val="11"/>
      <color indexed="10"/>
      <name val="Calibri"/>
      <family val="2"/>
    </font>
    <font>
      <i/>
      <sz val="12"/>
      <color indexed="8"/>
      <name val="Arial"/>
      <family val="2"/>
    </font>
    <font>
      <sz val="11"/>
      <color indexed="62"/>
      <name val="Calibri"/>
      <family val="2"/>
    </font>
    <font>
      <sz val="12"/>
      <color indexed="62"/>
      <name val="Arial"/>
      <family val="2"/>
    </font>
    <font>
      <b/>
      <sz val="9"/>
      <name val="Tahoma"/>
      <family val="2"/>
    </font>
    <font>
      <sz val="12"/>
      <color indexed="30"/>
      <name val="Arial"/>
      <family val="2"/>
    </font>
    <font>
      <sz val="2"/>
      <color indexed="9"/>
      <name val="Arial"/>
      <family val="2"/>
    </font>
    <font>
      <sz val="2"/>
      <color indexed="9"/>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0"/>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Arial"/>
      <family val="2"/>
    </font>
    <font>
      <u val="single"/>
      <sz val="12"/>
      <color theme="10"/>
      <name val="Arial"/>
      <family val="2"/>
    </font>
    <font>
      <sz val="12"/>
      <color theme="1"/>
      <name val="Arial"/>
      <family val="2"/>
    </font>
    <font>
      <b/>
      <sz val="12"/>
      <color rgb="FF000000"/>
      <name val="Arial"/>
      <family val="2"/>
    </font>
    <font>
      <sz val="12"/>
      <color rgb="FF000000"/>
      <name val="Arial"/>
      <family val="2"/>
    </font>
    <font>
      <sz val="12"/>
      <color rgb="FFFF0000"/>
      <name val="Arial"/>
      <family val="2"/>
    </font>
    <font>
      <sz val="12"/>
      <color theme="0"/>
      <name val="Arial"/>
      <family val="2"/>
    </font>
    <font>
      <sz val="12"/>
      <color rgb="FF3F3F76"/>
      <name val="Arial"/>
      <family val="2"/>
    </font>
    <font>
      <b/>
      <sz val="14"/>
      <color theme="1"/>
      <name val="Arial"/>
      <family val="2"/>
    </font>
    <font>
      <b/>
      <u val="single"/>
      <sz val="12"/>
      <color theme="1"/>
      <name val="Arial"/>
      <family val="2"/>
    </font>
    <font>
      <sz val="2"/>
      <color theme="0"/>
      <name val="Arial"/>
      <family val="2"/>
    </font>
    <font>
      <sz val="2"/>
      <color theme="0"/>
      <name val="Calibri"/>
      <family val="2"/>
    </font>
    <font>
      <sz val="11"/>
      <color rgb="FF00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FF"/>
      </left>
      <right style="thin">
        <color rgb="FF0000FF"/>
      </right>
      <top style="thin">
        <color rgb="FF0000FF"/>
      </top>
      <bottom style="thin">
        <color rgb="FF0000FF"/>
      </bottom>
    </border>
    <border>
      <left/>
      <right style="thin">
        <color rgb="FF0000FF"/>
      </right>
      <top style="thin">
        <color rgb="FF0000FF"/>
      </top>
      <bottom style="thin">
        <color rgb="FF0000FF"/>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style="thin"/>
      <right style="thin"/>
      <top style="thin"/>
      <bottom style="thin"/>
    </border>
    <border>
      <left/>
      <right/>
      <top/>
      <bottom style="thin">
        <color rgb="FF0000FF"/>
      </bottom>
    </border>
    <border>
      <left style="thin"/>
      <right/>
      <top style="thin"/>
      <bottom style="thin"/>
    </border>
    <border>
      <left style="thin"/>
      <right/>
      <top/>
      <bottom/>
    </border>
    <border>
      <left style="thin"/>
      <right style="thin"/>
      <top/>
      <bottom/>
    </border>
    <border>
      <left/>
      <right style="thin"/>
      <top/>
      <bottom style="thin"/>
    </border>
    <border>
      <left style="thin"/>
      <right style="thin"/>
      <top style="thin"/>
      <bottom/>
    </border>
    <border>
      <left style="thin"/>
      <right/>
      <top style="thin"/>
      <bottom/>
    </border>
    <border>
      <left style="thin"/>
      <right style="thin"/>
      <top/>
      <bottom style="thin"/>
    </border>
    <border>
      <left/>
      <right/>
      <top style="thin"/>
      <bottom/>
    </border>
    <border>
      <left style="thin"/>
      <right/>
      <top/>
      <bottom style="thin"/>
    </border>
    <border>
      <left/>
      <right/>
      <top style="thin"/>
      <bottom style="thin"/>
    </border>
    <border>
      <left/>
      <right/>
      <top/>
      <bottom style="thick"/>
    </border>
    <border>
      <left/>
      <right style="thin"/>
      <top style="thin"/>
      <bottom style="thin"/>
    </border>
    <border>
      <left/>
      <right style="thin"/>
      <top style="thin"/>
      <bottom/>
    </border>
    <border>
      <left/>
      <right style="thin"/>
      <top/>
      <bottom/>
    </border>
    <border>
      <left style="thin"/>
      <right/>
      <top style="thin">
        <color rgb="FF0000FF"/>
      </top>
      <bottom style="thin"/>
    </border>
    <border>
      <left/>
      <right style="thin">
        <color rgb="FF0000FF"/>
      </right>
      <top style="thin"/>
      <bottom style="thin"/>
    </border>
    <border>
      <left style="thin">
        <color rgb="FF0000FF"/>
      </left>
      <right style="thin"/>
      <top style="thin"/>
      <bottom style="thin"/>
    </border>
    <border>
      <left style="medium"/>
      <right/>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lignment/>
      <protection/>
    </xf>
    <xf numFmtId="0" fontId="55" fillId="0" borderId="0">
      <alignment/>
      <protection/>
    </xf>
    <xf numFmtId="0" fontId="56"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421">
    <xf numFmtId="0" fontId="0" fillId="0" borderId="0" xfId="0" applyFont="1" applyAlignment="1">
      <alignment/>
    </xf>
    <xf numFmtId="0" fontId="3" fillId="0" borderId="0" xfId="0" applyFont="1" applyBorder="1" applyAlignment="1" applyProtection="1">
      <alignment vertical="center"/>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12" fillId="0" borderId="0"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61" fillId="0" borderId="0" xfId="0" applyFont="1" applyAlignment="1">
      <alignment/>
    </xf>
    <xf numFmtId="164" fontId="3" fillId="0" borderId="0" xfId="0" applyNumberFormat="1" applyFont="1" applyFill="1" applyBorder="1" applyAlignment="1" applyProtection="1">
      <alignment/>
      <protection/>
    </xf>
    <xf numFmtId="0" fontId="61" fillId="0" borderId="0" xfId="0" applyFont="1" applyBorder="1" applyAlignment="1" applyProtection="1">
      <alignment/>
      <protection/>
    </xf>
    <xf numFmtId="9" fontId="3" fillId="0" borderId="0" xfId="63" applyFont="1" applyFill="1" applyBorder="1" applyAlignment="1" applyProtection="1">
      <alignment/>
      <protection/>
    </xf>
    <xf numFmtId="0" fontId="62" fillId="0" borderId="0" xfId="53"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164" fontId="3" fillId="0" borderId="0" xfId="0" applyNumberFormat="1" applyFont="1" applyFill="1" applyBorder="1" applyAlignment="1" applyProtection="1">
      <alignment/>
      <protection/>
    </xf>
    <xf numFmtId="10" fontId="3" fillId="0" borderId="10" xfId="0" applyNumberFormat="1" applyFont="1" applyFill="1" applyBorder="1" applyAlignment="1" applyProtection="1">
      <alignment horizontal="center"/>
      <protection locked="0"/>
    </xf>
    <xf numFmtId="14" fontId="12" fillId="0" borderId="0" xfId="0" applyNumberFormat="1" applyFont="1" applyFill="1" applyBorder="1" applyAlignment="1" applyProtection="1">
      <alignment horizontal="left"/>
      <protection/>
    </xf>
    <xf numFmtId="0" fontId="61" fillId="0" borderId="0" xfId="0" applyFont="1" applyBorder="1" applyAlignment="1" applyProtection="1">
      <alignment horizontal="center"/>
      <protection/>
    </xf>
    <xf numFmtId="0" fontId="3" fillId="0" borderId="0" xfId="0" applyFont="1" applyFill="1" applyBorder="1" applyAlignment="1" applyProtection="1">
      <alignment horizontal="left" vertical="center"/>
      <protection/>
    </xf>
    <xf numFmtId="14" fontId="12" fillId="0" borderId="0" xfId="0" applyNumberFormat="1" applyFont="1" applyFill="1" applyBorder="1" applyAlignment="1" applyProtection="1">
      <alignment horizontal="center"/>
      <protection/>
    </xf>
    <xf numFmtId="164" fontId="12" fillId="0" borderId="10" xfId="0" applyNumberFormat="1" applyFont="1" applyFill="1" applyBorder="1" applyAlignment="1" applyProtection="1">
      <alignment/>
      <protection locked="0"/>
    </xf>
    <xf numFmtId="0" fontId="3" fillId="0" borderId="0" xfId="0" applyFont="1" applyFill="1" applyBorder="1" applyAlignment="1" applyProtection="1">
      <alignment horizontal="center" vertical="center"/>
      <protection/>
    </xf>
    <xf numFmtId="0" fontId="63" fillId="0" borderId="0" xfId="0" applyFont="1" applyAlignment="1" applyProtection="1">
      <alignment/>
      <protection/>
    </xf>
    <xf numFmtId="0" fontId="63" fillId="0" borderId="0" xfId="0" applyFont="1" applyAlignment="1">
      <alignment/>
    </xf>
    <xf numFmtId="0" fontId="63" fillId="0" borderId="0" xfId="0" applyFont="1" applyBorder="1" applyAlignment="1" applyProtection="1">
      <alignment/>
      <protection/>
    </xf>
    <xf numFmtId="0" fontId="63" fillId="0" borderId="0" xfId="0" applyFont="1" applyFill="1" applyBorder="1" applyAlignment="1" applyProtection="1">
      <alignment/>
      <protection/>
    </xf>
    <xf numFmtId="14" fontId="63" fillId="0" borderId="0" xfId="0" applyNumberFormat="1" applyFont="1" applyFill="1" applyBorder="1" applyAlignment="1" applyProtection="1">
      <alignment horizontal="center"/>
      <protection/>
    </xf>
    <xf numFmtId="164" fontId="63" fillId="0" borderId="10" xfId="0" applyNumberFormat="1" applyFont="1" applyFill="1" applyBorder="1" applyAlignment="1" applyProtection="1">
      <alignment/>
      <protection locked="0"/>
    </xf>
    <xf numFmtId="164" fontId="63" fillId="0" borderId="10" xfId="0" applyNumberFormat="1" applyFont="1" applyBorder="1" applyAlignment="1" applyProtection="1">
      <alignment/>
      <protection locked="0"/>
    </xf>
    <xf numFmtId="164" fontId="63" fillId="0" borderId="11" xfId="0" applyNumberFormat="1" applyFont="1" applyFill="1" applyBorder="1" applyAlignment="1" applyProtection="1">
      <alignment/>
      <protection locked="0"/>
    </xf>
    <xf numFmtId="0" fontId="63" fillId="0" borderId="10" xfId="0" applyFont="1" applyFill="1" applyBorder="1" applyAlignment="1" applyProtection="1">
      <alignment/>
      <protection locked="0"/>
    </xf>
    <xf numFmtId="164" fontId="63" fillId="0" borderId="12" xfId="0" applyNumberFormat="1" applyFont="1" applyFill="1" applyBorder="1" applyAlignment="1" applyProtection="1">
      <alignment/>
      <protection locked="0"/>
    </xf>
    <xf numFmtId="0" fontId="63" fillId="0" borderId="0" xfId="0" applyFont="1" applyBorder="1" applyAlignment="1" applyProtection="1">
      <alignment vertical="center"/>
      <protection/>
    </xf>
    <xf numFmtId="9" fontId="63" fillId="0" borderId="10" xfId="63" applyFont="1" applyFill="1" applyBorder="1" applyAlignment="1" applyProtection="1">
      <alignment/>
      <protection locked="0"/>
    </xf>
    <xf numFmtId="0" fontId="63" fillId="0" borderId="0" xfId="0" applyFont="1" applyBorder="1" applyAlignment="1" applyProtection="1">
      <alignment horizontal="left"/>
      <protection/>
    </xf>
    <xf numFmtId="14" fontId="63" fillId="0" borderId="10" xfId="0" applyNumberFormat="1" applyFont="1" applyFill="1" applyBorder="1" applyAlignment="1" applyProtection="1">
      <alignment/>
      <protection locked="0"/>
    </xf>
    <xf numFmtId="0" fontId="63" fillId="0" borderId="0" xfId="0" applyNumberFormat="1" applyFont="1" applyBorder="1" applyAlignment="1" applyProtection="1">
      <alignment/>
      <protection/>
    </xf>
    <xf numFmtId="165" fontId="63" fillId="0" borderId="10" xfId="0" applyNumberFormat="1" applyFont="1" applyFill="1" applyBorder="1" applyAlignment="1" applyProtection="1">
      <alignment horizontal="center"/>
      <protection locked="0"/>
    </xf>
    <xf numFmtId="165" fontId="63" fillId="0" borderId="0" xfId="0" applyNumberFormat="1" applyFont="1" applyFill="1" applyBorder="1" applyAlignment="1" applyProtection="1">
      <alignment/>
      <protection/>
    </xf>
    <xf numFmtId="164" fontId="63" fillId="0" borderId="0" xfId="0" applyNumberFormat="1" applyFont="1" applyBorder="1" applyAlignment="1" applyProtection="1">
      <alignment/>
      <protection/>
    </xf>
    <xf numFmtId="0" fontId="63" fillId="0" borderId="0" xfId="0" applyFont="1" applyBorder="1" applyAlignment="1" applyProtection="1">
      <alignment horizontal="center" vertical="center"/>
      <protection/>
    </xf>
    <xf numFmtId="0" fontId="61" fillId="33" borderId="13" xfId="0" applyFont="1" applyFill="1" applyBorder="1" applyAlignment="1">
      <alignment/>
    </xf>
    <xf numFmtId="0" fontId="61" fillId="33" borderId="13" xfId="0" applyFont="1" applyFill="1" applyBorder="1" applyAlignment="1">
      <alignment wrapText="1"/>
    </xf>
    <xf numFmtId="0" fontId="61" fillId="33" borderId="14" xfId="0" applyFont="1" applyFill="1" applyBorder="1" applyAlignment="1">
      <alignment/>
    </xf>
    <xf numFmtId="0" fontId="63" fillId="0" borderId="15" xfId="0" applyFont="1" applyBorder="1" applyAlignment="1">
      <alignment/>
    </xf>
    <xf numFmtId="165" fontId="63" fillId="0" borderId="0" xfId="0" applyNumberFormat="1" applyFont="1" applyBorder="1" applyAlignment="1">
      <alignment/>
    </xf>
    <xf numFmtId="0" fontId="63" fillId="0" borderId="0" xfId="0" applyFont="1" applyBorder="1" applyAlignment="1">
      <alignment/>
    </xf>
    <xf numFmtId="0" fontId="63" fillId="0" borderId="16" xfId="0" applyFont="1" applyBorder="1" applyAlignment="1">
      <alignment/>
    </xf>
    <xf numFmtId="0" fontId="63" fillId="0" borderId="17" xfId="0" applyFont="1" applyBorder="1" applyAlignment="1">
      <alignment/>
    </xf>
    <xf numFmtId="165" fontId="63" fillId="0" borderId="18" xfId="0" applyNumberFormat="1" applyFont="1" applyBorder="1" applyAlignment="1">
      <alignment/>
    </xf>
    <xf numFmtId="0" fontId="63" fillId="0" borderId="18" xfId="0" applyFont="1" applyBorder="1" applyAlignment="1">
      <alignment/>
    </xf>
    <xf numFmtId="0" fontId="63" fillId="0" borderId="19" xfId="0" applyFont="1" applyBorder="1" applyAlignment="1">
      <alignment/>
    </xf>
    <xf numFmtId="0" fontId="63" fillId="0" borderId="0" xfId="59" applyFont="1">
      <alignment/>
      <protection/>
    </xf>
    <xf numFmtId="0" fontId="62" fillId="0" borderId="0" xfId="53" applyFont="1" applyAlignment="1">
      <alignment horizontal="right"/>
    </xf>
    <xf numFmtId="0" fontId="16" fillId="0" borderId="0" xfId="58" applyFont="1">
      <alignment/>
      <protection/>
    </xf>
    <xf numFmtId="0" fontId="2" fillId="0" borderId="0" xfId="58" applyFont="1">
      <alignment/>
      <protection/>
    </xf>
    <xf numFmtId="0" fontId="3" fillId="0" borderId="0" xfId="58" applyFont="1">
      <alignment/>
      <protection/>
    </xf>
    <xf numFmtId="170" fontId="3" fillId="0" borderId="0" xfId="58" applyNumberFormat="1" applyFont="1" applyAlignment="1">
      <alignment horizontal="right"/>
      <protection/>
    </xf>
    <xf numFmtId="0" fontId="3" fillId="0" borderId="20" xfId="58" applyFont="1" applyBorder="1" applyAlignment="1">
      <alignment horizontal="left"/>
      <protection/>
    </xf>
    <xf numFmtId="170" fontId="3" fillId="0" borderId="21" xfId="58" applyNumberFormat="1" applyFont="1" applyBorder="1" applyAlignment="1">
      <alignment horizontal="right"/>
      <protection/>
    </xf>
    <xf numFmtId="0" fontId="63" fillId="0" borderId="22" xfId="59" applyFont="1" applyBorder="1">
      <alignment/>
      <protection/>
    </xf>
    <xf numFmtId="0" fontId="3" fillId="0" borderId="17" xfId="58" applyFont="1" applyBorder="1" applyAlignment="1">
      <alignment horizontal="left"/>
      <protection/>
    </xf>
    <xf numFmtId="14" fontId="10" fillId="34" borderId="18" xfId="58" applyNumberFormat="1" applyFont="1" applyFill="1" applyBorder="1" applyAlignment="1">
      <alignment horizontal="right"/>
      <protection/>
    </xf>
    <xf numFmtId="14" fontId="10" fillId="0" borderId="18" xfId="58" applyNumberFormat="1" applyFont="1" applyFill="1" applyBorder="1" applyAlignment="1">
      <alignment horizontal="right"/>
      <protection/>
    </xf>
    <xf numFmtId="170" fontId="3" fillId="0" borderId="18" xfId="58" applyNumberFormat="1" applyFont="1" applyBorder="1" applyAlignment="1">
      <alignment horizontal="right"/>
      <protection/>
    </xf>
    <xf numFmtId="170" fontId="3" fillId="34" borderId="19" xfId="58" applyNumberFormat="1" applyFont="1" applyFill="1" applyBorder="1" applyAlignment="1">
      <alignment horizontal="right"/>
      <protection/>
    </xf>
    <xf numFmtId="0" fontId="3" fillId="0" borderId="15" xfId="58" applyFont="1" applyBorder="1" applyAlignment="1">
      <alignment horizontal="left"/>
      <protection/>
    </xf>
    <xf numFmtId="14" fontId="10" fillId="0" borderId="0" xfId="58" applyNumberFormat="1" applyFont="1" applyBorder="1" applyAlignment="1">
      <alignment horizontal="center"/>
      <protection/>
    </xf>
    <xf numFmtId="170" fontId="3" fillId="0" borderId="0" xfId="58" applyNumberFormat="1" applyFont="1" applyBorder="1" applyAlignment="1">
      <alignment horizontal="center"/>
      <protection/>
    </xf>
    <xf numFmtId="0" fontId="63" fillId="0" borderId="16" xfId="59" applyFont="1" applyBorder="1" applyAlignment="1">
      <alignment horizontal="center"/>
      <protection/>
    </xf>
    <xf numFmtId="0" fontId="64" fillId="0" borderId="15" xfId="59" applyFont="1" applyBorder="1" applyAlignment="1">
      <alignment vertical="center"/>
      <protection/>
    </xf>
    <xf numFmtId="3" fontId="65" fillId="0" borderId="0" xfId="59" applyNumberFormat="1" applyFont="1" applyBorder="1" applyAlignment="1">
      <alignment horizontal="right" vertical="center"/>
      <protection/>
    </xf>
    <xf numFmtId="171" fontId="65" fillId="0" borderId="0" xfId="59" applyNumberFormat="1" applyFont="1" applyBorder="1" applyAlignment="1">
      <alignment horizontal="right" vertical="center"/>
      <protection/>
    </xf>
    <xf numFmtId="171" fontId="63" fillId="0" borderId="16" xfId="59" applyNumberFormat="1" applyFont="1" applyBorder="1" applyAlignment="1">
      <alignment horizontal="center"/>
      <protection/>
    </xf>
    <xf numFmtId="0" fontId="63" fillId="0" borderId="15" xfId="59" applyFont="1" applyBorder="1" applyAlignment="1">
      <alignment vertical="center"/>
      <protection/>
    </xf>
    <xf numFmtId="0" fontId="63" fillId="0" borderId="0" xfId="59" applyFont="1" applyBorder="1" applyAlignment="1">
      <alignment vertical="center"/>
      <protection/>
    </xf>
    <xf numFmtId="171" fontId="63" fillId="0" borderId="0" xfId="59" applyNumberFormat="1" applyFont="1" applyBorder="1" applyAlignment="1">
      <alignment vertical="center"/>
      <protection/>
    </xf>
    <xf numFmtId="0" fontId="65" fillId="0" borderId="15" xfId="59" applyFont="1" applyBorder="1" applyAlignment="1">
      <alignment vertical="center"/>
      <protection/>
    </xf>
    <xf numFmtId="0" fontId="65" fillId="0" borderId="17" xfId="59" applyFont="1" applyBorder="1" applyAlignment="1">
      <alignment vertical="center"/>
      <protection/>
    </xf>
    <xf numFmtId="3" fontId="65" fillId="0" borderId="18" xfId="59" applyNumberFormat="1" applyFont="1" applyBorder="1" applyAlignment="1">
      <alignment horizontal="right" vertical="center"/>
      <protection/>
    </xf>
    <xf numFmtId="171" fontId="65" fillId="0" borderId="18" xfId="59" applyNumberFormat="1" applyFont="1" applyBorder="1" applyAlignment="1">
      <alignment horizontal="right" vertical="center"/>
      <protection/>
    </xf>
    <xf numFmtId="0" fontId="66" fillId="0" borderId="20" xfId="59" applyFont="1" applyBorder="1">
      <alignment/>
      <protection/>
    </xf>
    <xf numFmtId="3" fontId="66" fillId="0" borderId="21" xfId="59" applyNumberFormat="1" applyFont="1" applyBorder="1">
      <alignment/>
      <protection/>
    </xf>
    <xf numFmtId="0" fontId="66" fillId="0" borderId="21" xfId="59" applyFont="1" applyBorder="1">
      <alignment/>
      <protection/>
    </xf>
    <xf numFmtId="171" fontId="66" fillId="0" borderId="22" xfId="59" applyNumberFormat="1" applyFont="1" applyBorder="1" applyAlignment="1">
      <alignment horizontal="center"/>
      <protection/>
    </xf>
    <xf numFmtId="0" fontId="66" fillId="0" borderId="15" xfId="59" applyFont="1" applyBorder="1">
      <alignment/>
      <protection/>
    </xf>
    <xf numFmtId="3" fontId="66" fillId="0" borderId="0" xfId="59" applyNumberFormat="1" applyFont="1" applyBorder="1">
      <alignment/>
      <protection/>
    </xf>
    <xf numFmtId="0" fontId="63" fillId="0" borderId="0" xfId="59" applyFont="1" applyBorder="1">
      <alignment/>
      <protection/>
    </xf>
    <xf numFmtId="171" fontId="66" fillId="0" borderId="16" xfId="59" applyNumberFormat="1" applyFont="1" applyBorder="1" applyAlignment="1">
      <alignment horizontal="center"/>
      <protection/>
    </xf>
    <xf numFmtId="0" fontId="66" fillId="0" borderId="17" xfId="0" applyFont="1" applyBorder="1" applyAlignment="1">
      <alignment/>
    </xf>
    <xf numFmtId="3" fontId="66" fillId="0" borderId="18" xfId="59" applyNumberFormat="1" applyFont="1" applyBorder="1">
      <alignment/>
      <protection/>
    </xf>
    <xf numFmtId="0" fontId="63" fillId="0" borderId="18" xfId="59" applyFont="1" applyBorder="1">
      <alignment/>
      <protection/>
    </xf>
    <xf numFmtId="171" fontId="66" fillId="0" borderId="19" xfId="59" applyNumberFormat="1" applyFont="1" applyBorder="1" applyAlignment="1">
      <alignment horizontal="center"/>
      <protection/>
    </xf>
    <xf numFmtId="3" fontId="63" fillId="0" borderId="0" xfId="59" applyNumberFormat="1" applyFont="1" applyBorder="1">
      <alignment/>
      <protection/>
    </xf>
    <xf numFmtId="171" fontId="63" fillId="0" borderId="0" xfId="59" applyNumberFormat="1" applyFont="1" applyBorder="1" applyAlignment="1">
      <alignment horizontal="center"/>
      <protection/>
    </xf>
    <xf numFmtId="3" fontId="66" fillId="0" borderId="0" xfId="0" applyNumberFormat="1" applyFont="1" applyAlignment="1">
      <alignment horizontal="right" vertical="center"/>
    </xf>
    <xf numFmtId="0" fontId="61" fillId="0" borderId="0" xfId="58" applyFont="1">
      <alignment/>
      <protection/>
    </xf>
    <xf numFmtId="0" fontId="61" fillId="0" borderId="0" xfId="59" applyFont="1">
      <alignment/>
      <protection/>
    </xf>
    <xf numFmtId="0" fontId="3" fillId="0" borderId="0" xfId="60" applyFont="1" applyBorder="1" applyAlignment="1">
      <alignment/>
      <protection/>
    </xf>
    <xf numFmtId="0" fontId="63" fillId="0" borderId="0" xfId="59" applyFont="1">
      <alignment/>
      <protection/>
    </xf>
    <xf numFmtId="0" fontId="63" fillId="0" borderId="0" xfId="0" applyFont="1" applyBorder="1" applyAlignment="1">
      <alignment/>
    </xf>
    <xf numFmtId="0" fontId="63" fillId="0" borderId="0" xfId="0" applyFont="1" applyBorder="1" applyAlignment="1" applyProtection="1">
      <alignment/>
      <protection/>
    </xf>
    <xf numFmtId="0" fontId="63" fillId="0" borderId="0" xfId="0" applyFont="1" applyBorder="1" applyAlignment="1">
      <alignment/>
    </xf>
    <xf numFmtId="0" fontId="63" fillId="0" borderId="0" xfId="0" applyFont="1" applyAlignment="1">
      <alignment/>
    </xf>
    <xf numFmtId="0" fontId="8" fillId="0" borderId="0" xfId="0" applyFont="1" applyFill="1" applyBorder="1" applyAlignment="1" applyProtection="1">
      <alignment horizontal="left" vertical="center"/>
      <protection/>
    </xf>
    <xf numFmtId="0" fontId="63" fillId="0" borderId="0" xfId="0" applyFont="1" applyAlignment="1">
      <alignment/>
    </xf>
    <xf numFmtId="0" fontId="63" fillId="0" borderId="0" xfId="0" applyFont="1" applyAlignment="1">
      <alignment/>
    </xf>
    <xf numFmtId="0" fontId="63" fillId="0" borderId="0" xfId="0" applyFont="1" applyAlignment="1">
      <alignment/>
    </xf>
    <xf numFmtId="0" fontId="63" fillId="0" borderId="0" xfId="0" applyFont="1" applyAlignment="1">
      <alignment/>
    </xf>
    <xf numFmtId="0" fontId="63" fillId="0" borderId="0" xfId="0" applyFont="1" applyAlignment="1">
      <alignment/>
    </xf>
    <xf numFmtId="14" fontId="63" fillId="0" borderId="23" xfId="0" applyNumberFormat="1" applyFont="1" applyBorder="1" applyAlignment="1" applyProtection="1">
      <alignment horizontal="left" vertical="center"/>
      <protection locked="0"/>
    </xf>
    <xf numFmtId="0" fontId="63" fillId="0" borderId="0" xfId="0" applyFont="1" applyAlignment="1" applyProtection="1">
      <alignment/>
      <protection/>
    </xf>
    <xf numFmtId="0" fontId="63" fillId="0" borderId="0" xfId="0" applyFont="1" applyAlignment="1" applyProtection="1">
      <alignment/>
      <protection/>
    </xf>
    <xf numFmtId="0" fontId="63" fillId="0" borderId="0" xfId="0" applyFont="1" applyAlignment="1" applyProtection="1">
      <alignment/>
      <protection/>
    </xf>
    <xf numFmtId="0" fontId="63" fillId="0" borderId="24" xfId="0" applyFont="1" applyBorder="1" applyAlignment="1" applyProtection="1">
      <alignment wrapText="1"/>
      <protection locked="0"/>
    </xf>
    <xf numFmtId="0" fontId="63" fillId="0" borderId="0" xfId="0" applyFont="1" applyBorder="1" applyAlignment="1">
      <alignment/>
    </xf>
    <xf numFmtId="0" fontId="12" fillId="0" borderId="0" xfId="0" applyFont="1" applyFill="1" applyAlignment="1" applyProtection="1">
      <alignment/>
      <protection/>
    </xf>
    <xf numFmtId="0" fontId="12" fillId="0" borderId="0" xfId="0" applyFont="1" applyFill="1" applyBorder="1" applyAlignment="1" applyProtection="1">
      <alignment/>
      <protection/>
    </xf>
    <xf numFmtId="0" fontId="12" fillId="0" borderId="0" xfId="0" applyFont="1" applyFill="1" applyAlignment="1" applyProtection="1">
      <alignment vertical="center"/>
      <protection/>
    </xf>
    <xf numFmtId="0" fontId="63" fillId="0" borderId="0" xfId="0" applyFont="1" applyAlignment="1" applyProtection="1">
      <alignment/>
      <protection/>
    </xf>
    <xf numFmtId="0" fontId="63" fillId="0" borderId="0" xfId="0" applyFont="1" applyBorder="1" applyAlignment="1" applyProtection="1">
      <alignment/>
      <protection/>
    </xf>
    <xf numFmtId="0" fontId="63" fillId="0" borderId="0" xfId="0" applyFont="1" applyFill="1" applyBorder="1" applyAlignment="1" applyProtection="1">
      <alignment/>
      <protection/>
    </xf>
    <xf numFmtId="14" fontId="63" fillId="0" borderId="0" xfId="0" applyNumberFormat="1" applyFont="1" applyFill="1" applyBorder="1" applyAlignment="1" applyProtection="1">
      <alignment horizontal="center"/>
      <protection/>
    </xf>
    <xf numFmtId="164" fontId="63" fillId="0" borderId="10" xfId="0" applyNumberFormat="1" applyFont="1" applyBorder="1" applyAlignment="1" applyProtection="1">
      <alignment/>
      <protection locked="0"/>
    </xf>
    <xf numFmtId="0" fontId="63" fillId="0" borderId="10" xfId="0" applyFont="1" applyFill="1" applyBorder="1" applyAlignment="1" applyProtection="1">
      <alignment horizontal="left"/>
      <protection locked="0"/>
    </xf>
    <xf numFmtId="164" fontId="63" fillId="0" borderId="23" xfId="0" applyNumberFormat="1" applyFont="1" applyBorder="1" applyAlignment="1" applyProtection="1">
      <alignment/>
      <protection locked="0"/>
    </xf>
    <xf numFmtId="164" fontId="63" fillId="0" borderId="12" xfId="0" applyNumberFormat="1" applyFont="1" applyBorder="1" applyAlignment="1" applyProtection="1">
      <alignment/>
      <protection locked="0"/>
    </xf>
    <xf numFmtId="0" fontId="63" fillId="0" borderId="0" xfId="0" applyFont="1" applyAlignment="1">
      <alignment/>
    </xf>
    <xf numFmtId="0" fontId="63" fillId="0" borderId="25" xfId="0" applyFont="1" applyBorder="1" applyAlignment="1" applyProtection="1">
      <alignment/>
      <protection/>
    </xf>
    <xf numFmtId="164" fontId="63" fillId="0" borderId="10" xfId="0" applyNumberFormat="1" applyFont="1" applyFill="1" applyBorder="1" applyAlignment="1" applyProtection="1">
      <alignment horizontal="center"/>
      <protection locked="0"/>
    </xf>
    <xf numFmtId="164" fontId="63" fillId="0" borderId="10" xfId="0" applyNumberFormat="1" applyFont="1" applyFill="1" applyBorder="1" applyAlignment="1" applyProtection="1">
      <alignment wrapText="1"/>
      <protection locked="0"/>
    </xf>
    <xf numFmtId="0" fontId="63" fillId="0" borderId="10" xfId="0" applyFont="1" applyBorder="1" applyAlignment="1" applyProtection="1">
      <alignment wrapText="1"/>
      <protection locked="0"/>
    </xf>
    <xf numFmtId="0" fontId="63" fillId="0" borderId="23" xfId="0" applyFont="1" applyBorder="1" applyAlignment="1" applyProtection="1">
      <alignment horizontal="left" vertical="center"/>
      <protection locked="0"/>
    </xf>
    <xf numFmtId="164" fontId="63" fillId="0" borderId="12" xfId="0" applyNumberFormat="1" applyFont="1" applyFill="1" applyBorder="1" applyAlignment="1" applyProtection="1">
      <alignment/>
      <protection locked="0"/>
    </xf>
    <xf numFmtId="0" fontId="61" fillId="33" borderId="13" xfId="0" applyFont="1" applyFill="1" applyBorder="1" applyAlignment="1">
      <alignment horizontal="center" wrapText="1"/>
    </xf>
    <xf numFmtId="0" fontId="63" fillId="0" borderId="0" xfId="0" applyFont="1" applyBorder="1" applyAlignment="1">
      <alignment horizontal="right"/>
    </xf>
    <xf numFmtId="165" fontId="63" fillId="0" borderId="10" xfId="0" applyNumberFormat="1" applyFont="1" applyFill="1" applyBorder="1" applyAlignment="1" applyProtection="1">
      <alignment horizontal="center"/>
      <protection locked="0"/>
    </xf>
    <xf numFmtId="171" fontId="63" fillId="0" borderId="19" xfId="59" applyNumberFormat="1" applyFont="1" applyBorder="1" applyAlignment="1">
      <alignment horizontal="center"/>
      <protection/>
    </xf>
    <xf numFmtId="0" fontId="66" fillId="0" borderId="0" xfId="0" applyFont="1" applyFill="1" applyAlignment="1">
      <alignment horizontal="left" vertical="center" indent="2"/>
    </xf>
    <xf numFmtId="3" fontId="66" fillId="0" borderId="0" xfId="0" applyNumberFormat="1" applyFont="1" applyFill="1" applyAlignment="1">
      <alignment horizontal="right" vertical="center"/>
    </xf>
    <xf numFmtId="0" fontId="12" fillId="0" borderId="10" xfId="0" applyFont="1" applyFill="1" applyBorder="1" applyAlignment="1" applyProtection="1">
      <alignment horizontal="center"/>
      <protection locked="0"/>
    </xf>
    <xf numFmtId="0" fontId="63" fillId="0" borderId="10" xfId="0" applyFont="1" applyFill="1" applyBorder="1" applyAlignment="1" applyProtection="1">
      <alignment wrapText="1"/>
      <protection locked="0"/>
    </xf>
    <xf numFmtId="9" fontId="12" fillId="0" borderId="0" xfId="63" applyFont="1" applyFill="1" applyBorder="1" applyAlignment="1" applyProtection="1">
      <alignment horizontal="center" wrapText="1"/>
      <protection/>
    </xf>
    <xf numFmtId="9" fontId="67" fillId="0" borderId="0" xfId="63" applyFont="1" applyFill="1" applyBorder="1" applyAlignment="1" applyProtection="1">
      <alignment horizontal="center" wrapText="1"/>
      <protection/>
    </xf>
    <xf numFmtId="0" fontId="63" fillId="0" borderId="10" xfId="0" applyFont="1" applyFill="1" applyBorder="1" applyAlignment="1" applyProtection="1">
      <alignment/>
      <protection locked="0"/>
    </xf>
    <xf numFmtId="0" fontId="63" fillId="0" borderId="10" xfId="0" applyFont="1" applyBorder="1" applyAlignment="1" applyProtection="1">
      <alignment/>
      <protection locked="0"/>
    </xf>
    <xf numFmtId="164" fontId="68" fillId="2" borderId="10" xfId="54" applyNumberFormat="1" applyFont="1" applyFill="1" applyBorder="1" applyAlignment="1" applyProtection="1">
      <alignment/>
      <protection locked="0"/>
    </xf>
    <xf numFmtId="0" fontId="63" fillId="0" borderId="10" xfId="0" applyFont="1" applyFill="1" applyBorder="1" applyAlignment="1" applyProtection="1">
      <alignment horizontal="center"/>
      <protection locked="0"/>
    </xf>
    <xf numFmtId="0" fontId="63" fillId="0" borderId="23" xfId="0" applyNumberFormat="1" applyFont="1" applyFill="1" applyBorder="1" applyAlignment="1" applyProtection="1">
      <alignment horizontal="left" vertical="center"/>
      <protection locked="0"/>
    </xf>
    <xf numFmtId="164" fontId="67" fillId="0" borderId="0" xfId="0" applyNumberFormat="1" applyFont="1" applyFill="1" applyBorder="1" applyAlignment="1" applyProtection="1">
      <alignment horizontal="center"/>
      <protection/>
    </xf>
    <xf numFmtId="0" fontId="12" fillId="0" borderId="0" xfId="0" applyFont="1" applyFill="1" applyBorder="1" applyAlignment="1" applyProtection="1">
      <alignment horizontal="center"/>
      <protection/>
    </xf>
    <xf numFmtId="0" fontId="12" fillId="0" borderId="0" xfId="0" applyFont="1" applyFill="1" applyAlignment="1" applyProtection="1">
      <alignment horizontal="center"/>
      <protection/>
    </xf>
    <xf numFmtId="9" fontId="63" fillId="0" borderId="0" xfId="0" applyNumberFormat="1" applyFont="1" applyAlignment="1">
      <alignment horizontal="center"/>
    </xf>
    <xf numFmtId="0" fontId="61" fillId="0" borderId="0" xfId="0" applyFont="1" applyAlignment="1">
      <alignment horizontal="center"/>
    </xf>
    <xf numFmtId="44" fontId="63" fillId="0" borderId="0" xfId="44" applyFont="1" applyAlignment="1">
      <alignment/>
    </xf>
    <xf numFmtId="9" fontId="61" fillId="0" borderId="0" xfId="0" applyNumberFormat="1" applyFont="1" applyAlignment="1">
      <alignment horizontal="center"/>
    </xf>
    <xf numFmtId="0" fontId="61" fillId="34" borderId="0" xfId="0" applyFont="1" applyFill="1" applyAlignment="1">
      <alignment/>
    </xf>
    <xf numFmtId="0" fontId="63" fillId="0" borderId="0" xfId="0" applyFont="1" applyAlignment="1">
      <alignment horizontal="center"/>
    </xf>
    <xf numFmtId="0" fontId="63" fillId="0" borderId="0" xfId="0" applyFont="1" applyAlignment="1" quotePrefix="1">
      <alignment/>
    </xf>
    <xf numFmtId="0" fontId="3" fillId="0" borderId="24" xfId="0" applyFont="1" applyFill="1" applyBorder="1" applyAlignment="1" applyProtection="1">
      <alignment horizontal="left"/>
      <protection/>
    </xf>
    <xf numFmtId="0" fontId="3" fillId="0" borderId="24" xfId="0" applyFont="1" applyFill="1" applyBorder="1" applyAlignment="1" applyProtection="1">
      <alignment/>
      <protection/>
    </xf>
    <xf numFmtId="164" fontId="68" fillId="2" borderId="11" xfId="54" applyNumberFormat="1" applyFont="1" applyFill="1" applyBorder="1" applyAlignment="1" applyProtection="1">
      <alignment/>
      <protection locked="0"/>
    </xf>
    <xf numFmtId="0" fontId="63" fillId="0" borderId="0" xfId="0" applyFont="1" applyAlignment="1">
      <alignment wrapText="1"/>
    </xf>
    <xf numFmtId="0" fontId="0" fillId="0" borderId="0" xfId="0" applyAlignment="1">
      <alignment wrapText="1"/>
    </xf>
    <xf numFmtId="0" fontId="65" fillId="0" borderId="0" xfId="0" applyFont="1" applyAlignment="1">
      <alignment wrapText="1"/>
    </xf>
    <xf numFmtId="0" fontId="61" fillId="0" borderId="0" xfId="0" applyFont="1" applyAlignment="1">
      <alignment wrapText="1"/>
    </xf>
    <xf numFmtId="0" fontId="63" fillId="0" borderId="26" xfId="0" applyFont="1" applyBorder="1" applyAlignment="1" applyProtection="1">
      <alignment horizontal="center" wrapText="1"/>
      <protection locked="0"/>
    </xf>
    <xf numFmtId="0" fontId="63" fillId="0" borderId="0" xfId="0" applyFont="1" applyBorder="1" applyAlignment="1" applyProtection="1">
      <alignment horizontal="right"/>
      <protection/>
    </xf>
    <xf numFmtId="0" fontId="63" fillId="0" borderId="0" xfId="0" applyFont="1" applyAlignment="1" applyProtection="1">
      <alignment horizontal="right"/>
      <protection/>
    </xf>
    <xf numFmtId="168" fontId="63" fillId="0" borderId="23" xfId="0" applyNumberFormat="1" applyFont="1" applyBorder="1" applyAlignment="1" applyProtection="1">
      <alignment horizontal="left" vertical="center"/>
      <protection locked="0"/>
    </xf>
    <xf numFmtId="0" fontId="0" fillId="0" borderId="0" xfId="0" applyAlignment="1" applyProtection="1">
      <alignment wrapText="1"/>
      <protection/>
    </xf>
    <xf numFmtId="0" fontId="63" fillId="0" borderId="0" xfId="0" applyFont="1" applyAlignment="1" applyProtection="1">
      <alignment wrapText="1"/>
      <protection/>
    </xf>
    <xf numFmtId="0" fontId="0" fillId="0" borderId="0" xfId="0" applyAlignment="1" applyProtection="1">
      <alignment/>
      <protection/>
    </xf>
    <xf numFmtId="0" fontId="60" fillId="0" borderId="0" xfId="0" applyFont="1" applyAlignment="1" applyProtection="1">
      <alignment/>
      <protection/>
    </xf>
    <xf numFmtId="0" fontId="66" fillId="0" borderId="0" xfId="0" applyFont="1" applyAlignment="1" applyProtection="1">
      <alignment/>
      <protection/>
    </xf>
    <xf numFmtId="9" fontId="41" fillId="0" borderId="0" xfId="63" applyFont="1" applyAlignment="1" applyProtection="1">
      <alignment horizontal="center"/>
      <protection/>
    </xf>
    <xf numFmtId="0" fontId="60" fillId="0" borderId="0" xfId="0" applyFont="1" applyAlignment="1" applyProtection="1">
      <alignment horizontal="center"/>
      <protection/>
    </xf>
    <xf numFmtId="0" fontId="0" fillId="0" borderId="0" xfId="0" applyAlignment="1" applyProtection="1">
      <alignment horizontal="center"/>
      <protection/>
    </xf>
    <xf numFmtId="0" fontId="0" fillId="0" borderId="27" xfId="0" applyBorder="1" applyAlignment="1" applyProtection="1">
      <alignment/>
      <protection/>
    </xf>
    <xf numFmtId="166" fontId="63" fillId="35" borderId="28" xfId="0" applyNumberFormat="1" applyFont="1" applyFill="1" applyBorder="1" applyAlignment="1" applyProtection="1">
      <alignment horizontal="left" vertical="center"/>
      <protection/>
    </xf>
    <xf numFmtId="0" fontId="63" fillId="35" borderId="28" xfId="0" applyFont="1" applyFill="1" applyBorder="1" applyAlignment="1" applyProtection="1">
      <alignment horizontal="left" vertical="center"/>
      <protection/>
    </xf>
    <xf numFmtId="0" fontId="12" fillId="35" borderId="24" xfId="0" applyFont="1" applyFill="1" applyBorder="1" applyAlignment="1" applyProtection="1">
      <alignment horizontal="center"/>
      <protection/>
    </xf>
    <xf numFmtId="14" fontId="12" fillId="35" borderId="24" xfId="54" applyNumberFormat="1" applyFont="1" applyFill="1" applyBorder="1" applyAlignment="1" applyProtection="1">
      <alignment horizontal="center"/>
      <protection/>
    </xf>
    <xf numFmtId="164" fontId="63" fillId="0" borderId="24" xfId="0" applyNumberFormat="1" applyFont="1" applyFill="1" applyBorder="1" applyAlignment="1" applyProtection="1">
      <alignment/>
      <protection/>
    </xf>
    <xf numFmtId="164" fontId="63" fillId="0" borderId="29" xfId="0" applyNumberFormat="1" applyFont="1" applyBorder="1" applyAlignment="1" applyProtection="1">
      <alignment/>
      <protection/>
    </xf>
    <xf numFmtId="164" fontId="63" fillId="0" borderId="24" xfId="0" applyNumberFormat="1" applyFont="1" applyBorder="1" applyAlignment="1" applyProtection="1">
      <alignment/>
      <protection/>
    </xf>
    <xf numFmtId="164" fontId="12" fillId="0" borderId="24" xfId="0" applyNumberFormat="1" applyFont="1" applyFill="1" applyBorder="1" applyAlignment="1" applyProtection="1">
      <alignment/>
      <protection/>
    </xf>
    <xf numFmtId="164" fontId="12" fillId="35" borderId="30" xfId="0" applyNumberFormat="1" applyFont="1" applyFill="1" applyBorder="1" applyAlignment="1" applyProtection="1">
      <alignment/>
      <protection/>
    </xf>
    <xf numFmtId="164" fontId="12" fillId="35" borderId="31" xfId="0" applyNumberFormat="1" applyFont="1" applyFill="1" applyBorder="1" applyAlignment="1" applyProtection="1">
      <alignment/>
      <protection/>
    </xf>
    <xf numFmtId="164" fontId="12" fillId="35" borderId="32" xfId="0" applyNumberFormat="1" applyFont="1" applyFill="1" applyBorder="1" applyAlignment="1" applyProtection="1">
      <alignment/>
      <protection/>
    </xf>
    <xf numFmtId="164" fontId="12" fillId="35" borderId="24" xfId="0" applyNumberFormat="1" applyFont="1" applyFill="1" applyBorder="1" applyAlignment="1" applyProtection="1">
      <alignment/>
      <protection/>
    </xf>
    <xf numFmtId="164" fontId="12" fillId="0" borderId="32" xfId="0" applyNumberFormat="1" applyFont="1" applyFill="1" applyBorder="1" applyAlignment="1" applyProtection="1">
      <alignment/>
      <protection/>
    </xf>
    <xf numFmtId="164" fontId="3" fillId="0" borderId="24" xfId="0" applyNumberFormat="1" applyFont="1" applyFill="1" applyBorder="1" applyAlignment="1" applyProtection="1">
      <alignment/>
      <protection/>
    </xf>
    <xf numFmtId="164" fontId="3" fillId="0" borderId="32" xfId="0" applyNumberFormat="1" applyFont="1" applyFill="1" applyBorder="1" applyAlignment="1" applyProtection="1">
      <alignment/>
      <protection/>
    </xf>
    <xf numFmtId="164" fontId="12" fillId="0" borderId="24" xfId="44" applyNumberFormat="1" applyFont="1" applyFill="1" applyBorder="1" applyAlignment="1" applyProtection="1">
      <alignment/>
      <protection/>
    </xf>
    <xf numFmtId="164" fontId="12" fillId="0" borderId="30" xfId="44" applyNumberFormat="1" applyFont="1" applyFill="1" applyBorder="1" applyAlignment="1" applyProtection="1">
      <alignment/>
      <protection/>
    </xf>
    <xf numFmtId="164" fontId="12" fillId="0" borderId="28" xfId="44" applyNumberFormat="1" applyFont="1" applyFill="1" applyBorder="1" applyAlignment="1" applyProtection="1">
      <alignment/>
      <protection/>
    </xf>
    <xf numFmtId="0" fontId="63" fillId="0" borderId="18" xfId="0" applyFont="1" applyBorder="1" applyAlignment="1" applyProtection="1">
      <alignment/>
      <protection/>
    </xf>
    <xf numFmtId="0" fontId="63" fillId="0" borderId="18" xfId="0" applyFont="1" applyBorder="1" applyAlignment="1" applyProtection="1">
      <alignment horizontal="right"/>
      <protection/>
    </xf>
    <xf numFmtId="0" fontId="8" fillId="0" borderId="0" xfId="0" applyFont="1" applyBorder="1" applyAlignment="1" applyProtection="1">
      <alignment vertical="center"/>
      <protection/>
    </xf>
    <xf numFmtId="0" fontId="63" fillId="0" borderId="24" xfId="0" applyFont="1" applyBorder="1" applyAlignment="1" applyProtection="1">
      <alignment horizontal="center" vertical="center"/>
      <protection/>
    </xf>
    <xf numFmtId="0" fontId="63" fillId="0" borderId="26" xfId="0" applyFont="1" applyBorder="1" applyAlignment="1" applyProtection="1">
      <alignment horizontal="left" vertical="center"/>
      <protection/>
    </xf>
    <xf numFmtId="0" fontId="63" fillId="0" borderId="26" xfId="0" applyFont="1" applyFill="1" applyBorder="1" applyAlignment="1" applyProtection="1">
      <alignment horizontal="left" vertical="center"/>
      <protection/>
    </xf>
    <xf numFmtId="0" fontId="63" fillId="0" borderId="24" xfId="0" applyFont="1" applyBorder="1" applyAlignment="1" applyProtection="1">
      <alignment horizontal="left" vertical="center"/>
      <protection/>
    </xf>
    <xf numFmtId="0" fontId="63" fillId="0" borderId="24" xfId="0" applyFont="1" applyBorder="1" applyAlignment="1" applyProtection="1">
      <alignment horizontal="left" vertical="center" wrapText="1"/>
      <protection/>
    </xf>
    <xf numFmtId="0" fontId="63" fillId="0" borderId="26" xfId="0" applyFont="1" applyBorder="1" applyAlignment="1" applyProtection="1">
      <alignment vertical="center"/>
      <protection/>
    </xf>
    <xf numFmtId="0" fontId="63" fillId="0" borderId="26" xfId="0" applyFont="1" applyBorder="1" applyAlignment="1" applyProtection="1">
      <alignment horizontal="left" vertical="center"/>
      <protection/>
    </xf>
    <xf numFmtId="0" fontId="3" fillId="0" borderId="26" xfId="0" applyFont="1" applyFill="1" applyBorder="1" applyAlignment="1" applyProtection="1">
      <alignment horizontal="center"/>
      <protection/>
    </xf>
    <xf numFmtId="0" fontId="12" fillId="0" borderId="24" xfId="0" applyFont="1" applyFill="1" applyBorder="1" applyAlignment="1" applyProtection="1">
      <alignment horizontal="center"/>
      <protection/>
    </xf>
    <xf numFmtId="0" fontId="3" fillId="35" borderId="26" xfId="0" applyFont="1" applyFill="1" applyBorder="1" applyAlignment="1" applyProtection="1">
      <alignment/>
      <protection/>
    </xf>
    <xf numFmtId="0" fontId="12" fillId="35" borderId="33" xfId="0" applyFont="1" applyFill="1" applyBorder="1" applyAlignment="1" applyProtection="1">
      <alignment horizontal="right"/>
      <protection/>
    </xf>
    <xf numFmtId="9" fontId="3" fillId="35" borderId="24" xfId="63" applyFont="1" applyFill="1" applyBorder="1" applyAlignment="1" applyProtection="1">
      <alignment horizontal="center" wrapText="1"/>
      <protection/>
    </xf>
    <xf numFmtId="9" fontId="3" fillId="35" borderId="30" xfId="63" applyFont="1" applyFill="1" applyBorder="1" applyAlignment="1" applyProtection="1">
      <alignment horizontal="center" wrapText="1"/>
      <protection/>
    </xf>
    <xf numFmtId="0" fontId="12" fillId="0" borderId="32" xfId="0" applyFont="1" applyFill="1" applyBorder="1" applyAlignment="1" applyProtection="1">
      <alignment horizontal="center"/>
      <protection/>
    </xf>
    <xf numFmtId="0" fontId="12" fillId="0" borderId="26" xfId="0" applyFont="1" applyFill="1" applyBorder="1" applyAlignment="1" applyProtection="1">
      <alignment/>
      <protection/>
    </xf>
    <xf numFmtId="0" fontId="63" fillId="0" borderId="24" xfId="0" applyFont="1" applyFill="1" applyBorder="1" applyAlignment="1" applyProtection="1">
      <alignment horizontal="center"/>
      <protection/>
    </xf>
    <xf numFmtId="0" fontId="63" fillId="0" borderId="24" xfId="0" applyFont="1" applyFill="1" applyBorder="1" applyAlignment="1" applyProtection="1">
      <alignment/>
      <protection/>
    </xf>
    <xf numFmtId="0" fontId="12" fillId="0" borderId="34" xfId="0" applyFont="1" applyFill="1" applyBorder="1" applyAlignment="1" applyProtection="1">
      <alignment/>
      <protection/>
    </xf>
    <xf numFmtId="0" fontId="3" fillId="35" borderId="35" xfId="0" applyFont="1" applyFill="1" applyBorder="1" applyAlignment="1" applyProtection="1">
      <alignment/>
      <protection/>
    </xf>
    <xf numFmtId="0" fontId="12" fillId="0" borderId="32" xfId="0" applyFont="1" applyFill="1" applyBorder="1" applyAlignment="1" applyProtection="1">
      <alignment/>
      <protection/>
    </xf>
    <xf numFmtId="0" fontId="12" fillId="0" borderId="24" xfId="0" applyFont="1" applyFill="1" applyBorder="1" applyAlignment="1" applyProtection="1">
      <alignment/>
      <protection/>
    </xf>
    <xf numFmtId="0" fontId="3" fillId="0" borderId="24" xfId="0" applyFont="1" applyFill="1" applyBorder="1" applyAlignment="1" applyProtection="1">
      <alignment/>
      <protection/>
    </xf>
    <xf numFmtId="0" fontId="3" fillId="0" borderId="26" xfId="0" applyFont="1" applyFill="1" applyBorder="1" applyAlignment="1" applyProtection="1">
      <alignment horizontal="left"/>
      <protection/>
    </xf>
    <xf numFmtId="0" fontId="3" fillId="0" borderId="24" xfId="0" applyFont="1" applyFill="1" applyBorder="1" applyAlignment="1" applyProtection="1">
      <alignment horizontal="center"/>
      <protection/>
    </xf>
    <xf numFmtId="14" fontId="63" fillId="35" borderId="24" xfId="0" applyNumberFormat="1" applyFont="1" applyFill="1" applyBorder="1" applyAlignment="1" applyProtection="1">
      <alignment horizontal="center"/>
      <protection/>
    </xf>
    <xf numFmtId="0" fontId="8" fillId="0" borderId="36" xfId="0" applyFont="1" applyFill="1" applyBorder="1" applyAlignment="1" applyProtection="1">
      <alignment horizontal="left"/>
      <protection/>
    </xf>
    <xf numFmtId="0" fontId="3" fillId="0" borderId="36" xfId="0" applyFont="1" applyFill="1" applyBorder="1" applyAlignment="1" applyProtection="1">
      <alignment horizontal="center"/>
      <protection/>
    </xf>
    <xf numFmtId="0" fontId="63" fillId="0" borderId="36" xfId="0" applyFont="1" applyBorder="1" applyAlignment="1" applyProtection="1">
      <alignment/>
      <protection/>
    </xf>
    <xf numFmtId="0" fontId="3" fillId="0" borderId="36" xfId="0" applyFont="1" applyFill="1" applyBorder="1" applyAlignment="1" applyProtection="1">
      <alignment horizontal="left"/>
      <protection/>
    </xf>
    <xf numFmtId="14" fontId="63" fillId="0" borderId="36" xfId="0" applyNumberFormat="1" applyFont="1" applyFill="1" applyBorder="1" applyAlignment="1" applyProtection="1">
      <alignment horizontal="center"/>
      <protection/>
    </xf>
    <xf numFmtId="0" fontId="14" fillId="0" borderId="0" xfId="0" applyFont="1" applyFill="1" applyBorder="1" applyAlignment="1" applyProtection="1">
      <alignment horizontal="left"/>
      <protection/>
    </xf>
    <xf numFmtId="0" fontId="63" fillId="0" borderId="24" xfId="0" applyFont="1" applyBorder="1" applyAlignment="1" applyProtection="1">
      <alignment horizontal="center"/>
      <protection/>
    </xf>
    <xf numFmtId="14" fontId="63" fillId="0" borderId="37" xfId="0" applyNumberFormat="1" applyFont="1" applyFill="1" applyBorder="1" applyAlignment="1" applyProtection="1">
      <alignment horizontal="center"/>
      <protection/>
    </xf>
    <xf numFmtId="0" fontId="61" fillId="0" borderId="30"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wrapText="1"/>
      <protection/>
    </xf>
    <xf numFmtId="0" fontId="3" fillId="0" borderId="38" xfId="0" applyFont="1" applyFill="1" applyBorder="1" applyAlignment="1" applyProtection="1">
      <alignment horizontal="center" vertical="center" wrapText="1"/>
      <protection/>
    </xf>
    <xf numFmtId="0" fontId="61" fillId="35" borderId="24" xfId="0" applyFont="1" applyFill="1" applyBorder="1" applyAlignment="1" applyProtection="1">
      <alignment horizontal="center" vertical="center"/>
      <protection/>
    </xf>
    <xf numFmtId="0" fontId="3" fillId="0" borderId="37" xfId="0" applyFont="1" applyFill="1" applyBorder="1" applyAlignment="1" applyProtection="1">
      <alignment horizontal="left"/>
      <protection/>
    </xf>
    <xf numFmtId="164" fontId="63" fillId="35" borderId="37" xfId="0" applyNumberFormat="1" applyFont="1" applyFill="1" applyBorder="1" applyAlignment="1" applyProtection="1">
      <alignment/>
      <protection/>
    </xf>
    <xf numFmtId="0" fontId="3" fillId="0" borderId="26" xfId="0" applyFont="1" applyFill="1" applyBorder="1" applyAlignment="1" applyProtection="1">
      <alignment/>
      <protection/>
    </xf>
    <xf numFmtId="0" fontId="3" fillId="0" borderId="37" xfId="0" applyFont="1" applyFill="1" applyBorder="1" applyAlignment="1" applyProtection="1">
      <alignment/>
      <protection/>
    </xf>
    <xf numFmtId="164" fontId="63" fillId="35" borderId="32" xfId="0" applyNumberFormat="1" applyFont="1" applyFill="1" applyBorder="1" applyAlignment="1" applyProtection="1">
      <alignment/>
      <protection/>
    </xf>
    <xf numFmtId="0" fontId="3" fillId="0" borderId="35" xfId="0" applyFont="1" applyFill="1" applyBorder="1" applyAlignment="1" applyProtection="1">
      <alignment/>
      <protection/>
    </xf>
    <xf numFmtId="164" fontId="63" fillId="35" borderId="24" xfId="0" applyNumberFormat="1" applyFont="1" applyFill="1" applyBorder="1" applyAlignment="1" applyProtection="1">
      <alignment/>
      <protection/>
    </xf>
    <xf numFmtId="0" fontId="3" fillId="35" borderId="26" xfId="0" applyFont="1" applyFill="1" applyBorder="1" applyAlignment="1" applyProtection="1">
      <alignment vertical="center"/>
      <protection/>
    </xf>
    <xf numFmtId="0" fontId="3" fillId="35" borderId="35" xfId="0" applyFont="1" applyFill="1" applyBorder="1" applyAlignment="1" applyProtection="1">
      <alignment vertical="center"/>
      <protection/>
    </xf>
    <xf numFmtId="0" fontId="3" fillId="35" borderId="37" xfId="0" applyFont="1" applyFill="1" applyBorder="1" applyAlignment="1" applyProtection="1">
      <alignment vertical="center"/>
      <protection/>
    </xf>
    <xf numFmtId="164" fontId="3" fillId="35" borderId="24" xfId="0" applyNumberFormat="1" applyFont="1" applyFill="1" applyBorder="1" applyAlignment="1" applyProtection="1">
      <alignment/>
      <protection/>
    </xf>
    <xf numFmtId="164" fontId="3" fillId="35" borderId="37" xfId="0" applyNumberFormat="1" applyFont="1" applyFill="1" applyBorder="1" applyAlignment="1" applyProtection="1">
      <alignment/>
      <protection/>
    </xf>
    <xf numFmtId="0" fontId="3" fillId="35" borderId="24" xfId="0" applyFont="1" applyFill="1" applyBorder="1" applyAlignment="1" applyProtection="1">
      <alignment vertical="center"/>
      <protection/>
    </xf>
    <xf numFmtId="0" fontId="69" fillId="0" borderId="36" xfId="0" applyFont="1" applyBorder="1" applyAlignment="1" applyProtection="1">
      <alignment/>
      <protection/>
    </xf>
    <xf numFmtId="0" fontId="61" fillId="0" borderId="36" xfId="0" applyFont="1" applyBorder="1" applyAlignment="1" applyProtection="1">
      <alignment/>
      <protection/>
    </xf>
    <xf numFmtId="9" fontId="3" fillId="0" borderId="36" xfId="63" applyFont="1" applyFill="1" applyBorder="1" applyAlignment="1" applyProtection="1">
      <alignment/>
      <protection/>
    </xf>
    <xf numFmtId="0" fontId="63" fillId="0" borderId="36" xfId="0" applyFont="1" applyFill="1" applyBorder="1" applyAlignment="1" applyProtection="1">
      <alignment/>
      <protection/>
    </xf>
    <xf numFmtId="0" fontId="70" fillId="0" borderId="0" xfId="0" applyFont="1" applyBorder="1" applyAlignment="1" applyProtection="1">
      <alignment/>
      <protection/>
    </xf>
    <xf numFmtId="0" fontId="3" fillId="0" borderId="26" xfId="63" applyNumberFormat="1" applyFont="1" applyFill="1" applyBorder="1" applyAlignment="1" applyProtection="1">
      <alignment horizontal="center" vertical="center" wrapText="1"/>
      <protection/>
    </xf>
    <xf numFmtId="0" fontId="3" fillId="0" borderId="24" xfId="63" applyNumberFormat="1" applyFont="1" applyFill="1" applyBorder="1" applyAlignment="1" applyProtection="1">
      <alignment horizontal="center" vertical="center" wrapText="1"/>
      <protection/>
    </xf>
    <xf numFmtId="0" fontId="3" fillId="0" borderId="30" xfId="63" applyNumberFormat="1" applyFont="1" applyFill="1" applyBorder="1" applyAlignment="1" applyProtection="1">
      <alignment horizontal="center" vertical="center" wrapText="1"/>
      <protection/>
    </xf>
    <xf numFmtId="0" fontId="3" fillId="0" borderId="31" xfId="63" applyNumberFormat="1" applyFont="1" applyFill="1" applyBorder="1" applyAlignment="1" applyProtection="1">
      <alignment horizontal="center" vertical="center" wrapText="1"/>
      <protection/>
    </xf>
    <xf numFmtId="0" fontId="63" fillId="0" borderId="26" xfId="0" applyNumberFormat="1" applyFont="1" applyFill="1" applyBorder="1" applyAlignment="1" applyProtection="1">
      <alignment horizontal="center"/>
      <protection/>
    </xf>
    <xf numFmtId="165" fontId="63" fillId="35" borderId="26" xfId="0" applyNumberFormat="1" applyFont="1" applyFill="1" applyBorder="1" applyAlignment="1" applyProtection="1">
      <alignment horizontal="center"/>
      <protection/>
    </xf>
    <xf numFmtId="14" fontId="63" fillId="35" borderId="24" xfId="0" applyNumberFormat="1" applyFont="1" applyFill="1" applyBorder="1" applyAlignment="1" applyProtection="1">
      <alignment horizontal="center"/>
      <protection/>
    </xf>
    <xf numFmtId="0" fontId="63" fillId="0" borderId="36" xfId="0" applyFont="1" applyBorder="1" applyAlignment="1" applyProtection="1">
      <alignment/>
      <protection/>
    </xf>
    <xf numFmtId="0" fontId="12" fillId="0" borderId="36" xfId="0" applyFont="1" applyFill="1" applyBorder="1" applyAlignment="1" applyProtection="1">
      <alignment horizontal="left"/>
      <protection/>
    </xf>
    <xf numFmtId="14" fontId="63" fillId="0" borderId="36" xfId="0" applyNumberFormat="1" applyFont="1" applyFill="1" applyBorder="1" applyAlignment="1" applyProtection="1">
      <alignment horizontal="center"/>
      <protection/>
    </xf>
    <xf numFmtId="0" fontId="63" fillId="0" borderId="36" xfId="0" applyFont="1" applyFill="1" applyBorder="1" applyAlignment="1" applyProtection="1">
      <alignment/>
      <protection/>
    </xf>
    <xf numFmtId="0" fontId="63" fillId="0" borderId="30" xfId="0" applyFont="1" applyFill="1" applyBorder="1" applyAlignment="1" applyProtection="1">
      <alignment horizontal="center"/>
      <protection/>
    </xf>
    <xf numFmtId="14" fontId="63" fillId="0" borderId="24" xfId="0" applyNumberFormat="1" applyFont="1" applyFill="1" applyBorder="1" applyAlignment="1" applyProtection="1">
      <alignment horizontal="center"/>
      <protection/>
    </xf>
    <xf numFmtId="0" fontId="63" fillId="0" borderId="38" xfId="0" applyFont="1" applyBorder="1" applyAlignment="1" applyProtection="1">
      <alignment horizontal="center"/>
      <protection/>
    </xf>
    <xf numFmtId="0" fontId="63" fillId="0" borderId="0" xfId="0" applyFont="1" applyBorder="1" applyAlignment="1" applyProtection="1">
      <alignment/>
      <protection/>
    </xf>
    <xf numFmtId="0" fontId="61" fillId="35" borderId="37" xfId="0" applyFont="1" applyFill="1" applyBorder="1" applyAlignment="1" applyProtection="1">
      <alignment horizontal="center" vertical="center" wrapText="1"/>
      <protection/>
    </xf>
    <xf numFmtId="164" fontId="63" fillId="35" borderId="34" xfId="0" applyNumberFormat="1" applyFont="1" applyFill="1" applyBorder="1" applyAlignment="1" applyProtection="1">
      <alignment/>
      <protection/>
    </xf>
    <xf numFmtId="164" fontId="63" fillId="35" borderId="24" xfId="0" applyNumberFormat="1" applyFont="1" applyFill="1" applyBorder="1" applyAlignment="1" applyProtection="1">
      <alignment/>
      <protection/>
    </xf>
    <xf numFmtId="0" fontId="63" fillId="0" borderId="24" xfId="0" applyFont="1" applyFill="1" applyBorder="1" applyAlignment="1" applyProtection="1">
      <alignment horizontal="center"/>
      <protection/>
    </xf>
    <xf numFmtId="0" fontId="3" fillId="35" borderId="24" xfId="0" applyFont="1" applyFill="1" applyBorder="1" applyAlignment="1" applyProtection="1">
      <alignment/>
      <protection/>
    </xf>
    <xf numFmtId="0" fontId="3" fillId="35" borderId="37" xfId="0" applyFont="1" applyFill="1" applyBorder="1" applyAlignment="1" applyProtection="1">
      <alignment/>
      <protection/>
    </xf>
    <xf numFmtId="164" fontId="61" fillId="35" borderId="24" xfId="0" applyNumberFormat="1" applyFont="1" applyFill="1" applyBorder="1" applyAlignment="1" applyProtection="1">
      <alignment/>
      <protection/>
    </xf>
    <xf numFmtId="164" fontId="3" fillId="0" borderId="36" xfId="0" applyNumberFormat="1" applyFont="1" applyFill="1" applyBorder="1" applyAlignment="1" applyProtection="1">
      <alignment/>
      <protection/>
    </xf>
    <xf numFmtId="164" fontId="12" fillId="0" borderId="24" xfId="0" applyNumberFormat="1" applyFont="1" applyFill="1" applyBorder="1" applyAlignment="1" applyProtection="1">
      <alignment horizontal="center"/>
      <protection/>
    </xf>
    <xf numFmtId="0" fontId="61" fillId="0" borderId="24" xfId="0" applyFont="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3" fillId="0" borderId="26" xfId="0" applyFont="1" applyFill="1" applyBorder="1" applyAlignment="1" applyProtection="1">
      <alignment horizontal="left" vertical="center" wrapText="1"/>
      <protection/>
    </xf>
    <xf numFmtId="0" fontId="3" fillId="0" borderId="35" xfId="0" applyFont="1" applyFill="1" applyBorder="1" applyAlignment="1" applyProtection="1">
      <alignment horizontal="left" vertical="center" wrapText="1"/>
      <protection/>
    </xf>
    <xf numFmtId="10" fontId="3" fillId="35" borderId="26" xfId="63" applyNumberFormat="1" applyFont="1" applyFill="1" applyBorder="1" applyAlignment="1" applyProtection="1">
      <alignment horizontal="center"/>
      <protection/>
    </xf>
    <xf numFmtId="0" fontId="3" fillId="0" borderId="36" xfId="0" applyFont="1" applyFill="1" applyBorder="1" applyAlignment="1" applyProtection="1">
      <alignment horizontal="left" wrapText="1"/>
      <protection/>
    </xf>
    <xf numFmtId="164" fontId="3" fillId="0" borderId="36" xfId="0" applyNumberFormat="1" applyFont="1" applyFill="1" applyBorder="1" applyAlignment="1" applyProtection="1">
      <alignment horizontal="center"/>
      <protection/>
    </xf>
    <xf numFmtId="0" fontId="3" fillId="0" borderId="0" xfId="0" applyFont="1" applyFill="1" applyBorder="1" applyAlignment="1" applyProtection="1">
      <alignment horizontal="left" wrapText="1"/>
      <protection/>
    </xf>
    <xf numFmtId="164" fontId="3" fillId="0" borderId="0" xfId="0" applyNumberFormat="1" applyFont="1" applyFill="1" applyBorder="1" applyAlignment="1" applyProtection="1">
      <alignment horizontal="center"/>
      <protection/>
    </xf>
    <xf numFmtId="0" fontId="12" fillId="0" borderId="24" xfId="0" applyFont="1" applyFill="1" applyBorder="1" applyAlignment="1" applyProtection="1">
      <alignment horizontal="center" wrapText="1"/>
      <protection/>
    </xf>
    <xf numFmtId="0" fontId="63" fillId="0" borderId="37" xfId="0" applyFont="1" applyFill="1" applyBorder="1" applyAlignment="1" applyProtection="1">
      <alignment horizontal="center"/>
      <protection/>
    </xf>
    <xf numFmtId="0" fontId="63" fillId="0" borderId="26" xfId="0" applyFont="1" applyFill="1" applyBorder="1" applyAlignment="1" applyProtection="1">
      <alignment horizontal="center"/>
      <protection/>
    </xf>
    <xf numFmtId="0" fontId="61" fillId="0" borderId="24" xfId="0" applyFont="1" applyBorder="1" applyAlignment="1" applyProtection="1">
      <alignment horizontal="center" vertical="center"/>
      <protection/>
    </xf>
    <xf numFmtId="0" fontId="61" fillId="0" borderId="30" xfId="0" applyFont="1" applyBorder="1" applyAlignment="1" applyProtection="1">
      <alignment horizontal="center" vertical="center"/>
      <protection/>
    </xf>
    <xf numFmtId="9" fontId="3" fillId="0" borderId="30" xfId="63" applyFont="1" applyFill="1" applyBorder="1" applyAlignment="1" applyProtection="1">
      <alignment horizontal="center" vertical="center" wrapText="1"/>
      <protection/>
    </xf>
    <xf numFmtId="9" fontId="3" fillId="0" borderId="24" xfId="63" applyFont="1" applyFill="1" applyBorder="1" applyAlignment="1" applyProtection="1">
      <alignment horizontal="center" vertical="center" wrapText="1"/>
      <protection/>
    </xf>
    <xf numFmtId="9" fontId="3" fillId="0" borderId="38" xfId="63" applyFont="1" applyFill="1" applyBorder="1" applyAlignment="1" applyProtection="1">
      <alignment horizontal="center" vertical="center" wrapText="1"/>
      <protection/>
    </xf>
    <xf numFmtId="0" fontId="61" fillId="35" borderId="24" xfId="0" applyFont="1" applyFill="1" applyBorder="1" applyAlignment="1" applyProtection="1">
      <alignment horizontal="center" vertical="center" wrapText="1"/>
      <protection/>
    </xf>
    <xf numFmtId="0" fontId="63" fillId="0" borderId="24" xfId="0" applyFont="1" applyBorder="1" applyAlignment="1" applyProtection="1">
      <alignment horizontal="center"/>
      <protection/>
    </xf>
    <xf numFmtId="0" fontId="63" fillId="35" borderId="26" xfId="0" applyFont="1" applyFill="1" applyBorder="1" applyAlignment="1" applyProtection="1">
      <alignment horizontal="center"/>
      <protection/>
    </xf>
    <xf numFmtId="169" fontId="63" fillId="35" borderId="35" xfId="63" applyNumberFormat="1" applyFont="1" applyFill="1" applyBorder="1" applyAlignment="1" applyProtection="1">
      <alignment/>
      <protection/>
    </xf>
    <xf numFmtId="164" fontId="63" fillId="35" borderId="29" xfId="0" applyNumberFormat="1" applyFont="1" applyFill="1" applyBorder="1" applyAlignment="1" applyProtection="1">
      <alignment/>
      <protection/>
    </xf>
    <xf numFmtId="0" fontId="69" fillId="0" borderId="36" xfId="0" applyFont="1" applyFill="1" applyBorder="1" applyAlignment="1" applyProtection="1">
      <alignment/>
      <protection/>
    </xf>
    <xf numFmtId="0" fontId="3" fillId="0" borderId="36" xfId="0" applyFont="1" applyFill="1" applyBorder="1" applyAlignment="1" applyProtection="1">
      <alignment horizontal="center" wrapText="1"/>
      <protection/>
    </xf>
    <xf numFmtId="0" fontId="61" fillId="0" borderId="0" xfId="0" applyFont="1" applyFill="1" applyBorder="1" applyAlignment="1" applyProtection="1">
      <alignment/>
      <protection/>
    </xf>
    <xf numFmtId="0" fontId="63" fillId="0" borderId="0" xfId="0" applyFont="1" applyFill="1" applyBorder="1" applyAlignment="1" applyProtection="1">
      <alignment/>
      <protection/>
    </xf>
    <xf numFmtId="0" fontId="3" fillId="0" borderId="24"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protection/>
    </xf>
    <xf numFmtId="164" fontId="12" fillId="35" borderId="24" xfId="0" applyNumberFormat="1" applyFont="1" applyFill="1" applyBorder="1" applyAlignment="1" applyProtection="1">
      <alignment horizontal="right" wrapText="1"/>
      <protection/>
    </xf>
    <xf numFmtId="164" fontId="12" fillId="35" borderId="32" xfId="0" applyNumberFormat="1" applyFont="1" applyFill="1" applyBorder="1" applyAlignment="1" applyProtection="1">
      <alignment horizontal="right" wrapText="1"/>
      <protection/>
    </xf>
    <xf numFmtId="164" fontId="12" fillId="35" borderId="29" xfId="0" applyNumberFormat="1" applyFont="1" applyFill="1" applyBorder="1" applyAlignment="1" applyProtection="1">
      <alignment horizontal="right" wrapText="1"/>
      <protection/>
    </xf>
    <xf numFmtId="164" fontId="12" fillId="35" borderId="37" xfId="0" applyNumberFormat="1" applyFont="1" applyFill="1" applyBorder="1" applyAlignment="1" applyProtection="1">
      <alignment horizontal="right" wrapText="1"/>
      <protection/>
    </xf>
    <xf numFmtId="0" fontId="3" fillId="0" borderId="35" xfId="0" applyFont="1" applyFill="1" applyBorder="1" applyAlignment="1" applyProtection="1">
      <alignment horizontal="right" vertical="center"/>
      <protection/>
    </xf>
    <xf numFmtId="164" fontId="12" fillId="35" borderId="24" xfId="0" applyNumberFormat="1" applyFont="1" applyFill="1" applyBorder="1" applyAlignment="1" applyProtection="1">
      <alignment/>
      <protection/>
    </xf>
    <xf numFmtId="164" fontId="12" fillId="35" borderId="37" xfId="0" applyNumberFormat="1" applyFont="1" applyFill="1" applyBorder="1" applyAlignment="1" applyProtection="1">
      <alignment/>
      <protection/>
    </xf>
    <xf numFmtId="0" fontId="3" fillId="35" borderId="24" xfId="0" applyFont="1" applyFill="1" applyBorder="1" applyAlignment="1" applyProtection="1">
      <alignment horizontal="left" vertical="center"/>
      <protection/>
    </xf>
    <xf numFmtId="0" fontId="3" fillId="35" borderId="26" xfId="0" applyFont="1" applyFill="1" applyBorder="1" applyAlignment="1" applyProtection="1">
      <alignment wrapText="1"/>
      <protection/>
    </xf>
    <xf numFmtId="0" fontId="3" fillId="35" borderId="37" xfId="0" applyFont="1" applyFill="1" applyBorder="1" applyAlignment="1" applyProtection="1">
      <alignment wrapText="1"/>
      <protection/>
    </xf>
    <xf numFmtId="164" fontId="3" fillId="35" borderId="24" xfId="0" applyNumberFormat="1" applyFont="1" applyFill="1" applyBorder="1" applyAlignment="1" applyProtection="1">
      <alignment horizontal="right"/>
      <protection/>
    </xf>
    <xf numFmtId="0" fontId="63" fillId="0" borderId="26" xfId="0" applyFont="1" applyBorder="1" applyAlignment="1" applyProtection="1">
      <alignment horizontal="center"/>
      <protection/>
    </xf>
    <xf numFmtId="0" fontId="63" fillId="0" borderId="24"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9" fontId="3" fillId="0" borderId="31" xfId="63" applyFont="1" applyFill="1" applyBorder="1" applyAlignment="1" applyProtection="1">
      <alignment horizontal="center" vertical="center" wrapText="1"/>
      <protection/>
    </xf>
    <xf numFmtId="0" fontId="63" fillId="35" borderId="26" xfId="0" applyNumberFormat="1" applyFont="1" applyFill="1" applyBorder="1" applyAlignment="1" applyProtection="1">
      <alignment horizontal="center"/>
      <protection/>
    </xf>
    <xf numFmtId="164" fontId="63" fillId="35" borderId="37" xfId="0" applyNumberFormat="1" applyFont="1" applyFill="1" applyBorder="1" applyAlignment="1" applyProtection="1">
      <alignment/>
      <protection/>
    </xf>
    <xf numFmtId="0" fontId="63" fillId="35" borderId="24" xfId="0" applyNumberFormat="1" applyFont="1" applyFill="1" applyBorder="1" applyAlignment="1" applyProtection="1">
      <alignment horizontal="center"/>
      <protection/>
    </xf>
    <xf numFmtId="0" fontId="63" fillId="35" borderId="32" xfId="0" applyFont="1" applyFill="1" applyBorder="1" applyAlignment="1" applyProtection="1">
      <alignment wrapText="1"/>
      <protection/>
    </xf>
    <xf numFmtId="14" fontId="63" fillId="35" borderId="32" xfId="0" applyNumberFormat="1" applyFont="1" applyFill="1" applyBorder="1" applyAlignment="1" applyProtection="1">
      <alignment/>
      <protection/>
    </xf>
    <xf numFmtId="164" fontId="63" fillId="35" borderId="32" xfId="0" applyNumberFormat="1" applyFont="1" applyFill="1" applyBorder="1" applyAlignment="1" applyProtection="1">
      <alignment/>
      <protection/>
    </xf>
    <xf numFmtId="0" fontId="63" fillId="35" borderId="24" xfId="0" applyFont="1" applyFill="1" applyBorder="1" applyAlignment="1" applyProtection="1">
      <alignment wrapText="1"/>
      <protection/>
    </xf>
    <xf numFmtId="14" fontId="63" fillId="35" borderId="24" xfId="0" applyNumberFormat="1" applyFont="1" applyFill="1" applyBorder="1" applyAlignment="1" applyProtection="1">
      <alignment/>
      <protection/>
    </xf>
    <xf numFmtId="0" fontId="61" fillId="0" borderId="24" xfId="0" applyFont="1" applyFill="1" applyBorder="1" applyAlignment="1" applyProtection="1">
      <alignment horizontal="center"/>
      <protection/>
    </xf>
    <xf numFmtId="0" fontId="61" fillId="35" borderId="24" xfId="0" applyNumberFormat="1" applyFont="1" applyFill="1" applyBorder="1" applyAlignment="1" applyProtection="1">
      <alignment horizontal="center"/>
      <protection/>
    </xf>
    <xf numFmtId="0" fontId="61" fillId="35" borderId="30" xfId="0" applyFont="1" applyFill="1" applyBorder="1" applyAlignment="1" applyProtection="1">
      <alignment wrapText="1"/>
      <protection/>
    </xf>
    <xf numFmtId="14" fontId="61" fillId="35" borderId="30" xfId="0" applyNumberFormat="1" applyFont="1" applyFill="1" applyBorder="1" applyAlignment="1" applyProtection="1">
      <alignment/>
      <protection/>
    </xf>
    <xf numFmtId="164" fontId="61" fillId="35" borderId="30" xfId="0" applyNumberFormat="1" applyFont="1" applyFill="1" applyBorder="1" applyAlignment="1" applyProtection="1">
      <alignment/>
      <protection/>
    </xf>
    <xf numFmtId="164" fontId="61" fillId="35" borderId="39" xfId="0" applyNumberFormat="1" applyFont="1" applyFill="1" applyBorder="1" applyAlignment="1" applyProtection="1">
      <alignment/>
      <protection/>
    </xf>
    <xf numFmtId="164" fontId="61" fillId="35" borderId="28" xfId="0" applyNumberFormat="1" applyFont="1" applyFill="1" applyBorder="1" applyAlignment="1" applyProtection="1">
      <alignment/>
      <protection/>
    </xf>
    <xf numFmtId="164" fontId="61" fillId="35" borderId="27" xfId="0" applyNumberFormat="1" applyFont="1" applyFill="1" applyBorder="1" applyAlignment="1" applyProtection="1">
      <alignment/>
      <protection/>
    </xf>
    <xf numFmtId="0" fontId="61" fillId="35" borderId="24" xfId="0" applyFont="1" applyFill="1" applyBorder="1" applyAlignment="1" applyProtection="1">
      <alignment wrapText="1"/>
      <protection/>
    </xf>
    <xf numFmtId="14" fontId="61" fillId="35" borderId="24" xfId="0" applyNumberFormat="1" applyFont="1" applyFill="1" applyBorder="1" applyAlignment="1" applyProtection="1">
      <alignment/>
      <protection/>
    </xf>
    <xf numFmtId="164" fontId="61" fillId="35" borderId="29" xfId="0" applyNumberFormat="1" applyFont="1" applyFill="1" applyBorder="1" applyAlignment="1" applyProtection="1">
      <alignment/>
      <protection/>
    </xf>
    <xf numFmtId="164" fontId="61" fillId="35" borderId="32" xfId="0" applyNumberFormat="1" applyFont="1" applyFill="1" applyBorder="1" applyAlignment="1" applyProtection="1">
      <alignment/>
      <protection/>
    </xf>
    <xf numFmtId="164" fontId="61" fillId="35" borderId="40" xfId="0" applyNumberFormat="1" applyFont="1" applyFill="1" applyBorder="1" applyAlignment="1" applyProtection="1">
      <alignment/>
      <protection/>
    </xf>
    <xf numFmtId="14" fontId="12" fillId="35" borderId="24" xfId="0" applyNumberFormat="1" applyFont="1" applyFill="1" applyBorder="1" applyAlignment="1" applyProtection="1">
      <alignment horizontal="center"/>
      <protection/>
    </xf>
    <xf numFmtId="14" fontId="12" fillId="0" borderId="36" xfId="0" applyNumberFormat="1" applyFont="1" applyFill="1" applyBorder="1" applyAlignment="1" applyProtection="1">
      <alignment horizontal="left"/>
      <protection/>
    </xf>
    <xf numFmtId="0" fontId="12" fillId="0" borderId="39" xfId="0" applyFont="1" applyFill="1" applyBorder="1" applyAlignment="1" applyProtection="1">
      <alignment horizontal="left"/>
      <protection/>
    </xf>
    <xf numFmtId="0" fontId="3" fillId="0" borderId="0" xfId="0" applyFont="1" applyFill="1" applyBorder="1" applyAlignment="1" applyProtection="1">
      <alignment/>
      <protection/>
    </xf>
    <xf numFmtId="0" fontId="3" fillId="0" borderId="41" xfId="0" applyFont="1" applyFill="1" applyBorder="1" applyAlignment="1" applyProtection="1">
      <alignment/>
      <protection/>
    </xf>
    <xf numFmtId="164" fontId="63" fillId="35" borderId="29" xfId="0" applyNumberFormat="1" applyFont="1" applyFill="1" applyBorder="1" applyAlignment="1" applyProtection="1">
      <alignment/>
      <protection/>
    </xf>
    <xf numFmtId="0" fontId="63" fillId="0" borderId="37" xfId="0" applyFont="1" applyBorder="1" applyAlignment="1" applyProtection="1">
      <alignment horizontal="center"/>
      <protection/>
    </xf>
    <xf numFmtId="0" fontId="3" fillId="0" borderId="38" xfId="63" applyNumberFormat="1" applyFont="1" applyFill="1" applyBorder="1" applyAlignment="1" applyProtection="1">
      <alignment horizontal="center" vertical="center" wrapText="1"/>
      <protection/>
    </xf>
    <xf numFmtId="0" fontId="63" fillId="0" borderId="24" xfId="0" applyNumberFormat="1" applyFont="1" applyBorder="1" applyAlignment="1" applyProtection="1">
      <alignment horizontal="center"/>
      <protection/>
    </xf>
    <xf numFmtId="0" fontId="63" fillId="0" borderId="24" xfId="0" applyFont="1" applyFill="1" applyBorder="1" applyAlignment="1" applyProtection="1">
      <alignment/>
      <protection/>
    </xf>
    <xf numFmtId="0" fontId="63" fillId="0" borderId="24" xfId="0" applyFont="1" applyBorder="1" applyAlignment="1" applyProtection="1">
      <alignment/>
      <protection/>
    </xf>
    <xf numFmtId="0" fontId="12" fillId="35" borderId="24" xfId="0" applyFont="1" applyFill="1" applyBorder="1" applyAlignment="1" applyProtection="1">
      <alignment horizontal="left"/>
      <protection/>
    </xf>
    <xf numFmtId="0" fontId="3" fillId="0" borderId="35" xfId="0" applyFont="1" applyFill="1" applyBorder="1" applyAlignment="1" applyProtection="1">
      <alignment horizontal="left"/>
      <protection/>
    </xf>
    <xf numFmtId="0" fontId="3" fillId="35" borderId="24" xfId="0" applyFont="1" applyFill="1" applyBorder="1" applyAlignment="1" applyProtection="1">
      <alignment horizontal="left"/>
      <protection/>
    </xf>
    <xf numFmtId="0" fontId="3" fillId="35" borderId="26" xfId="0" applyFont="1" applyFill="1" applyBorder="1" applyAlignment="1" applyProtection="1">
      <alignment horizontal="left"/>
      <protection/>
    </xf>
    <xf numFmtId="0" fontId="3" fillId="35" borderId="37" xfId="0" applyFont="1" applyFill="1" applyBorder="1" applyAlignment="1" applyProtection="1">
      <alignment horizontal="left"/>
      <protection/>
    </xf>
    <xf numFmtId="0" fontId="69" fillId="0" borderId="36" xfId="0" applyFont="1" applyBorder="1" applyAlignment="1" applyProtection="1">
      <alignment horizontal="left"/>
      <protection/>
    </xf>
    <xf numFmtId="0" fontId="3" fillId="0" borderId="36" xfId="0" applyFont="1" applyFill="1" applyBorder="1" applyAlignment="1" applyProtection="1">
      <alignment/>
      <protection/>
    </xf>
    <xf numFmtId="164" fontId="63" fillId="35" borderId="42" xfId="0" applyNumberFormat="1" applyFont="1" applyFill="1" applyBorder="1" applyAlignment="1" applyProtection="1">
      <alignment/>
      <protection/>
    </xf>
    <xf numFmtId="0" fontId="61" fillId="0" borderId="24" xfId="0" applyFont="1" applyBorder="1" applyAlignment="1" applyProtection="1">
      <alignment horizontal="center"/>
      <protection/>
    </xf>
    <xf numFmtId="0" fontId="61" fillId="0" borderId="36" xfId="0" applyFont="1" applyBorder="1" applyAlignment="1" applyProtection="1">
      <alignment horizontal="center"/>
      <protection/>
    </xf>
    <xf numFmtId="0" fontId="12" fillId="0" borderId="30" xfId="0" applyFont="1" applyFill="1" applyBorder="1" applyAlignment="1" applyProtection="1">
      <alignment horizontal="center"/>
      <protection/>
    </xf>
    <xf numFmtId="0" fontId="63" fillId="0" borderId="30" xfId="0" applyFont="1" applyBorder="1" applyAlignment="1" applyProtection="1">
      <alignment horizontal="center"/>
      <protection/>
    </xf>
    <xf numFmtId="165" fontId="63" fillId="0" borderId="36" xfId="0" applyNumberFormat="1" applyFont="1" applyFill="1" applyBorder="1" applyAlignment="1" applyProtection="1">
      <alignment/>
      <protection/>
    </xf>
    <xf numFmtId="0" fontId="63" fillId="0" borderId="30" xfId="0" applyFont="1" applyBorder="1" applyAlignment="1" applyProtection="1">
      <alignment horizontal="center"/>
      <protection/>
    </xf>
    <xf numFmtId="165" fontId="63" fillId="0" borderId="30" xfId="0" applyNumberFormat="1" applyFont="1" applyFill="1" applyBorder="1" applyAlignment="1" applyProtection="1">
      <alignment horizontal="center"/>
      <protection/>
    </xf>
    <xf numFmtId="165" fontId="63" fillId="0" borderId="26" xfId="0" applyNumberFormat="1" applyFont="1" applyFill="1" applyBorder="1" applyAlignment="1" applyProtection="1">
      <alignment horizontal="center"/>
      <protection/>
    </xf>
    <xf numFmtId="0" fontId="8" fillId="0" borderId="36" xfId="0" applyFont="1" applyFill="1" applyBorder="1" applyAlignment="1" applyProtection="1">
      <alignment/>
      <protection/>
    </xf>
    <xf numFmtId="164" fontId="12" fillId="35" borderId="37" xfId="0" applyNumberFormat="1" applyFont="1" applyFill="1" applyBorder="1" applyAlignment="1" applyProtection="1">
      <alignment/>
      <protection/>
    </xf>
    <xf numFmtId="0" fontId="63" fillId="0" borderId="26" xfId="0" applyFont="1" applyBorder="1" applyAlignment="1" applyProtection="1">
      <alignment horizontal="center"/>
      <protection/>
    </xf>
    <xf numFmtId="0" fontId="63" fillId="0" borderId="26" xfId="0" applyFont="1" applyBorder="1" applyAlignment="1" applyProtection="1">
      <alignment horizontal="center"/>
      <protection/>
    </xf>
    <xf numFmtId="0" fontId="71" fillId="0" borderId="0" xfId="0" applyFont="1" applyAlignment="1" applyProtection="1">
      <alignment/>
      <protection locked="0"/>
    </xf>
    <xf numFmtId="0" fontId="63" fillId="0" borderId="0" xfId="0" applyFont="1" applyBorder="1" applyAlignment="1" applyProtection="1">
      <alignment/>
      <protection locked="0"/>
    </xf>
    <xf numFmtId="0" fontId="63" fillId="0" borderId="18" xfId="0" applyFont="1" applyBorder="1" applyAlignment="1" applyProtection="1">
      <alignment/>
      <protection locked="0"/>
    </xf>
    <xf numFmtId="0" fontId="63" fillId="0" borderId="0" xfId="0" applyFont="1" applyBorder="1" applyAlignment="1" applyProtection="1">
      <alignment horizontal="right"/>
      <protection locked="0"/>
    </xf>
    <xf numFmtId="0" fontId="12" fillId="0" borderId="0" xfId="0" applyFont="1" applyAlignment="1" applyProtection="1">
      <alignment/>
      <protection locked="0"/>
    </xf>
    <xf numFmtId="0" fontId="8" fillId="0" borderId="0" xfId="0" applyFont="1" applyBorder="1" applyAlignment="1" applyProtection="1">
      <alignment vertical="center"/>
      <protection locked="0"/>
    </xf>
    <xf numFmtId="0" fontId="72" fillId="0" borderId="0" xfId="0" applyFont="1" applyAlignment="1" applyProtection="1">
      <alignment wrapText="1"/>
      <protection locked="0"/>
    </xf>
    <xf numFmtId="0" fontId="0" fillId="0" borderId="0" xfId="0" applyFont="1" applyAlignment="1" applyProtection="1">
      <alignment wrapText="1"/>
      <protection locked="0"/>
    </xf>
    <xf numFmtId="0" fontId="63" fillId="0" borderId="0" xfId="0" applyFont="1" applyAlignment="1" applyProtection="1">
      <alignment wrapText="1"/>
      <protection locked="0"/>
    </xf>
    <xf numFmtId="0" fontId="65" fillId="0" borderId="0" xfId="0" applyFont="1" applyAlignment="1" applyProtection="1">
      <alignment wrapText="1"/>
      <protection locked="0"/>
    </xf>
    <xf numFmtId="0" fontId="63" fillId="0" borderId="0" xfId="0" applyFont="1" applyBorder="1" applyAlignment="1" applyProtection="1">
      <alignment horizontal="right"/>
      <protection locked="0"/>
    </xf>
    <xf numFmtId="0" fontId="12" fillId="0" borderId="0" xfId="0" applyFont="1" applyFill="1" applyBorder="1" applyAlignment="1" applyProtection="1">
      <alignment/>
      <protection locked="0"/>
    </xf>
    <xf numFmtId="0" fontId="63" fillId="0" borderId="0" xfId="0" applyFont="1" applyAlignment="1" applyProtection="1">
      <alignment/>
      <protection locked="0"/>
    </xf>
    <xf numFmtId="0" fontId="12" fillId="0" borderId="0" xfId="0" applyFont="1" applyFill="1" applyAlignment="1" applyProtection="1">
      <alignment/>
      <protection locked="0"/>
    </xf>
    <xf numFmtId="0" fontId="3" fillId="0" borderId="0" xfId="0" applyFont="1" applyFill="1" applyBorder="1" applyAlignment="1" applyProtection="1">
      <alignment vertical="center"/>
      <protection locked="0"/>
    </xf>
    <xf numFmtId="0" fontId="3" fillId="0" borderId="0" xfId="0" applyFont="1" applyFill="1" applyAlignment="1" applyProtection="1">
      <alignment/>
      <protection locked="0"/>
    </xf>
    <xf numFmtId="0" fontId="0" fillId="0" borderId="0" xfId="0" applyAlignment="1" applyProtection="1">
      <alignment wrapText="1"/>
      <protection locked="0"/>
    </xf>
    <xf numFmtId="0" fontId="65" fillId="0" borderId="0" xfId="0" applyFont="1" applyAlignment="1" applyProtection="1">
      <alignment vertical="center" wrapText="1"/>
      <protection locked="0"/>
    </xf>
    <xf numFmtId="0" fontId="73" fillId="0" borderId="0" xfId="0" applyFont="1" applyAlignment="1" applyProtection="1">
      <alignment vertical="center" wrapText="1"/>
      <protection locked="0"/>
    </xf>
    <xf numFmtId="0" fontId="63" fillId="0" borderId="10" xfId="0" applyFont="1" applyFill="1" applyBorder="1" applyAlignment="1" applyProtection="1">
      <alignment wrapText="1"/>
      <protection/>
    </xf>
    <xf numFmtId="0" fontId="63" fillId="0" borderId="10" xfId="0" applyFont="1" applyFill="1" applyBorder="1" applyAlignment="1" applyProtection="1">
      <alignment horizontal="left"/>
      <protection/>
    </xf>
    <xf numFmtId="164" fontId="63" fillId="0" borderId="10" xfId="0" applyNumberFormat="1" applyFont="1" applyBorder="1" applyAlignment="1" applyProtection="1">
      <alignment/>
      <protection/>
    </xf>
    <xf numFmtId="164" fontId="63" fillId="0" borderId="12" xfId="0" applyNumberFormat="1" applyFont="1" applyBorder="1" applyAlignment="1" applyProtection="1">
      <alignment/>
      <protection/>
    </xf>
    <xf numFmtId="0" fontId="61" fillId="0" borderId="0" xfId="0" applyFont="1" applyBorder="1" applyAlignment="1" applyProtection="1">
      <alignment/>
      <protection locked="0"/>
    </xf>
    <xf numFmtId="0" fontId="63" fillId="0" borderId="0" xfId="0" applyFont="1" applyAlignment="1" applyProtection="1">
      <alignment vertical="center" wrapText="1"/>
      <protection locked="0"/>
    </xf>
    <xf numFmtId="0" fontId="63" fillId="0" borderId="0" xfId="0" applyFont="1" applyBorder="1" applyAlignment="1" applyProtection="1">
      <alignment/>
      <protection locked="0"/>
    </xf>
    <xf numFmtId="0" fontId="8" fillId="0" borderId="0" xfId="0" applyFont="1" applyBorder="1" applyAlignment="1" applyProtection="1">
      <alignment horizontal="left" vertical="center"/>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vertical="top"/>
      <protection locked="0"/>
    </xf>
    <xf numFmtId="0" fontId="3" fillId="0" borderId="0" xfId="0" applyFont="1" applyFill="1" applyBorder="1" applyAlignment="1" applyProtection="1">
      <alignment horizontal="center"/>
      <protection locked="0"/>
    </xf>
    <xf numFmtId="0" fontId="63" fillId="0" borderId="0" xfId="0" applyFont="1" applyAlignment="1" applyProtection="1">
      <alignment/>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protection locked="0"/>
    </xf>
    <xf numFmtId="0" fontId="63" fillId="0" borderId="26" xfId="0" applyFont="1" applyBorder="1" applyAlignment="1" applyProtection="1">
      <alignment horizontal="center" wrapText="1"/>
      <protection/>
    </xf>
    <xf numFmtId="0" fontId="63" fillId="0" borderId="24" xfId="0" applyFont="1" applyBorder="1" applyAlignment="1" applyProtection="1">
      <alignment wrapText="1"/>
      <protection/>
    </xf>
    <xf numFmtId="0" fontId="63" fillId="0" borderId="23" xfId="0" applyFont="1" applyBorder="1" applyAlignment="1" applyProtection="1">
      <alignment horizontal="left" vertical="center" wrapText="1"/>
      <protection locked="0"/>
    </xf>
    <xf numFmtId="0" fontId="63" fillId="0" borderId="23" xfId="0" applyFont="1" applyBorder="1" applyAlignment="1" applyProtection="1">
      <alignment vertical="center"/>
      <protection locked="0"/>
    </xf>
    <xf numFmtId="167" fontId="63" fillId="0" borderId="23" xfId="0" applyNumberFormat="1" applyFont="1" applyBorder="1" applyAlignment="1" applyProtection="1">
      <alignment horizontal="left" vertical="center"/>
      <protection locked="0"/>
    </xf>
    <xf numFmtId="0" fontId="63" fillId="0" borderId="10" xfId="0" applyFont="1" applyBorder="1" applyAlignment="1" applyProtection="1">
      <alignment horizontal="center"/>
      <protection locked="0"/>
    </xf>
    <xf numFmtId="14" fontId="63" fillId="0" borderId="10" xfId="0" applyNumberFormat="1" applyFont="1" applyFill="1" applyBorder="1" applyAlignment="1" applyProtection="1">
      <alignment/>
      <protection locked="0"/>
    </xf>
    <xf numFmtId="0" fontId="61" fillId="33" borderId="43" xfId="0" applyFont="1" applyFill="1" applyBorder="1" applyAlignment="1">
      <alignment horizontal="center"/>
    </xf>
    <xf numFmtId="0" fontId="61" fillId="33" borderId="13" xfId="0" applyFont="1" applyFill="1" applyBorder="1" applyAlignment="1">
      <alignment horizontal="center"/>
    </xf>
    <xf numFmtId="0" fontId="10" fillId="0" borderId="21" xfId="58" applyFont="1" applyBorder="1" applyAlignment="1">
      <alignment horizontal="center"/>
      <protection/>
    </xf>
    <xf numFmtId="0" fontId="3" fillId="0" borderId="0" xfId="58" applyFont="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6" xfId="60"/>
    <cellStyle name="Note" xfId="61"/>
    <cellStyle name="Output" xfId="62"/>
    <cellStyle name="Percent" xfId="63"/>
    <cellStyle name="Title" xfId="64"/>
    <cellStyle name="Total" xfId="65"/>
    <cellStyle name="Warning Text" xfId="66"/>
  </cellStyles>
  <dxfs count="14">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0"/>
      </font>
      <fill>
        <patternFill>
          <bgColor rgb="FFFF0000"/>
        </patternFill>
      </fill>
      <border/>
    </dxf>
    <dxf>
      <font>
        <color theme="9" tint="-0.24993999302387238"/>
      </font>
      <fill>
        <patternFill>
          <bgColor theme="9"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hsintra\dhcs\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vm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
  <dimension ref="A1:F28"/>
  <sheetViews>
    <sheetView zoomScalePageLayoutView="0" workbookViewId="0" topLeftCell="A1">
      <selection activeCell="C5" sqref="C5"/>
    </sheetView>
  </sheetViews>
  <sheetFormatPr defaultColWidth="9.140625" defaultRowHeight="15"/>
  <cols>
    <col min="1" max="16384" width="9.140625" style="108" customWidth="1"/>
  </cols>
  <sheetData>
    <row r="1" ht="15.75">
      <c r="A1" s="10" t="s">
        <v>218</v>
      </c>
    </row>
    <row r="2" ht="15">
      <c r="A2" s="109" t="s">
        <v>220</v>
      </c>
    </row>
    <row r="3" ht="15">
      <c r="A3" s="130" t="s">
        <v>219</v>
      </c>
    </row>
    <row r="16" ht="15">
      <c r="F16" s="111"/>
    </row>
    <row r="26" ht="15">
      <c r="E26" s="112"/>
    </row>
    <row r="28" ht="15">
      <c r="F28" s="110"/>
    </row>
  </sheetData>
  <sheetProtection formatColumns="0" formatRows="0"/>
  <printOptions/>
  <pageMargins left="0.7" right="0.7" top="0.75" bottom="0.75" header="0.3" footer="0.3"/>
  <pageSetup horizontalDpi="600" verticalDpi="600" orientation="portrait" r:id="rId2"/>
  <legacyDrawing r:id="rId1"/>
</worksheet>
</file>

<file path=xl/worksheets/sheet10.xml><?xml version="1.0" encoding="utf-8"?>
<worksheet xmlns="http://schemas.openxmlformats.org/spreadsheetml/2006/main" xmlns:r="http://schemas.openxmlformats.org/officeDocument/2006/relationships">
  <sheetPr codeName="Sheet7"/>
  <dimension ref="A1:Q128"/>
  <sheetViews>
    <sheetView showGridLines="0" zoomScale="80" zoomScaleNormal="80" zoomScaleSheetLayoutView="40" zoomScalePageLayoutView="0" workbookViewId="0" topLeftCell="H13">
      <selection activeCell="L38" sqref="L38"/>
    </sheetView>
  </sheetViews>
  <sheetFormatPr defaultColWidth="9.140625" defaultRowHeight="15" zeroHeight="1"/>
  <cols>
    <col min="1" max="1" width="2.7109375" style="27" customWidth="1"/>
    <col min="2" max="2" width="6.7109375" style="28" customWidth="1"/>
    <col min="3" max="3" width="9.57421875" style="28" customWidth="1"/>
    <col min="4" max="4" width="9.421875" style="28" bestFit="1" customWidth="1"/>
    <col min="5" max="5" width="55.140625" style="28" customWidth="1"/>
    <col min="6" max="7" width="17.7109375" style="28" customWidth="1"/>
    <col min="8" max="8" width="31.00390625" style="28" bestFit="1" customWidth="1"/>
    <col min="9" max="9" width="24.8515625" style="28" customWidth="1"/>
    <col min="10" max="10" width="24.421875" style="28" bestFit="1" customWidth="1"/>
    <col min="11" max="11" width="20.8515625" style="28" bestFit="1" customWidth="1"/>
    <col min="12" max="12" width="25.140625" style="28" bestFit="1" customWidth="1"/>
    <col min="13" max="13" width="26.57421875" style="28" customWidth="1"/>
    <col min="14" max="14" width="21.140625" style="28" bestFit="1" customWidth="1"/>
    <col min="15" max="15" width="20.140625" style="28" bestFit="1" customWidth="1"/>
    <col min="16" max="16" width="17.7109375" style="28" customWidth="1"/>
    <col min="17" max="17" width="18.00390625" style="27" bestFit="1" customWidth="1"/>
    <col min="18" max="16384" width="9.140625" style="27" customWidth="1"/>
  </cols>
  <sheetData>
    <row r="1" spans="1:16" s="25" customFormat="1" ht="15">
      <c r="A1" s="377" t="s">
        <v>776</v>
      </c>
      <c r="B1" s="378" t="s">
        <v>277</v>
      </c>
      <c r="C1" s="27"/>
      <c r="D1" s="27"/>
      <c r="E1" s="170"/>
      <c r="H1" s="27"/>
      <c r="I1" s="170"/>
      <c r="K1" s="27"/>
      <c r="L1" s="170"/>
      <c r="P1" s="380" t="s">
        <v>275</v>
      </c>
    </row>
    <row r="2" spans="2:16" s="25" customFormat="1" ht="15.75" thickBot="1">
      <c r="B2" s="379" t="s">
        <v>276</v>
      </c>
      <c r="C2" s="200"/>
      <c r="D2" s="200"/>
      <c r="E2" s="201"/>
      <c r="F2" s="200"/>
      <c r="G2" s="200"/>
      <c r="H2" s="200"/>
      <c r="I2" s="201"/>
      <c r="J2" s="200"/>
      <c r="K2" s="200"/>
      <c r="L2" s="201"/>
      <c r="M2" s="200"/>
      <c r="N2" s="200"/>
      <c r="O2" s="200"/>
      <c r="P2" s="201"/>
    </row>
    <row r="3" spans="2:4" ht="15">
      <c r="B3" s="14"/>
      <c r="C3" s="14"/>
      <c r="D3" s="14"/>
    </row>
    <row r="4" s="122" customFormat="1" ht="15">
      <c r="B4" s="381" t="s">
        <v>743</v>
      </c>
    </row>
    <row r="5" spans="2:16" ht="18">
      <c r="B5" s="404" t="str">
        <f>'1. Information'!B5</f>
        <v>Annual Mental Health Services Act (MHSA) Revenue and Expenditure Report</v>
      </c>
      <c r="C5" s="4"/>
      <c r="D5" s="4"/>
      <c r="E5" s="4"/>
      <c r="F5" s="4"/>
      <c r="G5" s="4"/>
      <c r="H5" s="4"/>
      <c r="I5" s="4"/>
      <c r="J5" s="4"/>
      <c r="K5" s="5"/>
      <c r="L5" s="4"/>
      <c r="M5" s="4"/>
      <c r="N5" s="4"/>
      <c r="O5" s="4"/>
      <c r="P5" s="27"/>
    </row>
    <row r="6" spans="2:16" ht="18">
      <c r="B6" s="405" t="str">
        <f>'1. Information'!B6</f>
        <v>Fiscal Year: 2018-2019</v>
      </c>
      <c r="C6" s="6"/>
      <c r="D6" s="6"/>
      <c r="E6" s="6"/>
      <c r="F6" s="6"/>
      <c r="G6" s="6"/>
      <c r="H6" s="6"/>
      <c r="I6" s="6"/>
      <c r="J6" s="6"/>
      <c r="K6" s="7"/>
      <c r="L6" s="6"/>
      <c r="M6" s="6"/>
      <c r="N6" s="6"/>
      <c r="O6" s="6"/>
      <c r="P6" s="27"/>
    </row>
    <row r="7" spans="2:16" ht="18">
      <c r="B7" s="404" t="s">
        <v>292</v>
      </c>
      <c r="C7" s="4"/>
      <c r="D7" s="4"/>
      <c r="E7" s="4"/>
      <c r="F7" s="4"/>
      <c r="G7" s="4"/>
      <c r="H7" s="4"/>
      <c r="I7" s="4"/>
      <c r="J7" s="4"/>
      <c r="K7" s="5"/>
      <c r="L7" s="4"/>
      <c r="M7" s="4"/>
      <c r="N7" s="4"/>
      <c r="O7" s="4"/>
      <c r="P7" s="27"/>
    </row>
    <row r="8" spans="3:16" ht="15.75">
      <c r="C8" s="5"/>
      <c r="D8" s="5"/>
      <c r="E8" s="5"/>
      <c r="F8" s="5"/>
      <c r="G8" s="5"/>
      <c r="H8" s="5"/>
      <c r="I8" s="5"/>
      <c r="J8" s="5"/>
      <c r="K8" s="5"/>
      <c r="L8" s="5"/>
      <c r="M8" s="4"/>
      <c r="N8" s="4"/>
      <c r="O8" s="4"/>
      <c r="P8" s="4"/>
    </row>
    <row r="9" spans="2:17" ht="15.75">
      <c r="B9" s="163" t="s">
        <v>0</v>
      </c>
      <c r="C9" s="242"/>
      <c r="D9" s="243"/>
      <c r="E9" s="184" t="str">
        <f>IF(ISBLANK('1. Information'!D11),"",'1. Information'!D11)</f>
        <v>Modoc</v>
      </c>
      <c r="G9" s="226" t="s">
        <v>1</v>
      </c>
      <c r="H9" s="264">
        <f>IF(ISBLANK('1. Information'!D9),"",'1. Information'!D9)</f>
        <v>43845</v>
      </c>
      <c r="I9" s="29"/>
      <c r="J9" s="29"/>
      <c r="K9" s="5"/>
      <c r="L9" s="5"/>
      <c r="M9" s="5"/>
      <c r="N9" s="5"/>
      <c r="O9" s="5"/>
      <c r="P9" s="5"/>
      <c r="Q9" s="5"/>
    </row>
    <row r="10" spans="2:16" ht="15.75">
      <c r="B10" s="3"/>
      <c r="C10" s="3"/>
      <c r="D10" s="3"/>
      <c r="F10" s="3"/>
      <c r="G10" s="29"/>
      <c r="H10" s="29"/>
      <c r="I10" s="29"/>
      <c r="J10" s="5"/>
      <c r="K10" s="5"/>
      <c r="L10" s="5"/>
      <c r="M10" s="5"/>
      <c r="N10" s="5"/>
      <c r="O10" s="5"/>
      <c r="P10" s="5"/>
    </row>
    <row r="11" spans="2:16" ht="18.75" thickBot="1">
      <c r="B11" s="304" t="s">
        <v>214</v>
      </c>
      <c r="C11" s="229"/>
      <c r="D11" s="229"/>
      <c r="E11" s="268"/>
      <c r="F11" s="265"/>
      <c r="G11" s="265"/>
      <c r="H11" s="267"/>
      <c r="I11" s="267"/>
      <c r="J11" s="305"/>
      <c r="K11" s="305"/>
      <c r="L11" s="5"/>
      <c r="M11" s="5"/>
      <c r="N11" s="5"/>
      <c r="O11" s="175"/>
      <c r="P11" s="5"/>
    </row>
    <row r="12" spans="2:16" ht="16.5" thickTop="1">
      <c r="B12" s="306"/>
      <c r="C12" s="3"/>
      <c r="D12" s="3"/>
      <c r="F12" s="27"/>
      <c r="G12" s="27"/>
      <c r="H12" s="29"/>
      <c r="I12" s="29"/>
      <c r="J12" s="5"/>
      <c r="K12" s="5"/>
      <c r="L12" s="5"/>
      <c r="M12" s="5"/>
      <c r="N12" s="5"/>
      <c r="O12" s="175"/>
      <c r="P12" s="5"/>
    </row>
    <row r="13" spans="2:16" ht="15.75">
      <c r="B13" s="406"/>
      <c r="C13" s="3"/>
      <c r="D13" s="3"/>
      <c r="F13" s="218" t="s">
        <v>23</v>
      </c>
      <c r="G13" s="235" t="s">
        <v>25</v>
      </c>
      <c r="H13" s="270" t="s">
        <v>27</v>
      </c>
      <c r="I13" s="270" t="s">
        <v>202</v>
      </c>
      <c r="J13" s="291" t="s">
        <v>203</v>
      </c>
      <c r="K13" s="218" t="s">
        <v>204</v>
      </c>
      <c r="L13" s="181"/>
      <c r="M13" s="175"/>
      <c r="N13" s="175"/>
      <c r="O13" s="27"/>
      <c r="P13" s="27"/>
    </row>
    <row r="14" spans="2:16" ht="65.25" customHeight="1">
      <c r="B14" s="27"/>
      <c r="C14" s="307"/>
      <c r="D14" s="307"/>
      <c r="E14" s="307"/>
      <c r="F14" s="236" t="s">
        <v>294</v>
      </c>
      <c r="G14" s="238" t="s">
        <v>4</v>
      </c>
      <c r="H14" s="237" t="s">
        <v>5</v>
      </c>
      <c r="I14" s="237" t="s">
        <v>26</v>
      </c>
      <c r="J14" s="237" t="s">
        <v>12</v>
      </c>
      <c r="K14" s="299" t="s">
        <v>222</v>
      </c>
      <c r="L14" s="175"/>
      <c r="M14" s="175"/>
      <c r="N14" s="175"/>
      <c r="O14" s="27"/>
      <c r="P14" s="27"/>
    </row>
    <row r="15" spans="2:16" ht="15.75">
      <c r="B15" s="300">
        <v>1</v>
      </c>
      <c r="C15" s="308" t="s">
        <v>142</v>
      </c>
      <c r="D15" s="242"/>
      <c r="E15" s="243"/>
      <c r="F15" s="136"/>
      <c r="G15" s="136"/>
      <c r="H15" s="136"/>
      <c r="I15" s="136"/>
      <c r="J15" s="136"/>
      <c r="K15" s="246">
        <f>SUM(F15:J15)</f>
        <v>0</v>
      </c>
      <c r="L15" s="175"/>
      <c r="M15" s="175"/>
      <c r="N15" s="175"/>
      <c r="O15" s="27"/>
      <c r="P15" s="27"/>
    </row>
    <row r="16" spans="2:16" ht="15.75">
      <c r="B16" s="300">
        <v>2</v>
      </c>
      <c r="C16" s="308" t="s">
        <v>143</v>
      </c>
      <c r="D16" s="242"/>
      <c r="E16" s="243"/>
      <c r="F16" s="136">
        <v>9099</v>
      </c>
      <c r="G16" s="136"/>
      <c r="H16" s="136"/>
      <c r="I16" s="136"/>
      <c r="J16" s="136"/>
      <c r="K16" s="246">
        <f>SUM(F16:J16)</f>
        <v>9099</v>
      </c>
      <c r="L16" s="175"/>
      <c r="M16" s="175"/>
      <c r="N16" s="175"/>
      <c r="O16" s="27"/>
      <c r="P16" s="27"/>
    </row>
    <row r="17" spans="2:16" ht="15.75">
      <c r="B17" s="300">
        <v>3</v>
      </c>
      <c r="C17" s="309" t="s">
        <v>238</v>
      </c>
      <c r="D17" s="245"/>
      <c r="E17" s="243"/>
      <c r="F17" s="136">
        <v>22308</v>
      </c>
      <c r="G17" s="310"/>
      <c r="H17" s="310"/>
      <c r="I17" s="310"/>
      <c r="J17" s="310"/>
      <c r="K17" s="246">
        <f>F17</f>
        <v>22308</v>
      </c>
      <c r="L17" s="175"/>
      <c r="M17" s="175"/>
      <c r="N17" s="175"/>
      <c r="O17" s="27"/>
      <c r="P17" s="27"/>
    </row>
    <row r="18" spans="2:16" ht="15.75">
      <c r="B18" s="300">
        <v>4</v>
      </c>
      <c r="C18" s="309" t="s">
        <v>293</v>
      </c>
      <c r="D18" s="245"/>
      <c r="E18" s="243"/>
      <c r="F18" s="136">
        <v>48432</v>
      </c>
      <c r="G18" s="310"/>
      <c r="H18" s="310"/>
      <c r="I18" s="310"/>
      <c r="J18" s="310"/>
      <c r="K18" s="246">
        <f>F18</f>
        <v>48432</v>
      </c>
      <c r="L18" s="175"/>
      <c r="M18" s="175"/>
      <c r="N18" s="175"/>
      <c r="O18" s="27"/>
      <c r="P18" s="27"/>
    </row>
    <row r="19" spans="2:16" ht="15.75">
      <c r="B19" s="300">
        <v>5</v>
      </c>
      <c r="C19" s="308" t="s">
        <v>144</v>
      </c>
      <c r="D19" s="242"/>
      <c r="E19" s="243"/>
      <c r="F19" s="311">
        <f>SUMIF($K$29:$K$128,"Project Administration",L$29:L$128)</f>
        <v>0</v>
      </c>
      <c r="G19" s="312">
        <f>SUMIF($K$29:$K$128,"Project Administration",M$29:M$128)</f>
        <v>0</v>
      </c>
      <c r="H19" s="311">
        <f>SUMIF($K$29:$K$128,"Project Administration",N$29:N$128)</f>
        <v>0</v>
      </c>
      <c r="I19" s="311">
        <f>SUMIF($K$29:$K$128,"Project Administration",O$29:O$128)</f>
        <v>0</v>
      </c>
      <c r="J19" s="311">
        <f>SUMIF($K$29:$K$128,"Project Administration",P$29:P$128)</f>
        <v>0</v>
      </c>
      <c r="K19" s="246">
        <f>SUM(F19:J19)</f>
        <v>0</v>
      </c>
      <c r="L19" s="175"/>
      <c r="M19" s="175"/>
      <c r="N19" s="175"/>
      <c r="O19" s="27"/>
      <c r="P19" s="27"/>
    </row>
    <row r="20" spans="2:16" ht="15.75">
      <c r="B20" s="300">
        <v>6</v>
      </c>
      <c r="C20" s="308" t="s">
        <v>145</v>
      </c>
      <c r="D20" s="242"/>
      <c r="E20" s="243"/>
      <c r="F20" s="310">
        <f>SUMIF($K$29:$K$128,"Project Evaluation",L$29:L$128)</f>
        <v>2574</v>
      </c>
      <c r="G20" s="313">
        <f>SUMIF($K$29:$K$128,"Project Evaluation",M$29:M$128)</f>
        <v>0</v>
      </c>
      <c r="H20" s="310">
        <f>SUMIF($K$29:$K$128,"Project Evaluation",N$29:N$128)</f>
        <v>0</v>
      </c>
      <c r="I20" s="310">
        <f>SUMIF($K$29:$K$128,"Project Evaluation",O$29:O$128)</f>
        <v>0</v>
      </c>
      <c r="J20" s="310">
        <f>SUMIF($K$29:$K$128,"Project Evaluation",P$29:P$128)</f>
        <v>0</v>
      </c>
      <c r="K20" s="246">
        <f>SUM(F20:J20)</f>
        <v>2574</v>
      </c>
      <c r="L20" s="175"/>
      <c r="M20" s="175"/>
      <c r="N20" s="175"/>
      <c r="O20" s="27"/>
      <c r="P20" s="27"/>
    </row>
    <row r="21" spans="2:16" ht="15.75">
      <c r="B21" s="300">
        <v>7</v>
      </c>
      <c r="C21" s="308" t="s">
        <v>196</v>
      </c>
      <c r="D21" s="242"/>
      <c r="E21" s="243"/>
      <c r="F21" s="310">
        <f>SUMIF($K$29:$K$128,"Project Direct",L$29:L$128)</f>
        <v>115183</v>
      </c>
      <c r="G21" s="313">
        <f>SUMIF($K$29:$K$128,"Project Direct",M$29:M$128)</f>
        <v>0</v>
      </c>
      <c r="H21" s="310">
        <f>SUMIF($K$29:$K$128,"Project Direct",N$29:N$128)</f>
        <v>0</v>
      </c>
      <c r="I21" s="310">
        <f>SUMIF($K$29:$K$128,"Project Direct",O$29:O$128)</f>
        <v>0</v>
      </c>
      <c r="J21" s="310">
        <f>SUMIF($K$29:$K$128,"Project Direct",P$29:P$128)</f>
        <v>0</v>
      </c>
      <c r="K21" s="246">
        <f>SUM(F21:J21)</f>
        <v>115183</v>
      </c>
      <c r="L21" s="175"/>
      <c r="M21" s="175"/>
      <c r="N21" s="175"/>
      <c r="O21" s="27"/>
      <c r="P21" s="27"/>
    </row>
    <row r="22" spans="2:16" ht="15.75">
      <c r="B22" s="300">
        <v>8</v>
      </c>
      <c r="C22" s="308" t="s">
        <v>146</v>
      </c>
      <c r="D22" s="314"/>
      <c r="F22" s="315">
        <f>SUM(F19:F21)</f>
        <v>117757</v>
      </c>
      <c r="G22" s="316">
        <f>SUM(G19:G21)</f>
        <v>0</v>
      </c>
      <c r="H22" s="315">
        <f>SUM(H19:H21)</f>
        <v>0</v>
      </c>
      <c r="I22" s="315">
        <f>SUM(I19:I21)</f>
        <v>0</v>
      </c>
      <c r="J22" s="315">
        <f>SUM(J19:J21)</f>
        <v>0</v>
      </c>
      <c r="K22" s="246">
        <f>SUM(F22:J22)</f>
        <v>117757</v>
      </c>
      <c r="L22" s="175"/>
      <c r="M22" s="175"/>
      <c r="N22" s="175"/>
      <c r="O22" s="27"/>
      <c r="P22" s="27"/>
    </row>
    <row r="23" spans="2:16" ht="30.75" customHeight="1">
      <c r="B23" s="300">
        <v>9</v>
      </c>
      <c r="C23" s="317" t="s">
        <v>239</v>
      </c>
      <c r="D23" s="318"/>
      <c r="E23" s="319"/>
      <c r="F23" s="320">
        <f>SUM(F15:F16,F18:F21)</f>
        <v>175288</v>
      </c>
      <c r="G23" s="320">
        <f>SUM(G15:G16,G19:G21)</f>
        <v>0</v>
      </c>
      <c r="H23" s="320">
        <f>SUM(H15:H16,H19:H21)</f>
        <v>0</v>
      </c>
      <c r="I23" s="320">
        <f>SUM(I15:I16,I19:I21)</f>
        <v>0</v>
      </c>
      <c r="J23" s="320">
        <f>SUM(J15:J16,J19:J21)</f>
        <v>0</v>
      </c>
      <c r="K23" s="279">
        <f>SUM(F23:J23)</f>
        <v>175288</v>
      </c>
      <c r="L23" s="175"/>
      <c r="M23" s="175"/>
      <c r="N23" s="175"/>
      <c r="O23" s="27"/>
      <c r="P23" s="27"/>
    </row>
    <row r="24" spans="2:16" ht="15">
      <c r="B24" s="27"/>
      <c r="C24" s="27"/>
      <c r="D24" s="27"/>
      <c r="E24" s="27"/>
      <c r="F24" s="27"/>
      <c r="G24" s="27"/>
      <c r="H24" s="27"/>
      <c r="I24" s="27"/>
      <c r="J24" s="27"/>
      <c r="K24" s="27"/>
      <c r="L24" s="27"/>
      <c r="M24" s="27"/>
      <c r="N24" s="27"/>
      <c r="O24" s="27"/>
      <c r="P24" s="27"/>
    </row>
    <row r="25" spans="2:16" ht="18.75" thickBot="1">
      <c r="B25" s="253" t="s">
        <v>215</v>
      </c>
      <c r="C25" s="265"/>
      <c r="D25" s="265"/>
      <c r="E25" s="265"/>
      <c r="F25" s="265"/>
      <c r="G25" s="265"/>
      <c r="H25" s="265"/>
      <c r="I25" s="265"/>
      <c r="J25" s="265"/>
      <c r="K25" s="265"/>
      <c r="L25" s="265"/>
      <c r="M25" s="265"/>
      <c r="N25" s="265"/>
      <c r="O25" s="265"/>
      <c r="P25" s="265"/>
    </row>
    <row r="26" spans="2:16" ht="15.75" thickTop="1">
      <c r="B26" s="27"/>
      <c r="C26" s="27"/>
      <c r="D26" s="27"/>
      <c r="E26" s="27"/>
      <c r="F26" s="27"/>
      <c r="G26" s="27"/>
      <c r="H26" s="27"/>
      <c r="I26" s="27"/>
      <c r="J26" s="27"/>
      <c r="K26" s="27"/>
      <c r="L26" s="27"/>
      <c r="M26" s="27"/>
      <c r="N26" s="27"/>
      <c r="O26" s="27"/>
      <c r="P26" s="27"/>
    </row>
    <row r="27" spans="2:17" ht="15">
      <c r="B27" s="402"/>
      <c r="C27" s="27"/>
      <c r="D27" s="300" t="s">
        <v>23</v>
      </c>
      <c r="E27" s="300" t="s">
        <v>25</v>
      </c>
      <c r="F27" s="300" t="s">
        <v>27</v>
      </c>
      <c r="G27" s="300" t="s">
        <v>202</v>
      </c>
      <c r="H27" s="300" t="s">
        <v>203</v>
      </c>
      <c r="I27" s="300" t="s">
        <v>204</v>
      </c>
      <c r="J27" s="300" t="s">
        <v>213</v>
      </c>
      <c r="K27" s="300" t="s">
        <v>205</v>
      </c>
      <c r="L27" s="218" t="s">
        <v>206</v>
      </c>
      <c r="M27" s="234" t="s">
        <v>207</v>
      </c>
      <c r="N27" s="234" t="s">
        <v>208</v>
      </c>
      <c r="O27" s="321" t="s">
        <v>209</v>
      </c>
      <c r="P27" s="218" t="s">
        <v>210</v>
      </c>
      <c r="Q27" s="218" t="s">
        <v>211</v>
      </c>
    </row>
    <row r="28" spans="2:17" ht="47.25">
      <c r="B28" s="322" t="s">
        <v>120</v>
      </c>
      <c r="C28" s="322"/>
      <c r="D28" s="283" t="s">
        <v>168</v>
      </c>
      <c r="E28" s="323" t="s">
        <v>10</v>
      </c>
      <c r="F28" s="237" t="s">
        <v>15</v>
      </c>
      <c r="G28" s="237" t="s">
        <v>136</v>
      </c>
      <c r="H28" s="237" t="s">
        <v>11</v>
      </c>
      <c r="I28" s="237" t="s">
        <v>133</v>
      </c>
      <c r="J28" s="237" t="s">
        <v>134</v>
      </c>
      <c r="K28" s="283" t="s">
        <v>135</v>
      </c>
      <c r="L28" s="236" t="s">
        <v>283</v>
      </c>
      <c r="M28" s="298" t="s">
        <v>4</v>
      </c>
      <c r="N28" s="296" t="s">
        <v>5</v>
      </c>
      <c r="O28" s="296" t="s">
        <v>26</v>
      </c>
      <c r="P28" s="324" t="s">
        <v>12</v>
      </c>
      <c r="Q28" s="299" t="s">
        <v>222</v>
      </c>
    </row>
    <row r="29" spans="2:17" ht="15">
      <c r="B29" s="276">
        <v>10</v>
      </c>
      <c r="C29" s="293" t="s">
        <v>23</v>
      </c>
      <c r="D29" s="325">
        <f>IF(Q32&lt;&gt;0,VLOOKUP($E$9,Info_County_Code,2,FALSE),"")</f>
        <v>25</v>
      </c>
      <c r="E29" s="144" t="s">
        <v>803</v>
      </c>
      <c r="F29" s="38"/>
      <c r="G29" s="38">
        <v>42852</v>
      </c>
      <c r="H29" s="38">
        <v>42852</v>
      </c>
      <c r="I29" s="30">
        <v>364896</v>
      </c>
      <c r="J29" s="30"/>
      <c r="K29" s="326" t="s">
        <v>140</v>
      </c>
      <c r="L29" s="32"/>
      <c r="M29" s="32"/>
      <c r="N29" s="30"/>
      <c r="O29" s="30"/>
      <c r="P29" s="34"/>
      <c r="Q29" s="246">
        <f>SUM(L29:P29)</f>
        <v>0</v>
      </c>
    </row>
    <row r="30" spans="2:17" ht="15">
      <c r="B30" s="276">
        <v>10</v>
      </c>
      <c r="C30" s="218" t="s">
        <v>25</v>
      </c>
      <c r="D30" s="327">
        <f aca="true" t="shared" si="0" ref="D30:J31">IF(ISBLANK(D29),"",D29)</f>
        <v>25</v>
      </c>
      <c r="E30" s="328" t="str">
        <f t="shared" si="0"/>
        <v>INN I: CIBHS eBHS Project</v>
      </c>
      <c r="F30" s="329">
        <f t="shared" si="0"/>
      </c>
      <c r="G30" s="329">
        <f t="shared" si="0"/>
        <v>42852</v>
      </c>
      <c r="H30" s="329">
        <f t="shared" si="0"/>
        <v>42852</v>
      </c>
      <c r="I30" s="330">
        <f t="shared" si="0"/>
        <v>364896</v>
      </c>
      <c r="J30" s="330">
        <f t="shared" si="0"/>
      </c>
      <c r="K30" s="275" t="s">
        <v>141</v>
      </c>
      <c r="L30" s="32"/>
      <c r="M30" s="32"/>
      <c r="N30" s="30"/>
      <c r="O30" s="30"/>
      <c r="P30" s="34"/>
      <c r="Q30" s="246">
        <f aca="true" t="shared" si="1" ref="Q30:Q60">SUM(L30:P30)</f>
        <v>0</v>
      </c>
    </row>
    <row r="31" spans="2:17" ht="15">
      <c r="B31" s="276">
        <v>10</v>
      </c>
      <c r="C31" s="218" t="s">
        <v>27</v>
      </c>
      <c r="D31" s="327">
        <f aca="true" t="shared" si="2" ref="D31:I31">IF(ISBLANK(D29),"",D29)</f>
        <v>25</v>
      </c>
      <c r="E31" s="331" t="str">
        <f t="shared" si="2"/>
        <v>INN I: CIBHS eBHS Project</v>
      </c>
      <c r="F31" s="332">
        <f t="shared" si="2"/>
      </c>
      <c r="G31" s="332">
        <f t="shared" si="2"/>
        <v>42852</v>
      </c>
      <c r="H31" s="332">
        <f t="shared" si="2"/>
        <v>42852</v>
      </c>
      <c r="I31" s="275">
        <f t="shared" si="2"/>
        <v>364896</v>
      </c>
      <c r="J31" s="275">
        <f t="shared" si="0"/>
      </c>
      <c r="K31" s="275" t="s">
        <v>197</v>
      </c>
      <c r="L31" s="32">
        <f>31076+6813+3447+7157+49980-9099</f>
        <v>89374</v>
      </c>
      <c r="M31" s="32"/>
      <c r="N31" s="30"/>
      <c r="O31" s="30"/>
      <c r="P31" s="34"/>
      <c r="Q31" s="246">
        <f t="shared" si="1"/>
        <v>89374</v>
      </c>
    </row>
    <row r="32" spans="2:17" ht="15.75">
      <c r="B32" s="333">
        <v>10</v>
      </c>
      <c r="C32" s="333" t="s">
        <v>202</v>
      </c>
      <c r="D32" s="334">
        <f aca="true" t="shared" si="3" ref="D32:J32">IF(ISBLANK(D29),"",D29)</f>
        <v>25</v>
      </c>
      <c r="E32" s="335" t="str">
        <f t="shared" si="3"/>
        <v>INN I: CIBHS eBHS Project</v>
      </c>
      <c r="F32" s="336">
        <f t="shared" si="3"/>
      </c>
      <c r="G32" s="336">
        <f t="shared" si="3"/>
        <v>42852</v>
      </c>
      <c r="H32" s="336">
        <f t="shared" si="3"/>
        <v>42852</v>
      </c>
      <c r="I32" s="337">
        <f t="shared" si="3"/>
        <v>364896</v>
      </c>
      <c r="J32" s="337">
        <f t="shared" si="3"/>
      </c>
      <c r="K32" s="279" t="s">
        <v>217</v>
      </c>
      <c r="L32" s="338">
        <f>SUM(L29:L31)</f>
        <v>89374</v>
      </c>
      <c r="M32" s="338">
        <f>SUM(M29:M31)</f>
        <v>0</v>
      </c>
      <c r="N32" s="339">
        <f>SUM(N29:N31)</f>
        <v>0</v>
      </c>
      <c r="O32" s="339">
        <f>SUM(O29:O31)</f>
        <v>0</v>
      </c>
      <c r="P32" s="340">
        <f>SUM(P29:P31)</f>
        <v>0</v>
      </c>
      <c r="Q32" s="279">
        <f t="shared" si="1"/>
        <v>89374</v>
      </c>
    </row>
    <row r="33" spans="2:17" ht="15">
      <c r="B33" s="276">
        <v>11</v>
      </c>
      <c r="C33" s="293" t="s">
        <v>23</v>
      </c>
      <c r="D33" s="325">
        <f>IF(Q36&lt;&gt;0,VLOOKUP($E$9,Info_County_Code,2,FALSE),"")</f>
        <v>25</v>
      </c>
      <c r="E33" s="144" t="s">
        <v>805</v>
      </c>
      <c r="F33" s="416" t="s">
        <v>804</v>
      </c>
      <c r="G33" s="38">
        <v>43216</v>
      </c>
      <c r="H33" s="38">
        <v>43216</v>
      </c>
      <c r="I33" s="30">
        <v>270000</v>
      </c>
      <c r="J33" s="30"/>
      <c r="K33" s="326" t="str">
        <f>IF(NOT(ISBLANK(E33)),$K$29,"")</f>
        <v>Project Administration</v>
      </c>
      <c r="L33" s="32"/>
      <c r="M33" s="32"/>
      <c r="N33" s="30"/>
      <c r="O33" s="30"/>
      <c r="P33" s="34"/>
      <c r="Q33" s="246">
        <f>SUM(L33:P33)</f>
        <v>0</v>
      </c>
    </row>
    <row r="34" spans="2:17" ht="15">
      <c r="B34" s="276">
        <v>11</v>
      </c>
      <c r="C34" s="218" t="s">
        <v>25</v>
      </c>
      <c r="D34" s="327">
        <f aca="true" t="shared" si="4" ref="D34:J34">IF(ISBLANK(D33),"",D33)</f>
        <v>25</v>
      </c>
      <c r="E34" s="328" t="str">
        <f t="shared" si="4"/>
        <v>INN II: Tech Suite Plan</v>
      </c>
      <c r="F34" s="329" t="str">
        <f t="shared" si="4"/>
        <v>Increase Access to MH</v>
      </c>
      <c r="G34" s="329">
        <f t="shared" si="4"/>
        <v>43216</v>
      </c>
      <c r="H34" s="329">
        <f t="shared" si="4"/>
        <v>43216</v>
      </c>
      <c r="I34" s="330">
        <f t="shared" si="4"/>
        <v>270000</v>
      </c>
      <c r="J34" s="330">
        <f t="shared" si="4"/>
      </c>
      <c r="K34" s="275" t="str">
        <f>IF(NOT(ISBLANK(E33)),$K$30,"")</f>
        <v>Project Evaluation</v>
      </c>
      <c r="L34" s="32">
        <v>2574</v>
      </c>
      <c r="M34" s="32"/>
      <c r="N34" s="30"/>
      <c r="O34" s="30"/>
      <c r="P34" s="34"/>
      <c r="Q34" s="246">
        <f>SUM(L34:P34)</f>
        <v>2574</v>
      </c>
    </row>
    <row r="35" spans="2:17" ht="15">
      <c r="B35" s="276">
        <v>11</v>
      </c>
      <c r="C35" s="218" t="s">
        <v>27</v>
      </c>
      <c r="D35" s="327">
        <f aca="true" t="shared" si="5" ref="D35:J35">IF(ISBLANK(D33),"",D33)</f>
        <v>25</v>
      </c>
      <c r="E35" s="331" t="str">
        <f t="shared" si="5"/>
        <v>INN II: Tech Suite Plan</v>
      </c>
      <c r="F35" s="332" t="str">
        <f t="shared" si="5"/>
        <v>Increase Access to MH</v>
      </c>
      <c r="G35" s="332">
        <f t="shared" si="5"/>
        <v>43216</v>
      </c>
      <c r="H35" s="332">
        <f t="shared" si="5"/>
        <v>43216</v>
      </c>
      <c r="I35" s="275">
        <f t="shared" si="5"/>
        <v>270000</v>
      </c>
      <c r="J35" s="275">
        <f t="shared" si="5"/>
      </c>
      <c r="K35" s="275" t="str">
        <f>IF(NOT(ISBLANK(E33)),$K$31,"")</f>
        <v>Project Direct</v>
      </c>
      <c r="L35" s="32">
        <f>18000+10383-L34</f>
        <v>25809</v>
      </c>
      <c r="M35" s="32"/>
      <c r="N35" s="30"/>
      <c r="O35" s="30"/>
      <c r="P35" s="34"/>
      <c r="Q35" s="246">
        <f>SUM(L35:P35)</f>
        <v>25809</v>
      </c>
    </row>
    <row r="36" spans="2:17" ht="15.75">
      <c r="B36" s="333">
        <v>11</v>
      </c>
      <c r="C36" s="333" t="s">
        <v>202</v>
      </c>
      <c r="D36" s="334">
        <f aca="true" t="shared" si="6" ref="D36:J36">IF(ISBLANK(D33),"",D33)</f>
        <v>25</v>
      </c>
      <c r="E36" s="335" t="str">
        <f t="shared" si="6"/>
        <v>INN II: Tech Suite Plan</v>
      </c>
      <c r="F36" s="336" t="str">
        <f t="shared" si="6"/>
        <v>Increase Access to MH</v>
      </c>
      <c r="G36" s="336">
        <f t="shared" si="6"/>
        <v>43216</v>
      </c>
      <c r="H36" s="336">
        <f t="shared" si="6"/>
        <v>43216</v>
      </c>
      <c r="I36" s="337">
        <f t="shared" si="6"/>
        <v>270000</v>
      </c>
      <c r="J36" s="337">
        <f t="shared" si="6"/>
      </c>
      <c r="K36" s="279" t="str">
        <f>IF(NOT(ISBLANK(E33)),$K$32,"")</f>
        <v>Project Subtotal</v>
      </c>
      <c r="L36" s="338">
        <f>SUM(L33:L35)</f>
        <v>28383</v>
      </c>
      <c r="M36" s="338">
        <f>SUM(M33:M35)</f>
        <v>0</v>
      </c>
      <c r="N36" s="339">
        <f>SUM(N33:N35)</f>
        <v>0</v>
      </c>
      <c r="O36" s="339">
        <f>SUM(O33:O35)</f>
        <v>0</v>
      </c>
      <c r="P36" s="340">
        <f>SUM(P33:P35)</f>
        <v>0</v>
      </c>
      <c r="Q36" s="279">
        <f>SUM(L36:P36)</f>
        <v>28383</v>
      </c>
    </row>
    <row r="37" spans="2:17" ht="15">
      <c r="B37" s="276">
        <v>12</v>
      </c>
      <c r="C37" s="293" t="s">
        <v>23</v>
      </c>
      <c r="D37" s="325">
        <f>IF(Q40&lt;&gt;0,VLOOKUP($E$9,Info_County_Code,2,FALSE),"")</f>
      </c>
      <c r="E37" s="144"/>
      <c r="F37" s="38"/>
      <c r="G37" s="38"/>
      <c r="H37" s="38"/>
      <c r="I37" s="30"/>
      <c r="J37" s="30"/>
      <c r="K37" s="326">
        <f>IF(NOT(ISBLANK(E37)),$K$29,"")</f>
      </c>
      <c r="L37" s="32"/>
      <c r="M37" s="32"/>
      <c r="N37" s="30"/>
      <c r="O37" s="30"/>
      <c r="P37" s="34"/>
      <c r="Q37" s="246">
        <f t="shared" si="1"/>
        <v>0</v>
      </c>
    </row>
    <row r="38" spans="2:17" ht="15">
      <c r="B38" s="276">
        <v>12</v>
      </c>
      <c r="C38" s="218" t="s">
        <v>25</v>
      </c>
      <c r="D38" s="327">
        <f aca="true" t="shared" si="7" ref="D38:J38">IF(ISBLANK(D37),"",D37)</f>
      </c>
      <c r="E38" s="328">
        <f t="shared" si="7"/>
      </c>
      <c r="F38" s="329">
        <f t="shared" si="7"/>
      </c>
      <c r="G38" s="329">
        <f t="shared" si="7"/>
      </c>
      <c r="H38" s="329">
        <f t="shared" si="7"/>
      </c>
      <c r="I38" s="330">
        <f t="shared" si="7"/>
      </c>
      <c r="J38" s="330">
        <f t="shared" si="7"/>
      </c>
      <c r="K38" s="275">
        <f>IF(NOT(ISBLANK(E37)),$K$30,"")</f>
      </c>
      <c r="L38" s="32"/>
      <c r="M38" s="32"/>
      <c r="N38" s="30"/>
      <c r="O38" s="30"/>
      <c r="P38" s="34"/>
      <c r="Q38" s="246">
        <f t="shared" si="1"/>
        <v>0</v>
      </c>
    </row>
    <row r="39" spans="2:17" ht="15">
      <c r="B39" s="276">
        <v>12</v>
      </c>
      <c r="C39" s="218" t="s">
        <v>27</v>
      </c>
      <c r="D39" s="327">
        <f aca="true" t="shared" si="8" ref="D39:J39">IF(ISBLANK(D37),"",D37)</f>
      </c>
      <c r="E39" s="331">
        <f t="shared" si="8"/>
      </c>
      <c r="F39" s="332">
        <f t="shared" si="8"/>
      </c>
      <c r="G39" s="332">
        <f t="shared" si="8"/>
      </c>
      <c r="H39" s="332">
        <f t="shared" si="8"/>
      </c>
      <c r="I39" s="275">
        <f t="shared" si="8"/>
      </c>
      <c r="J39" s="275">
        <f t="shared" si="8"/>
      </c>
      <c r="K39" s="275">
        <f>IF(NOT(ISBLANK(E37)),$K$31,"")</f>
      </c>
      <c r="L39" s="32"/>
      <c r="M39" s="32"/>
      <c r="N39" s="30"/>
      <c r="O39" s="30"/>
      <c r="P39" s="34"/>
      <c r="Q39" s="246">
        <f t="shared" si="1"/>
        <v>0</v>
      </c>
    </row>
    <row r="40" spans="2:17" ht="15.75">
      <c r="B40" s="333">
        <v>12</v>
      </c>
      <c r="C40" s="333" t="s">
        <v>202</v>
      </c>
      <c r="D40" s="334">
        <f aca="true" t="shared" si="9" ref="D40:J40">IF(ISBLANK(D37),"",D37)</f>
      </c>
      <c r="E40" s="335">
        <f t="shared" si="9"/>
      </c>
      <c r="F40" s="336">
        <f t="shared" si="9"/>
      </c>
      <c r="G40" s="336">
        <f t="shared" si="9"/>
      </c>
      <c r="H40" s="336">
        <f t="shared" si="9"/>
      </c>
      <c r="I40" s="337">
        <f t="shared" si="9"/>
      </c>
      <c r="J40" s="337">
        <f t="shared" si="9"/>
      </c>
      <c r="K40" s="279">
        <f>IF(NOT(ISBLANK(E37)),$K$32,"")</f>
      </c>
      <c r="L40" s="338">
        <f>SUM(L37:L39)</f>
        <v>0</v>
      </c>
      <c r="M40" s="338">
        <f>SUM(M37:M39)</f>
        <v>0</v>
      </c>
      <c r="N40" s="339">
        <f>SUM(N37:N39)</f>
        <v>0</v>
      </c>
      <c r="O40" s="339">
        <f>SUM(O37:O39)</f>
        <v>0</v>
      </c>
      <c r="P40" s="340">
        <f>SUM(P37:P39)</f>
        <v>0</v>
      </c>
      <c r="Q40" s="279">
        <f t="shared" si="1"/>
        <v>0</v>
      </c>
    </row>
    <row r="41" spans="2:17" ht="15">
      <c r="B41" s="276">
        <v>13</v>
      </c>
      <c r="C41" s="293" t="s">
        <v>23</v>
      </c>
      <c r="D41" s="325">
        <f>IF(Q44&lt;&gt;0,VLOOKUP($E$9,Info_County_Code,2,FALSE),"")</f>
      </c>
      <c r="E41" s="144"/>
      <c r="F41" s="38"/>
      <c r="G41" s="38"/>
      <c r="H41" s="38"/>
      <c r="I41" s="30"/>
      <c r="J41" s="30"/>
      <c r="K41" s="326">
        <f>IF(NOT(ISBLANK(E41)),$K$29,"")</f>
      </c>
      <c r="L41" s="32"/>
      <c r="M41" s="32"/>
      <c r="N41" s="30"/>
      <c r="O41" s="30"/>
      <c r="P41" s="34"/>
      <c r="Q41" s="246">
        <f t="shared" si="1"/>
        <v>0</v>
      </c>
    </row>
    <row r="42" spans="2:17" ht="15">
      <c r="B42" s="276">
        <v>13</v>
      </c>
      <c r="C42" s="218" t="s">
        <v>25</v>
      </c>
      <c r="D42" s="327">
        <f aca="true" t="shared" si="10" ref="D42:J42">IF(ISBLANK(D41),"",D41)</f>
      </c>
      <c r="E42" s="328">
        <f t="shared" si="10"/>
      </c>
      <c r="F42" s="329">
        <f t="shared" si="10"/>
      </c>
      <c r="G42" s="329">
        <f t="shared" si="10"/>
      </c>
      <c r="H42" s="329">
        <f t="shared" si="10"/>
      </c>
      <c r="I42" s="330">
        <f t="shared" si="10"/>
      </c>
      <c r="J42" s="330">
        <f t="shared" si="10"/>
      </c>
      <c r="K42" s="275">
        <f>IF(NOT(ISBLANK(E41)),$K$30,"")</f>
      </c>
      <c r="L42" s="32"/>
      <c r="M42" s="32"/>
      <c r="N42" s="30"/>
      <c r="O42" s="30"/>
      <c r="P42" s="34"/>
      <c r="Q42" s="246">
        <f t="shared" si="1"/>
        <v>0</v>
      </c>
    </row>
    <row r="43" spans="2:17" ht="15">
      <c r="B43" s="276">
        <v>13</v>
      </c>
      <c r="C43" s="218" t="s">
        <v>27</v>
      </c>
      <c r="D43" s="327">
        <f aca="true" t="shared" si="11" ref="D43:J43">IF(ISBLANK(D41),"",D41)</f>
      </c>
      <c r="E43" s="331">
        <f t="shared" si="11"/>
      </c>
      <c r="F43" s="332">
        <f t="shared" si="11"/>
      </c>
      <c r="G43" s="332">
        <f t="shared" si="11"/>
      </c>
      <c r="H43" s="332">
        <f t="shared" si="11"/>
      </c>
      <c r="I43" s="275">
        <f t="shared" si="11"/>
      </c>
      <c r="J43" s="275">
        <f t="shared" si="11"/>
      </c>
      <c r="K43" s="275">
        <f>IF(NOT(ISBLANK(E41)),$K$31,"")</f>
      </c>
      <c r="L43" s="32"/>
      <c r="M43" s="32"/>
      <c r="N43" s="30"/>
      <c r="O43" s="30"/>
      <c r="P43" s="34"/>
      <c r="Q43" s="246">
        <f t="shared" si="1"/>
        <v>0</v>
      </c>
    </row>
    <row r="44" spans="2:17" ht="15.75">
      <c r="B44" s="333">
        <v>13</v>
      </c>
      <c r="C44" s="333" t="s">
        <v>202</v>
      </c>
      <c r="D44" s="334">
        <f aca="true" t="shared" si="12" ref="D44:J44">IF(ISBLANK(D41),"",D41)</f>
      </c>
      <c r="E44" s="335">
        <f t="shared" si="12"/>
      </c>
      <c r="F44" s="336">
        <f t="shared" si="12"/>
      </c>
      <c r="G44" s="336">
        <f t="shared" si="12"/>
      </c>
      <c r="H44" s="336">
        <f t="shared" si="12"/>
      </c>
      <c r="I44" s="337">
        <f t="shared" si="12"/>
      </c>
      <c r="J44" s="337">
        <f t="shared" si="12"/>
      </c>
      <c r="K44" s="279">
        <f>IF(NOT(ISBLANK(E41)),$K$32,"")</f>
      </c>
      <c r="L44" s="338">
        <f>SUM(L41:L43)</f>
        <v>0</v>
      </c>
      <c r="M44" s="338">
        <f>SUM(M41:M43)</f>
        <v>0</v>
      </c>
      <c r="N44" s="339">
        <f>SUM(N41:N43)</f>
        <v>0</v>
      </c>
      <c r="O44" s="339">
        <f>SUM(O41:O43)</f>
        <v>0</v>
      </c>
      <c r="P44" s="340">
        <f>SUM(P41:P43)</f>
        <v>0</v>
      </c>
      <c r="Q44" s="279">
        <f t="shared" si="1"/>
        <v>0</v>
      </c>
    </row>
    <row r="45" spans="2:17" ht="15">
      <c r="B45" s="276">
        <v>14</v>
      </c>
      <c r="C45" s="293" t="s">
        <v>23</v>
      </c>
      <c r="D45" s="325">
        <f>IF(Q48&lt;&gt;0,VLOOKUP($E$9,Info_County_Code,2,FALSE),"")</f>
      </c>
      <c r="E45" s="144"/>
      <c r="F45" s="38"/>
      <c r="G45" s="38"/>
      <c r="H45" s="38"/>
      <c r="I45" s="30"/>
      <c r="J45" s="30"/>
      <c r="K45" s="326">
        <f>IF(NOT(ISBLANK(E45)),$K$29,"")</f>
      </c>
      <c r="L45" s="32"/>
      <c r="M45" s="32"/>
      <c r="N45" s="30"/>
      <c r="O45" s="30"/>
      <c r="P45" s="34"/>
      <c r="Q45" s="246">
        <f t="shared" si="1"/>
        <v>0</v>
      </c>
    </row>
    <row r="46" spans="2:17" ht="15">
      <c r="B46" s="276">
        <v>14</v>
      </c>
      <c r="C46" s="218" t="s">
        <v>25</v>
      </c>
      <c r="D46" s="327">
        <f aca="true" t="shared" si="13" ref="D46:J46">IF(ISBLANK(D45),"",D45)</f>
      </c>
      <c r="E46" s="328">
        <f t="shared" si="13"/>
      </c>
      <c r="F46" s="329">
        <f t="shared" si="13"/>
      </c>
      <c r="G46" s="329">
        <f t="shared" si="13"/>
      </c>
      <c r="H46" s="329">
        <f t="shared" si="13"/>
      </c>
      <c r="I46" s="330">
        <f t="shared" si="13"/>
      </c>
      <c r="J46" s="330">
        <f t="shared" si="13"/>
      </c>
      <c r="K46" s="275">
        <f>IF(NOT(ISBLANK(E45)),$K$30,"")</f>
      </c>
      <c r="L46" s="32"/>
      <c r="M46" s="32"/>
      <c r="N46" s="30"/>
      <c r="O46" s="30"/>
      <c r="P46" s="34"/>
      <c r="Q46" s="246">
        <f t="shared" si="1"/>
        <v>0</v>
      </c>
    </row>
    <row r="47" spans="2:17" ht="15">
      <c r="B47" s="276">
        <v>14</v>
      </c>
      <c r="C47" s="218" t="s">
        <v>27</v>
      </c>
      <c r="D47" s="327">
        <f aca="true" t="shared" si="14" ref="D47:J47">IF(ISBLANK(D45),"",D45)</f>
      </c>
      <c r="E47" s="331">
        <f t="shared" si="14"/>
      </c>
      <c r="F47" s="332">
        <f t="shared" si="14"/>
      </c>
      <c r="G47" s="332">
        <f t="shared" si="14"/>
      </c>
      <c r="H47" s="332">
        <f t="shared" si="14"/>
      </c>
      <c r="I47" s="275">
        <f t="shared" si="14"/>
      </c>
      <c r="J47" s="275">
        <f t="shared" si="14"/>
      </c>
      <c r="K47" s="275">
        <f>IF(NOT(ISBLANK(E45)),$K$31,"")</f>
      </c>
      <c r="L47" s="32"/>
      <c r="M47" s="32"/>
      <c r="N47" s="30"/>
      <c r="O47" s="30"/>
      <c r="P47" s="34"/>
      <c r="Q47" s="246">
        <f t="shared" si="1"/>
        <v>0</v>
      </c>
    </row>
    <row r="48" spans="2:17" ht="15.75">
      <c r="B48" s="333">
        <v>14</v>
      </c>
      <c r="C48" s="333" t="s">
        <v>202</v>
      </c>
      <c r="D48" s="334">
        <f aca="true" t="shared" si="15" ref="D48:J48">IF(ISBLANK(D45),"",D45)</f>
      </c>
      <c r="E48" s="335">
        <f t="shared" si="15"/>
      </c>
      <c r="F48" s="336">
        <f t="shared" si="15"/>
      </c>
      <c r="G48" s="336">
        <f t="shared" si="15"/>
      </c>
      <c r="H48" s="336">
        <f t="shared" si="15"/>
      </c>
      <c r="I48" s="337">
        <f t="shared" si="15"/>
      </c>
      <c r="J48" s="337">
        <f t="shared" si="15"/>
      </c>
      <c r="K48" s="279">
        <f>IF(NOT(ISBLANK(E45)),$K$32,"")</f>
      </c>
      <c r="L48" s="338">
        <f>SUM(L45:L47)</f>
        <v>0</v>
      </c>
      <c r="M48" s="338">
        <f>SUM(M45:M47)</f>
        <v>0</v>
      </c>
      <c r="N48" s="339">
        <f>SUM(N45:N47)</f>
        <v>0</v>
      </c>
      <c r="O48" s="339">
        <f>SUM(O45:O47)</f>
        <v>0</v>
      </c>
      <c r="P48" s="340">
        <f>SUM(P45:P47)</f>
        <v>0</v>
      </c>
      <c r="Q48" s="279">
        <f t="shared" si="1"/>
        <v>0</v>
      </c>
    </row>
    <row r="49" spans="2:17" ht="15">
      <c r="B49" s="276">
        <v>15</v>
      </c>
      <c r="C49" s="293" t="s">
        <v>23</v>
      </c>
      <c r="D49" s="325">
        <f>IF(Q52&lt;&gt;0,VLOOKUP($E$9,Info_County_Code,2,FALSE),"")</f>
      </c>
      <c r="E49" s="144"/>
      <c r="F49" s="38"/>
      <c r="G49" s="38"/>
      <c r="H49" s="38"/>
      <c r="I49" s="30"/>
      <c r="J49" s="30"/>
      <c r="K49" s="326">
        <f>IF(NOT(ISBLANK(E49)),$K$29,"")</f>
      </c>
      <c r="L49" s="32"/>
      <c r="M49" s="32"/>
      <c r="N49" s="30"/>
      <c r="O49" s="30"/>
      <c r="P49" s="34"/>
      <c r="Q49" s="246">
        <f t="shared" si="1"/>
        <v>0</v>
      </c>
    </row>
    <row r="50" spans="2:17" ht="15">
      <c r="B50" s="276">
        <v>15</v>
      </c>
      <c r="C50" s="218" t="s">
        <v>25</v>
      </c>
      <c r="D50" s="327">
        <f aca="true" t="shared" si="16" ref="D50:J50">IF(ISBLANK(D49),"",D49)</f>
      </c>
      <c r="E50" s="328">
        <f t="shared" si="16"/>
      </c>
      <c r="F50" s="329">
        <f t="shared" si="16"/>
      </c>
      <c r="G50" s="329">
        <f t="shared" si="16"/>
      </c>
      <c r="H50" s="329">
        <f t="shared" si="16"/>
      </c>
      <c r="I50" s="330">
        <f t="shared" si="16"/>
      </c>
      <c r="J50" s="330">
        <f t="shared" si="16"/>
      </c>
      <c r="K50" s="275">
        <f>IF(NOT(ISBLANK(E49)),$K$30,"")</f>
      </c>
      <c r="L50" s="32"/>
      <c r="M50" s="32"/>
      <c r="N50" s="30"/>
      <c r="O50" s="30"/>
      <c r="P50" s="34"/>
      <c r="Q50" s="246">
        <f t="shared" si="1"/>
        <v>0</v>
      </c>
    </row>
    <row r="51" spans="2:17" ht="15">
      <c r="B51" s="276">
        <v>15</v>
      </c>
      <c r="C51" s="218" t="s">
        <v>27</v>
      </c>
      <c r="D51" s="327">
        <f aca="true" t="shared" si="17" ref="D51:J51">IF(ISBLANK(D49),"",D49)</f>
      </c>
      <c r="E51" s="331">
        <f t="shared" si="17"/>
      </c>
      <c r="F51" s="332">
        <f t="shared" si="17"/>
      </c>
      <c r="G51" s="332">
        <f t="shared" si="17"/>
      </c>
      <c r="H51" s="332">
        <f t="shared" si="17"/>
      </c>
      <c r="I51" s="275">
        <f t="shared" si="17"/>
      </c>
      <c r="J51" s="275">
        <f t="shared" si="17"/>
      </c>
      <c r="K51" s="275">
        <f>IF(NOT(ISBLANK(E49)),$K$31,"")</f>
      </c>
      <c r="L51" s="32"/>
      <c r="M51" s="32"/>
      <c r="N51" s="30"/>
      <c r="O51" s="30"/>
      <c r="P51" s="34"/>
      <c r="Q51" s="246">
        <f t="shared" si="1"/>
        <v>0</v>
      </c>
    </row>
    <row r="52" spans="2:17" ht="15.75">
      <c r="B52" s="333">
        <v>15</v>
      </c>
      <c r="C52" s="333" t="s">
        <v>202</v>
      </c>
      <c r="D52" s="334">
        <f aca="true" t="shared" si="18" ref="D52:J52">IF(ISBLANK(D49),"",D49)</f>
      </c>
      <c r="E52" s="335">
        <f t="shared" si="18"/>
      </c>
      <c r="F52" s="336">
        <f t="shared" si="18"/>
      </c>
      <c r="G52" s="336">
        <f t="shared" si="18"/>
      </c>
      <c r="H52" s="336">
        <f t="shared" si="18"/>
      </c>
      <c r="I52" s="337">
        <f t="shared" si="18"/>
      </c>
      <c r="J52" s="337">
        <f t="shared" si="18"/>
      </c>
      <c r="K52" s="279">
        <f>IF(NOT(ISBLANK(E49)),$K$32,"")</f>
      </c>
      <c r="L52" s="338">
        <f>SUM(L49:L51)</f>
        <v>0</v>
      </c>
      <c r="M52" s="338">
        <f>SUM(M49:M51)</f>
        <v>0</v>
      </c>
      <c r="N52" s="339">
        <f>SUM(N49:N51)</f>
        <v>0</v>
      </c>
      <c r="O52" s="339">
        <f>SUM(O49:O51)</f>
        <v>0</v>
      </c>
      <c r="P52" s="340">
        <f>SUM(P49:P51)</f>
        <v>0</v>
      </c>
      <c r="Q52" s="279">
        <f t="shared" si="1"/>
        <v>0</v>
      </c>
    </row>
    <row r="53" spans="2:17" ht="15">
      <c r="B53" s="276">
        <v>16</v>
      </c>
      <c r="C53" s="293" t="s">
        <v>23</v>
      </c>
      <c r="D53" s="325">
        <f>IF(Q56&lt;&gt;0,VLOOKUP($E$9,Info_County_Code,2,FALSE),"")</f>
      </c>
      <c r="E53" s="144"/>
      <c r="F53" s="38"/>
      <c r="G53" s="38"/>
      <c r="H53" s="38"/>
      <c r="I53" s="30"/>
      <c r="J53" s="30"/>
      <c r="K53" s="326">
        <f>IF(NOT(ISBLANK(E53)),$K$29,"")</f>
      </c>
      <c r="L53" s="32"/>
      <c r="M53" s="32"/>
      <c r="N53" s="30"/>
      <c r="O53" s="30"/>
      <c r="P53" s="34"/>
      <c r="Q53" s="246">
        <f t="shared" si="1"/>
        <v>0</v>
      </c>
    </row>
    <row r="54" spans="2:17" ht="15">
      <c r="B54" s="276">
        <v>16</v>
      </c>
      <c r="C54" s="218" t="s">
        <v>25</v>
      </c>
      <c r="D54" s="327">
        <f aca="true" t="shared" si="19" ref="D54:J54">IF(ISBLANK(D53),"",D53)</f>
      </c>
      <c r="E54" s="328">
        <f t="shared" si="19"/>
      </c>
      <c r="F54" s="329">
        <f t="shared" si="19"/>
      </c>
      <c r="G54" s="329">
        <f t="shared" si="19"/>
      </c>
      <c r="H54" s="329">
        <f t="shared" si="19"/>
      </c>
      <c r="I54" s="330">
        <f t="shared" si="19"/>
      </c>
      <c r="J54" s="330">
        <f t="shared" si="19"/>
      </c>
      <c r="K54" s="275">
        <f>IF(NOT(ISBLANK(E53)),$K$30,"")</f>
      </c>
      <c r="L54" s="32"/>
      <c r="M54" s="32"/>
      <c r="N54" s="30"/>
      <c r="O54" s="30"/>
      <c r="P54" s="34"/>
      <c r="Q54" s="246">
        <f t="shared" si="1"/>
        <v>0</v>
      </c>
    </row>
    <row r="55" spans="2:17" ht="15">
      <c r="B55" s="276">
        <v>16</v>
      </c>
      <c r="C55" s="218" t="s">
        <v>27</v>
      </c>
      <c r="D55" s="327">
        <f aca="true" t="shared" si="20" ref="D55:J55">IF(ISBLANK(D53),"",D53)</f>
      </c>
      <c r="E55" s="331">
        <f t="shared" si="20"/>
      </c>
      <c r="F55" s="332">
        <f t="shared" si="20"/>
      </c>
      <c r="G55" s="332">
        <f t="shared" si="20"/>
      </c>
      <c r="H55" s="332">
        <f t="shared" si="20"/>
      </c>
      <c r="I55" s="275">
        <f t="shared" si="20"/>
      </c>
      <c r="J55" s="275">
        <f t="shared" si="20"/>
      </c>
      <c r="K55" s="275">
        <f>IF(NOT(ISBLANK(E53)),$K$31,"")</f>
      </c>
      <c r="L55" s="32"/>
      <c r="M55" s="32"/>
      <c r="N55" s="30"/>
      <c r="O55" s="30"/>
      <c r="P55" s="34"/>
      <c r="Q55" s="246">
        <f t="shared" si="1"/>
        <v>0</v>
      </c>
    </row>
    <row r="56" spans="2:17" ht="15.75">
      <c r="B56" s="333">
        <v>16</v>
      </c>
      <c r="C56" s="333" t="s">
        <v>202</v>
      </c>
      <c r="D56" s="334">
        <f aca="true" t="shared" si="21" ref="D56:J56">IF(ISBLANK(D53),"",D53)</f>
      </c>
      <c r="E56" s="335">
        <f t="shared" si="21"/>
      </c>
      <c r="F56" s="336">
        <f t="shared" si="21"/>
      </c>
      <c r="G56" s="336">
        <f t="shared" si="21"/>
      </c>
      <c r="H56" s="336">
        <f t="shared" si="21"/>
      </c>
      <c r="I56" s="337">
        <f t="shared" si="21"/>
      </c>
      <c r="J56" s="337">
        <f t="shared" si="21"/>
      </c>
      <c r="K56" s="279">
        <f>IF(NOT(ISBLANK(E53)),$K$32,"")</f>
      </c>
      <c r="L56" s="338">
        <f>SUM(L53:L55)</f>
        <v>0</v>
      </c>
      <c r="M56" s="338">
        <f>SUM(M53:M55)</f>
        <v>0</v>
      </c>
      <c r="N56" s="339">
        <f>SUM(N53:N55)</f>
        <v>0</v>
      </c>
      <c r="O56" s="339">
        <f>SUM(O53:O55)</f>
        <v>0</v>
      </c>
      <c r="P56" s="340">
        <f>SUM(P53:P55)</f>
        <v>0</v>
      </c>
      <c r="Q56" s="279">
        <f t="shared" si="1"/>
        <v>0</v>
      </c>
    </row>
    <row r="57" spans="2:17" ht="15">
      <c r="B57" s="276">
        <v>17</v>
      </c>
      <c r="C57" s="293" t="s">
        <v>23</v>
      </c>
      <c r="D57" s="325">
        <f>IF(Q60&lt;&gt;0,VLOOKUP($E$9,Info_County_Code,2,FALSE),"")</f>
      </c>
      <c r="E57" s="144"/>
      <c r="F57" s="38"/>
      <c r="G57" s="38"/>
      <c r="H57" s="38"/>
      <c r="I57" s="30"/>
      <c r="J57" s="30"/>
      <c r="K57" s="326">
        <f>IF(NOT(ISBLANK(E57)),$K$29,"")</f>
      </c>
      <c r="L57" s="32"/>
      <c r="M57" s="32"/>
      <c r="N57" s="30"/>
      <c r="O57" s="30"/>
      <c r="P57" s="34"/>
      <c r="Q57" s="246">
        <f t="shared" si="1"/>
        <v>0</v>
      </c>
    </row>
    <row r="58" spans="2:17" ht="15">
      <c r="B58" s="276">
        <v>17</v>
      </c>
      <c r="C58" s="218" t="s">
        <v>25</v>
      </c>
      <c r="D58" s="327">
        <f aca="true" t="shared" si="22" ref="D58:J58">IF(ISBLANK(D57),"",D57)</f>
      </c>
      <c r="E58" s="328">
        <f t="shared" si="22"/>
      </c>
      <c r="F58" s="329">
        <f t="shared" si="22"/>
      </c>
      <c r="G58" s="329">
        <f t="shared" si="22"/>
      </c>
      <c r="H58" s="329">
        <f t="shared" si="22"/>
      </c>
      <c r="I58" s="330">
        <f t="shared" si="22"/>
      </c>
      <c r="J58" s="330">
        <f t="shared" si="22"/>
      </c>
      <c r="K58" s="275">
        <f>IF(NOT(ISBLANK(E57)),$K$30,"")</f>
      </c>
      <c r="L58" s="32"/>
      <c r="M58" s="32"/>
      <c r="N58" s="30"/>
      <c r="O58" s="30"/>
      <c r="P58" s="34"/>
      <c r="Q58" s="246">
        <f t="shared" si="1"/>
        <v>0</v>
      </c>
    </row>
    <row r="59" spans="2:17" ht="15">
      <c r="B59" s="276">
        <v>17</v>
      </c>
      <c r="C59" s="218" t="s">
        <v>27</v>
      </c>
      <c r="D59" s="327">
        <f aca="true" t="shared" si="23" ref="D59:J59">IF(ISBLANK(D57),"",D57)</f>
      </c>
      <c r="E59" s="331">
        <f t="shared" si="23"/>
      </c>
      <c r="F59" s="332">
        <f t="shared" si="23"/>
      </c>
      <c r="G59" s="332">
        <f t="shared" si="23"/>
      </c>
      <c r="H59" s="332">
        <f t="shared" si="23"/>
      </c>
      <c r="I59" s="275">
        <f t="shared" si="23"/>
      </c>
      <c r="J59" s="275">
        <f t="shared" si="23"/>
      </c>
      <c r="K59" s="275">
        <f>IF(NOT(ISBLANK(E57)),$K$31,"")</f>
      </c>
      <c r="L59" s="32"/>
      <c r="M59" s="32"/>
      <c r="N59" s="30"/>
      <c r="O59" s="30"/>
      <c r="P59" s="34"/>
      <c r="Q59" s="246">
        <f t="shared" si="1"/>
        <v>0</v>
      </c>
    </row>
    <row r="60" spans="2:17" ht="15.75">
      <c r="B60" s="333">
        <v>17</v>
      </c>
      <c r="C60" s="333" t="s">
        <v>202</v>
      </c>
      <c r="D60" s="334">
        <f aca="true" t="shared" si="24" ref="D60:J60">IF(ISBLANK(D57),"",D57)</f>
      </c>
      <c r="E60" s="335">
        <f t="shared" si="24"/>
      </c>
      <c r="F60" s="336">
        <f t="shared" si="24"/>
      </c>
      <c r="G60" s="336">
        <f t="shared" si="24"/>
      </c>
      <c r="H60" s="336">
        <f t="shared" si="24"/>
      </c>
      <c r="I60" s="337">
        <f t="shared" si="24"/>
      </c>
      <c r="J60" s="337">
        <f t="shared" si="24"/>
      </c>
      <c r="K60" s="279">
        <f>IF(NOT(ISBLANK(E57)),$K$32,"")</f>
      </c>
      <c r="L60" s="338">
        <f>SUM(L57:L59)</f>
        <v>0</v>
      </c>
      <c r="M60" s="338">
        <f>SUM(M57:M59)</f>
        <v>0</v>
      </c>
      <c r="N60" s="339">
        <f>SUM(N57:N59)</f>
        <v>0</v>
      </c>
      <c r="O60" s="339">
        <f>SUM(O57:O59)</f>
        <v>0</v>
      </c>
      <c r="P60" s="340">
        <f>SUM(P57:P59)</f>
        <v>0</v>
      </c>
      <c r="Q60" s="279">
        <f t="shared" si="1"/>
        <v>0</v>
      </c>
    </row>
    <row r="61" spans="2:17" ht="15">
      <c r="B61" s="276">
        <v>18</v>
      </c>
      <c r="C61" s="293" t="s">
        <v>23</v>
      </c>
      <c r="D61" s="325">
        <f>IF(Q64&lt;&gt;0,VLOOKUP($E$9,Info_County_Code,2,FALSE),"")</f>
      </c>
      <c r="E61" s="144"/>
      <c r="F61" s="38"/>
      <c r="G61" s="38"/>
      <c r="H61" s="38"/>
      <c r="I61" s="30"/>
      <c r="J61" s="30"/>
      <c r="K61" s="326">
        <f>IF(NOT(ISBLANK(E61)),$K$29,"")</f>
      </c>
      <c r="L61" s="32"/>
      <c r="M61" s="32"/>
      <c r="N61" s="30"/>
      <c r="O61" s="30"/>
      <c r="P61" s="34"/>
      <c r="Q61" s="246">
        <f aca="true" t="shared" si="25" ref="Q61:Q84">SUM(L61:P61)</f>
        <v>0</v>
      </c>
    </row>
    <row r="62" spans="2:17" ht="15">
      <c r="B62" s="276">
        <v>18</v>
      </c>
      <c r="C62" s="218" t="s">
        <v>25</v>
      </c>
      <c r="D62" s="327">
        <f aca="true" t="shared" si="26" ref="D62:J62">IF(ISBLANK(D61),"",D61)</f>
      </c>
      <c r="E62" s="328">
        <f t="shared" si="26"/>
      </c>
      <c r="F62" s="329">
        <f t="shared" si="26"/>
      </c>
      <c r="G62" s="329">
        <f t="shared" si="26"/>
      </c>
      <c r="H62" s="329">
        <f t="shared" si="26"/>
      </c>
      <c r="I62" s="330">
        <f t="shared" si="26"/>
      </c>
      <c r="J62" s="330">
        <f t="shared" si="26"/>
      </c>
      <c r="K62" s="275">
        <f>IF(NOT(ISBLANK(E61)),$K$30,"")</f>
      </c>
      <c r="L62" s="32"/>
      <c r="M62" s="32"/>
      <c r="N62" s="30"/>
      <c r="O62" s="30"/>
      <c r="P62" s="34"/>
      <c r="Q62" s="246">
        <f t="shared" si="25"/>
        <v>0</v>
      </c>
    </row>
    <row r="63" spans="2:17" ht="15">
      <c r="B63" s="276">
        <v>18</v>
      </c>
      <c r="C63" s="218" t="s">
        <v>27</v>
      </c>
      <c r="D63" s="327">
        <f aca="true" t="shared" si="27" ref="D63:J63">IF(ISBLANK(D61),"",D61)</f>
      </c>
      <c r="E63" s="331">
        <f t="shared" si="27"/>
      </c>
      <c r="F63" s="332">
        <f t="shared" si="27"/>
      </c>
      <c r="G63" s="332">
        <f t="shared" si="27"/>
      </c>
      <c r="H63" s="332">
        <f t="shared" si="27"/>
      </c>
      <c r="I63" s="275">
        <f t="shared" si="27"/>
      </c>
      <c r="J63" s="275">
        <f t="shared" si="27"/>
      </c>
      <c r="K63" s="275">
        <f>IF(NOT(ISBLANK(E61)),$K$31,"")</f>
      </c>
      <c r="L63" s="32"/>
      <c r="M63" s="32"/>
      <c r="N63" s="30"/>
      <c r="O63" s="30"/>
      <c r="P63" s="34"/>
      <c r="Q63" s="246">
        <f t="shared" si="25"/>
        <v>0</v>
      </c>
    </row>
    <row r="64" spans="2:17" ht="15.75">
      <c r="B64" s="333">
        <v>18</v>
      </c>
      <c r="C64" s="333" t="s">
        <v>202</v>
      </c>
      <c r="D64" s="334">
        <f aca="true" t="shared" si="28" ref="D64:J64">IF(ISBLANK(D61),"",D61)</f>
      </c>
      <c r="E64" s="335">
        <f t="shared" si="28"/>
      </c>
      <c r="F64" s="336">
        <f t="shared" si="28"/>
      </c>
      <c r="G64" s="336">
        <f t="shared" si="28"/>
      </c>
      <c r="H64" s="336">
        <f t="shared" si="28"/>
      </c>
      <c r="I64" s="337">
        <f t="shared" si="28"/>
      </c>
      <c r="J64" s="337">
        <f t="shared" si="28"/>
      </c>
      <c r="K64" s="279">
        <f>IF(NOT(ISBLANK(E61)),$K$32,"")</f>
      </c>
      <c r="L64" s="338">
        <f>SUM(L61:L63)</f>
        <v>0</v>
      </c>
      <c r="M64" s="338">
        <f>SUM(M61:M63)</f>
        <v>0</v>
      </c>
      <c r="N64" s="339">
        <f>SUM(N61:N63)</f>
        <v>0</v>
      </c>
      <c r="O64" s="339">
        <f>SUM(O61:O63)</f>
        <v>0</v>
      </c>
      <c r="P64" s="340">
        <f>SUM(P61:P63)</f>
        <v>0</v>
      </c>
      <c r="Q64" s="279">
        <f t="shared" si="25"/>
        <v>0</v>
      </c>
    </row>
    <row r="65" spans="2:17" ht="15">
      <c r="B65" s="276">
        <v>19</v>
      </c>
      <c r="C65" s="293" t="s">
        <v>23</v>
      </c>
      <c r="D65" s="325">
        <f>IF(Q68&lt;&gt;0,VLOOKUP($E$9,Info_County_Code,2,FALSE),"")</f>
      </c>
      <c r="E65" s="144"/>
      <c r="F65" s="38"/>
      <c r="G65" s="38"/>
      <c r="H65" s="38"/>
      <c r="I65" s="30"/>
      <c r="J65" s="30"/>
      <c r="K65" s="326">
        <f>IF(NOT(ISBLANK(E65)),$K$29,"")</f>
      </c>
      <c r="L65" s="32"/>
      <c r="M65" s="32"/>
      <c r="N65" s="30"/>
      <c r="O65" s="30"/>
      <c r="P65" s="34"/>
      <c r="Q65" s="246">
        <f t="shared" si="25"/>
        <v>0</v>
      </c>
    </row>
    <row r="66" spans="2:17" ht="15">
      <c r="B66" s="276">
        <v>19</v>
      </c>
      <c r="C66" s="218" t="s">
        <v>25</v>
      </c>
      <c r="D66" s="327">
        <f aca="true" t="shared" si="29" ref="D66:J66">IF(ISBLANK(D65),"",D65)</f>
      </c>
      <c r="E66" s="328">
        <f t="shared" si="29"/>
      </c>
      <c r="F66" s="329">
        <f t="shared" si="29"/>
      </c>
      <c r="G66" s="329">
        <f t="shared" si="29"/>
      </c>
      <c r="H66" s="329">
        <f t="shared" si="29"/>
      </c>
      <c r="I66" s="330">
        <f t="shared" si="29"/>
      </c>
      <c r="J66" s="330">
        <f t="shared" si="29"/>
      </c>
      <c r="K66" s="275">
        <f>IF(NOT(ISBLANK(E65)),$K$30,"")</f>
      </c>
      <c r="L66" s="32"/>
      <c r="M66" s="32"/>
      <c r="N66" s="30"/>
      <c r="O66" s="30"/>
      <c r="P66" s="34"/>
      <c r="Q66" s="246">
        <f t="shared" si="25"/>
        <v>0</v>
      </c>
    </row>
    <row r="67" spans="2:17" ht="15">
      <c r="B67" s="276">
        <v>19</v>
      </c>
      <c r="C67" s="218" t="s">
        <v>27</v>
      </c>
      <c r="D67" s="327">
        <f aca="true" t="shared" si="30" ref="D67:J67">IF(ISBLANK(D65),"",D65)</f>
      </c>
      <c r="E67" s="331">
        <f t="shared" si="30"/>
      </c>
      <c r="F67" s="332">
        <f t="shared" si="30"/>
      </c>
      <c r="G67" s="332">
        <f t="shared" si="30"/>
      </c>
      <c r="H67" s="332">
        <f t="shared" si="30"/>
      </c>
      <c r="I67" s="275">
        <f t="shared" si="30"/>
      </c>
      <c r="J67" s="275">
        <f t="shared" si="30"/>
      </c>
      <c r="K67" s="275">
        <f>IF(NOT(ISBLANK(E65)),$K$31,"")</f>
      </c>
      <c r="L67" s="32"/>
      <c r="M67" s="32"/>
      <c r="N67" s="30"/>
      <c r="O67" s="30"/>
      <c r="P67" s="34"/>
      <c r="Q67" s="246">
        <f t="shared" si="25"/>
        <v>0</v>
      </c>
    </row>
    <row r="68" spans="2:17" ht="15.75">
      <c r="B68" s="333">
        <v>19</v>
      </c>
      <c r="C68" s="333" t="s">
        <v>202</v>
      </c>
      <c r="D68" s="334">
        <f aca="true" t="shared" si="31" ref="D68:J68">IF(ISBLANK(D65),"",D65)</f>
      </c>
      <c r="E68" s="335">
        <f t="shared" si="31"/>
      </c>
      <c r="F68" s="336">
        <f t="shared" si="31"/>
      </c>
      <c r="G68" s="336">
        <f t="shared" si="31"/>
      </c>
      <c r="H68" s="336">
        <f t="shared" si="31"/>
      </c>
      <c r="I68" s="337">
        <f t="shared" si="31"/>
      </c>
      <c r="J68" s="337">
        <f t="shared" si="31"/>
      </c>
      <c r="K68" s="279">
        <f>IF(NOT(ISBLANK(E65)),$K$32,"")</f>
      </c>
      <c r="L68" s="338">
        <f>SUM(L65:L67)</f>
        <v>0</v>
      </c>
      <c r="M68" s="338">
        <f>SUM(M65:M67)</f>
        <v>0</v>
      </c>
      <c r="N68" s="339">
        <f>SUM(N65:N67)</f>
        <v>0</v>
      </c>
      <c r="O68" s="339">
        <f>SUM(O65:O67)</f>
        <v>0</v>
      </c>
      <c r="P68" s="340">
        <f>SUM(P65:P67)</f>
        <v>0</v>
      </c>
      <c r="Q68" s="279">
        <f t="shared" si="25"/>
        <v>0</v>
      </c>
    </row>
    <row r="69" spans="2:17" ht="15">
      <c r="B69" s="276">
        <v>20</v>
      </c>
      <c r="C69" s="293" t="s">
        <v>23</v>
      </c>
      <c r="D69" s="325">
        <f>IF(Q72&lt;&gt;0,VLOOKUP($E$9,Info_County_Code,2,FALSE),"")</f>
      </c>
      <c r="E69" s="144"/>
      <c r="F69" s="38"/>
      <c r="G69" s="38"/>
      <c r="H69" s="38"/>
      <c r="I69" s="30"/>
      <c r="J69" s="30"/>
      <c r="K69" s="326">
        <f>IF(NOT(ISBLANK(E69)),$K$29,"")</f>
      </c>
      <c r="L69" s="32"/>
      <c r="M69" s="32"/>
      <c r="N69" s="30"/>
      <c r="O69" s="30"/>
      <c r="P69" s="34"/>
      <c r="Q69" s="246">
        <f t="shared" si="25"/>
        <v>0</v>
      </c>
    </row>
    <row r="70" spans="2:17" ht="15">
      <c r="B70" s="276">
        <v>20</v>
      </c>
      <c r="C70" s="218" t="s">
        <v>25</v>
      </c>
      <c r="D70" s="327">
        <f aca="true" t="shared" si="32" ref="D70:J70">IF(ISBLANK(D69),"",D69)</f>
      </c>
      <c r="E70" s="328">
        <f t="shared" si="32"/>
      </c>
      <c r="F70" s="329">
        <f t="shared" si="32"/>
      </c>
      <c r="G70" s="329">
        <f t="shared" si="32"/>
      </c>
      <c r="H70" s="329">
        <f t="shared" si="32"/>
      </c>
      <c r="I70" s="330">
        <f t="shared" si="32"/>
      </c>
      <c r="J70" s="330">
        <f t="shared" si="32"/>
      </c>
      <c r="K70" s="275">
        <f>IF(NOT(ISBLANK(E69)),$K$30,"")</f>
      </c>
      <c r="L70" s="32"/>
      <c r="M70" s="32"/>
      <c r="N70" s="30"/>
      <c r="O70" s="30"/>
      <c r="P70" s="34"/>
      <c r="Q70" s="246">
        <f t="shared" si="25"/>
        <v>0</v>
      </c>
    </row>
    <row r="71" spans="2:17" ht="15">
      <c r="B71" s="276">
        <v>20</v>
      </c>
      <c r="C71" s="218" t="s">
        <v>27</v>
      </c>
      <c r="D71" s="327">
        <f aca="true" t="shared" si="33" ref="D71:J71">IF(ISBLANK(D69),"",D69)</f>
      </c>
      <c r="E71" s="331">
        <f t="shared" si="33"/>
      </c>
      <c r="F71" s="332">
        <f t="shared" si="33"/>
      </c>
      <c r="G71" s="332">
        <f t="shared" si="33"/>
      </c>
      <c r="H71" s="332">
        <f t="shared" si="33"/>
      </c>
      <c r="I71" s="275">
        <f t="shared" si="33"/>
      </c>
      <c r="J71" s="275">
        <f t="shared" si="33"/>
      </c>
      <c r="K71" s="275">
        <f>IF(NOT(ISBLANK(E69)),$K$31,"")</f>
      </c>
      <c r="L71" s="32"/>
      <c r="M71" s="32"/>
      <c r="N71" s="30"/>
      <c r="O71" s="30"/>
      <c r="P71" s="34"/>
      <c r="Q71" s="246">
        <f t="shared" si="25"/>
        <v>0</v>
      </c>
    </row>
    <row r="72" spans="2:17" ht="15.75">
      <c r="B72" s="333">
        <v>20</v>
      </c>
      <c r="C72" s="333" t="s">
        <v>202</v>
      </c>
      <c r="D72" s="334">
        <f aca="true" t="shared" si="34" ref="D72:J72">IF(ISBLANK(D69),"",D69)</f>
      </c>
      <c r="E72" s="335">
        <f t="shared" si="34"/>
      </c>
      <c r="F72" s="336">
        <f t="shared" si="34"/>
      </c>
      <c r="G72" s="336">
        <f t="shared" si="34"/>
      </c>
      <c r="H72" s="336">
        <f t="shared" si="34"/>
      </c>
      <c r="I72" s="337">
        <f t="shared" si="34"/>
      </c>
      <c r="J72" s="337">
        <f t="shared" si="34"/>
      </c>
      <c r="K72" s="279">
        <f>IF(NOT(ISBLANK(E69)),$K$32,"")</f>
      </c>
      <c r="L72" s="338">
        <f>SUM(L69:L71)</f>
        <v>0</v>
      </c>
      <c r="M72" s="338">
        <f>SUM(M69:M71)</f>
        <v>0</v>
      </c>
      <c r="N72" s="339">
        <f>SUM(N69:N71)</f>
        <v>0</v>
      </c>
      <c r="O72" s="339">
        <f>SUM(O69:O71)</f>
        <v>0</v>
      </c>
      <c r="P72" s="340">
        <f>SUM(P69:P71)</f>
        <v>0</v>
      </c>
      <c r="Q72" s="279">
        <f t="shared" si="25"/>
        <v>0</v>
      </c>
    </row>
    <row r="73" spans="2:17" ht="15">
      <c r="B73" s="276">
        <v>21</v>
      </c>
      <c r="C73" s="293" t="s">
        <v>23</v>
      </c>
      <c r="D73" s="325">
        <f>IF(Q76&lt;&gt;0,VLOOKUP($E$9,Info_County_Code,2,FALSE),"")</f>
      </c>
      <c r="E73" s="144"/>
      <c r="F73" s="38"/>
      <c r="G73" s="38"/>
      <c r="H73" s="38"/>
      <c r="I73" s="30"/>
      <c r="J73" s="30"/>
      <c r="K73" s="326">
        <f>IF(NOT(ISBLANK(E73)),$K$29,"")</f>
      </c>
      <c r="L73" s="32"/>
      <c r="M73" s="32"/>
      <c r="N73" s="30"/>
      <c r="O73" s="30"/>
      <c r="P73" s="34"/>
      <c r="Q73" s="246">
        <f t="shared" si="25"/>
        <v>0</v>
      </c>
    </row>
    <row r="74" spans="2:17" ht="15">
      <c r="B74" s="276">
        <v>21</v>
      </c>
      <c r="C74" s="218" t="s">
        <v>25</v>
      </c>
      <c r="D74" s="327">
        <f aca="true" t="shared" si="35" ref="D74:J74">IF(ISBLANK(D73),"",D73)</f>
      </c>
      <c r="E74" s="328">
        <f t="shared" si="35"/>
      </c>
      <c r="F74" s="329">
        <f t="shared" si="35"/>
      </c>
      <c r="G74" s="329">
        <f t="shared" si="35"/>
      </c>
      <c r="H74" s="329">
        <f t="shared" si="35"/>
      </c>
      <c r="I74" s="330">
        <f t="shared" si="35"/>
      </c>
      <c r="J74" s="330">
        <f t="shared" si="35"/>
      </c>
      <c r="K74" s="275">
        <f>IF(NOT(ISBLANK(E73)),$K$30,"")</f>
      </c>
      <c r="L74" s="32"/>
      <c r="M74" s="32"/>
      <c r="N74" s="30"/>
      <c r="O74" s="30"/>
      <c r="P74" s="34"/>
      <c r="Q74" s="246">
        <f t="shared" si="25"/>
        <v>0</v>
      </c>
    </row>
    <row r="75" spans="2:17" ht="15">
      <c r="B75" s="276">
        <v>21</v>
      </c>
      <c r="C75" s="218" t="s">
        <v>27</v>
      </c>
      <c r="D75" s="327">
        <f aca="true" t="shared" si="36" ref="D75:J75">IF(ISBLANK(D73),"",D73)</f>
      </c>
      <c r="E75" s="331">
        <f t="shared" si="36"/>
      </c>
      <c r="F75" s="332">
        <f t="shared" si="36"/>
      </c>
      <c r="G75" s="332">
        <f t="shared" si="36"/>
      </c>
      <c r="H75" s="332">
        <f t="shared" si="36"/>
      </c>
      <c r="I75" s="275">
        <f t="shared" si="36"/>
      </c>
      <c r="J75" s="275">
        <f t="shared" si="36"/>
      </c>
      <c r="K75" s="275">
        <f>IF(NOT(ISBLANK(E73)),$K$31,"")</f>
      </c>
      <c r="L75" s="32"/>
      <c r="M75" s="32"/>
      <c r="N75" s="30"/>
      <c r="O75" s="30"/>
      <c r="P75" s="34"/>
      <c r="Q75" s="246">
        <f t="shared" si="25"/>
        <v>0</v>
      </c>
    </row>
    <row r="76" spans="2:17" ht="15.75">
      <c r="B76" s="333">
        <v>21</v>
      </c>
      <c r="C76" s="333" t="s">
        <v>202</v>
      </c>
      <c r="D76" s="334">
        <f aca="true" t="shared" si="37" ref="D76:J76">IF(ISBLANK(D73),"",D73)</f>
      </c>
      <c r="E76" s="335">
        <f t="shared" si="37"/>
      </c>
      <c r="F76" s="336">
        <f t="shared" si="37"/>
      </c>
      <c r="G76" s="336">
        <f t="shared" si="37"/>
      </c>
      <c r="H76" s="336">
        <f t="shared" si="37"/>
      </c>
      <c r="I76" s="337">
        <f t="shared" si="37"/>
      </c>
      <c r="J76" s="337">
        <f t="shared" si="37"/>
      </c>
      <c r="K76" s="279">
        <f>IF(NOT(ISBLANK(E73)),$K$32,"")</f>
      </c>
      <c r="L76" s="338">
        <f>SUM(L73:L75)</f>
        <v>0</v>
      </c>
      <c r="M76" s="338">
        <f>SUM(M73:M75)</f>
        <v>0</v>
      </c>
      <c r="N76" s="339">
        <f>SUM(N73:N75)</f>
        <v>0</v>
      </c>
      <c r="O76" s="339">
        <f>SUM(O73:O75)</f>
        <v>0</v>
      </c>
      <c r="P76" s="340">
        <f>SUM(P73:P75)</f>
        <v>0</v>
      </c>
      <c r="Q76" s="279">
        <f t="shared" si="25"/>
        <v>0</v>
      </c>
    </row>
    <row r="77" spans="2:17" ht="15">
      <c r="B77" s="276">
        <v>22</v>
      </c>
      <c r="C77" s="293" t="s">
        <v>23</v>
      </c>
      <c r="D77" s="325">
        <f>IF(Q80&lt;&gt;0,VLOOKUP($E$9,Info_County_Code,2,FALSE),"")</f>
      </c>
      <c r="E77" s="144"/>
      <c r="F77" s="38"/>
      <c r="G77" s="38"/>
      <c r="H77" s="38"/>
      <c r="I77" s="30"/>
      <c r="J77" s="30"/>
      <c r="K77" s="326">
        <f>IF(NOT(ISBLANK(E77)),$K$29,"")</f>
      </c>
      <c r="L77" s="32"/>
      <c r="M77" s="32"/>
      <c r="N77" s="30"/>
      <c r="O77" s="30"/>
      <c r="P77" s="34"/>
      <c r="Q77" s="246">
        <f t="shared" si="25"/>
        <v>0</v>
      </c>
    </row>
    <row r="78" spans="2:17" ht="15">
      <c r="B78" s="276">
        <v>22</v>
      </c>
      <c r="C78" s="218" t="s">
        <v>25</v>
      </c>
      <c r="D78" s="327">
        <f aca="true" t="shared" si="38" ref="D78:J78">IF(ISBLANK(D77),"",D77)</f>
      </c>
      <c r="E78" s="328">
        <f t="shared" si="38"/>
      </c>
      <c r="F78" s="329">
        <f t="shared" si="38"/>
      </c>
      <c r="G78" s="329">
        <f t="shared" si="38"/>
      </c>
      <c r="H78" s="329">
        <f t="shared" si="38"/>
      </c>
      <c r="I78" s="330">
        <f t="shared" si="38"/>
      </c>
      <c r="J78" s="330">
        <f t="shared" si="38"/>
      </c>
      <c r="K78" s="275">
        <f>IF(NOT(ISBLANK(E77)),$K$30,"")</f>
      </c>
      <c r="L78" s="32"/>
      <c r="M78" s="32"/>
      <c r="N78" s="30"/>
      <c r="O78" s="30"/>
      <c r="P78" s="34"/>
      <c r="Q78" s="246">
        <f t="shared" si="25"/>
        <v>0</v>
      </c>
    </row>
    <row r="79" spans="2:17" ht="15">
      <c r="B79" s="276">
        <v>22</v>
      </c>
      <c r="C79" s="218" t="s">
        <v>27</v>
      </c>
      <c r="D79" s="327">
        <f aca="true" t="shared" si="39" ref="D79:J79">IF(ISBLANK(D77),"",D77)</f>
      </c>
      <c r="E79" s="331">
        <f t="shared" si="39"/>
      </c>
      <c r="F79" s="332">
        <f t="shared" si="39"/>
      </c>
      <c r="G79" s="332">
        <f t="shared" si="39"/>
      </c>
      <c r="H79" s="332">
        <f t="shared" si="39"/>
      </c>
      <c r="I79" s="275">
        <f t="shared" si="39"/>
      </c>
      <c r="J79" s="275">
        <f t="shared" si="39"/>
      </c>
      <c r="K79" s="275">
        <f>IF(NOT(ISBLANK(E77)),$K$31,"")</f>
      </c>
      <c r="L79" s="32"/>
      <c r="M79" s="32"/>
      <c r="N79" s="30"/>
      <c r="O79" s="30"/>
      <c r="P79" s="34"/>
      <c r="Q79" s="246">
        <f t="shared" si="25"/>
        <v>0</v>
      </c>
    </row>
    <row r="80" spans="2:17" ht="15.75">
      <c r="B80" s="333">
        <v>22</v>
      </c>
      <c r="C80" s="333" t="s">
        <v>202</v>
      </c>
      <c r="D80" s="334">
        <f aca="true" t="shared" si="40" ref="D80:J80">IF(ISBLANK(D77),"",D77)</f>
      </c>
      <c r="E80" s="335">
        <f t="shared" si="40"/>
      </c>
      <c r="F80" s="336">
        <f t="shared" si="40"/>
      </c>
      <c r="G80" s="336">
        <f t="shared" si="40"/>
      </c>
      <c r="H80" s="336">
        <f t="shared" si="40"/>
      </c>
      <c r="I80" s="337">
        <f t="shared" si="40"/>
      </c>
      <c r="J80" s="337">
        <f t="shared" si="40"/>
      </c>
      <c r="K80" s="279">
        <f>IF(NOT(ISBLANK(E77)),$K$32,"")</f>
      </c>
      <c r="L80" s="338">
        <f>SUM(L77:L79)</f>
        <v>0</v>
      </c>
      <c r="M80" s="338">
        <f>SUM(M77:M79)</f>
        <v>0</v>
      </c>
      <c r="N80" s="339">
        <f>SUM(N77:N79)</f>
        <v>0</v>
      </c>
      <c r="O80" s="339">
        <f>SUM(O77:O79)</f>
        <v>0</v>
      </c>
      <c r="P80" s="340">
        <f>SUM(P77:P79)</f>
        <v>0</v>
      </c>
      <c r="Q80" s="279">
        <f t="shared" si="25"/>
        <v>0</v>
      </c>
    </row>
    <row r="81" spans="2:17" ht="15">
      <c r="B81" s="276">
        <v>23</v>
      </c>
      <c r="C81" s="293" t="s">
        <v>23</v>
      </c>
      <c r="D81" s="325">
        <f>IF(Q84&lt;&gt;0,VLOOKUP($E$9,Info_County_Code,2,FALSE),"")</f>
      </c>
      <c r="E81" s="144"/>
      <c r="F81" s="38"/>
      <c r="G81" s="38"/>
      <c r="H81" s="38"/>
      <c r="I81" s="30"/>
      <c r="J81" s="30"/>
      <c r="K81" s="326">
        <f>IF(NOT(ISBLANK(E81)),$K$29,"")</f>
      </c>
      <c r="L81" s="32"/>
      <c r="M81" s="32"/>
      <c r="N81" s="30"/>
      <c r="O81" s="30"/>
      <c r="P81" s="34"/>
      <c r="Q81" s="246">
        <f t="shared" si="25"/>
        <v>0</v>
      </c>
    </row>
    <row r="82" spans="2:17" ht="15">
      <c r="B82" s="276">
        <v>23</v>
      </c>
      <c r="C82" s="218" t="s">
        <v>25</v>
      </c>
      <c r="D82" s="327">
        <f aca="true" t="shared" si="41" ref="D82:J82">IF(ISBLANK(D81),"",D81)</f>
      </c>
      <c r="E82" s="328">
        <f t="shared" si="41"/>
      </c>
      <c r="F82" s="329">
        <f t="shared" si="41"/>
      </c>
      <c r="G82" s="329">
        <f t="shared" si="41"/>
      </c>
      <c r="H82" s="329">
        <f t="shared" si="41"/>
      </c>
      <c r="I82" s="330">
        <f t="shared" si="41"/>
      </c>
      <c r="J82" s="330">
        <f t="shared" si="41"/>
      </c>
      <c r="K82" s="275">
        <f>IF(NOT(ISBLANK(E81)),$K$30,"")</f>
      </c>
      <c r="L82" s="32"/>
      <c r="M82" s="32"/>
      <c r="N82" s="30"/>
      <c r="O82" s="30"/>
      <c r="P82" s="34"/>
      <c r="Q82" s="246">
        <f t="shared" si="25"/>
        <v>0</v>
      </c>
    </row>
    <row r="83" spans="2:17" ht="15">
      <c r="B83" s="276">
        <v>23</v>
      </c>
      <c r="C83" s="218" t="s">
        <v>27</v>
      </c>
      <c r="D83" s="327">
        <f aca="true" t="shared" si="42" ref="D83:J83">IF(ISBLANK(D81),"",D81)</f>
      </c>
      <c r="E83" s="331">
        <f t="shared" si="42"/>
      </c>
      <c r="F83" s="332">
        <f t="shared" si="42"/>
      </c>
      <c r="G83" s="332">
        <f t="shared" si="42"/>
      </c>
      <c r="H83" s="332">
        <f t="shared" si="42"/>
      </c>
      <c r="I83" s="275">
        <f t="shared" si="42"/>
      </c>
      <c r="J83" s="275">
        <f t="shared" si="42"/>
      </c>
      <c r="K83" s="275">
        <f>IF(NOT(ISBLANK(E81)),$K$31,"")</f>
      </c>
      <c r="L83" s="32"/>
      <c r="M83" s="32"/>
      <c r="N83" s="30"/>
      <c r="O83" s="30"/>
      <c r="P83" s="34"/>
      <c r="Q83" s="246">
        <f t="shared" si="25"/>
        <v>0</v>
      </c>
    </row>
    <row r="84" spans="2:17" ht="15.75">
      <c r="B84" s="333">
        <v>23</v>
      </c>
      <c r="C84" s="333" t="s">
        <v>202</v>
      </c>
      <c r="D84" s="334">
        <f aca="true" t="shared" si="43" ref="D84:J84">IF(ISBLANK(D81),"",D81)</f>
      </c>
      <c r="E84" s="335">
        <f t="shared" si="43"/>
      </c>
      <c r="F84" s="336">
        <f t="shared" si="43"/>
      </c>
      <c r="G84" s="336">
        <f t="shared" si="43"/>
      </c>
      <c r="H84" s="336">
        <f t="shared" si="43"/>
      </c>
      <c r="I84" s="337">
        <f t="shared" si="43"/>
      </c>
      <c r="J84" s="337">
        <f t="shared" si="43"/>
      </c>
      <c r="K84" s="279">
        <f>IF(NOT(ISBLANK(E81)),$K$32,"")</f>
      </c>
      <c r="L84" s="338">
        <f>SUM(L81:L83)</f>
        <v>0</v>
      </c>
      <c r="M84" s="338">
        <f>SUM(M81:M83)</f>
        <v>0</v>
      </c>
      <c r="N84" s="339">
        <f>SUM(N81:N83)</f>
        <v>0</v>
      </c>
      <c r="O84" s="339">
        <f>SUM(O81:O83)</f>
        <v>0</v>
      </c>
      <c r="P84" s="340">
        <f>SUM(P81:P83)</f>
        <v>0</v>
      </c>
      <c r="Q84" s="279">
        <f t="shared" si="25"/>
        <v>0</v>
      </c>
    </row>
    <row r="85" spans="2:17" ht="15">
      <c r="B85" s="276">
        <v>24</v>
      </c>
      <c r="C85" s="293" t="s">
        <v>23</v>
      </c>
      <c r="D85" s="325">
        <f>IF(Q88&lt;&gt;0,VLOOKUP($E$9,Info_County_Code,2,FALSE),"")</f>
      </c>
      <c r="E85" s="144"/>
      <c r="F85" s="38"/>
      <c r="G85" s="38"/>
      <c r="H85" s="38"/>
      <c r="I85" s="30"/>
      <c r="J85" s="30"/>
      <c r="K85" s="326">
        <f>IF(NOT(ISBLANK(E85)),$K$29,"")</f>
      </c>
      <c r="L85" s="32"/>
      <c r="M85" s="32"/>
      <c r="N85" s="30"/>
      <c r="O85" s="30"/>
      <c r="P85" s="34"/>
      <c r="Q85" s="246">
        <f aca="true" t="shared" si="44" ref="Q85:Q128">SUM(L85:P85)</f>
        <v>0</v>
      </c>
    </row>
    <row r="86" spans="2:17" ht="15">
      <c r="B86" s="276">
        <v>24</v>
      </c>
      <c r="C86" s="218" t="s">
        <v>25</v>
      </c>
      <c r="D86" s="327">
        <f aca="true" t="shared" si="45" ref="D86:J86">IF(ISBLANK(D85),"",D85)</f>
      </c>
      <c r="E86" s="328">
        <f t="shared" si="45"/>
      </c>
      <c r="F86" s="329">
        <f t="shared" si="45"/>
      </c>
      <c r="G86" s="329">
        <f t="shared" si="45"/>
      </c>
      <c r="H86" s="329">
        <f t="shared" si="45"/>
      </c>
      <c r="I86" s="330">
        <f t="shared" si="45"/>
      </c>
      <c r="J86" s="330">
        <f t="shared" si="45"/>
      </c>
      <c r="K86" s="275">
        <f>IF(NOT(ISBLANK(E85)),$K$30,"")</f>
      </c>
      <c r="L86" s="32"/>
      <c r="M86" s="32"/>
      <c r="N86" s="30"/>
      <c r="O86" s="30"/>
      <c r="P86" s="34"/>
      <c r="Q86" s="246">
        <f t="shared" si="44"/>
        <v>0</v>
      </c>
    </row>
    <row r="87" spans="2:17" ht="15">
      <c r="B87" s="276">
        <v>24</v>
      </c>
      <c r="C87" s="218" t="s">
        <v>27</v>
      </c>
      <c r="D87" s="327">
        <f aca="true" t="shared" si="46" ref="D87:J87">IF(ISBLANK(D85),"",D85)</f>
      </c>
      <c r="E87" s="331">
        <f t="shared" si="46"/>
      </c>
      <c r="F87" s="332">
        <f t="shared" si="46"/>
      </c>
      <c r="G87" s="332">
        <f t="shared" si="46"/>
      </c>
      <c r="H87" s="332">
        <f t="shared" si="46"/>
      </c>
      <c r="I87" s="275">
        <f t="shared" si="46"/>
      </c>
      <c r="J87" s="275">
        <f t="shared" si="46"/>
      </c>
      <c r="K87" s="275">
        <f>IF(NOT(ISBLANK(E85)),$K$31,"")</f>
      </c>
      <c r="L87" s="32"/>
      <c r="M87" s="32"/>
      <c r="N87" s="30"/>
      <c r="O87" s="30"/>
      <c r="P87" s="34"/>
      <c r="Q87" s="246">
        <f t="shared" si="44"/>
        <v>0</v>
      </c>
    </row>
    <row r="88" spans="2:17" ht="15.75">
      <c r="B88" s="333">
        <v>24</v>
      </c>
      <c r="C88" s="333" t="s">
        <v>202</v>
      </c>
      <c r="D88" s="334">
        <f aca="true" t="shared" si="47" ref="D88:J88">IF(ISBLANK(D85),"",D85)</f>
      </c>
      <c r="E88" s="341">
        <f t="shared" si="47"/>
      </c>
      <c r="F88" s="342">
        <f t="shared" si="47"/>
      </c>
      <c r="G88" s="342">
        <f t="shared" si="47"/>
      </c>
      <c r="H88" s="342">
        <f t="shared" si="47"/>
      </c>
      <c r="I88" s="279">
        <f t="shared" si="47"/>
      </c>
      <c r="J88" s="279">
        <f t="shared" si="47"/>
      </c>
      <c r="K88" s="279">
        <f>IF(NOT(ISBLANK(E85)),$K$32,"")</f>
      </c>
      <c r="L88" s="343">
        <f>SUM(L85:L87)</f>
        <v>0</v>
      </c>
      <c r="M88" s="343">
        <f>SUM(M85:M87)</f>
        <v>0</v>
      </c>
      <c r="N88" s="344">
        <f>SUM(N85:N87)</f>
        <v>0</v>
      </c>
      <c r="O88" s="344">
        <f>SUM(O85:O87)</f>
        <v>0</v>
      </c>
      <c r="P88" s="345">
        <f>SUM(P85:P87)</f>
        <v>0</v>
      </c>
      <c r="Q88" s="279">
        <f t="shared" si="44"/>
        <v>0</v>
      </c>
    </row>
    <row r="89" spans="2:17" ht="15">
      <c r="B89" s="276">
        <v>25</v>
      </c>
      <c r="C89" s="293" t="s">
        <v>23</v>
      </c>
      <c r="D89" s="325">
        <f>IF(Q92&lt;&gt;0,VLOOKUP($E$9,Info_County_Code,2,FALSE),"")</f>
      </c>
      <c r="E89" s="144"/>
      <c r="F89" s="38"/>
      <c r="G89" s="38"/>
      <c r="H89" s="38"/>
      <c r="I89" s="30"/>
      <c r="J89" s="30"/>
      <c r="K89" s="326">
        <f>IF(NOT(ISBLANK(E89)),$K$29,"")</f>
      </c>
      <c r="L89" s="32"/>
      <c r="M89" s="32"/>
      <c r="N89" s="30"/>
      <c r="O89" s="30"/>
      <c r="P89" s="34"/>
      <c r="Q89" s="246">
        <f t="shared" si="44"/>
        <v>0</v>
      </c>
    </row>
    <row r="90" spans="2:17" ht="15">
      <c r="B90" s="276">
        <v>25</v>
      </c>
      <c r="C90" s="218" t="s">
        <v>25</v>
      </c>
      <c r="D90" s="327">
        <f aca="true" t="shared" si="48" ref="D90:J90">IF(ISBLANK(D89),"",D89)</f>
      </c>
      <c r="E90" s="328">
        <f t="shared" si="48"/>
      </c>
      <c r="F90" s="329">
        <f t="shared" si="48"/>
      </c>
      <c r="G90" s="329">
        <f t="shared" si="48"/>
      </c>
      <c r="H90" s="329">
        <f t="shared" si="48"/>
      </c>
      <c r="I90" s="330">
        <f t="shared" si="48"/>
      </c>
      <c r="J90" s="330">
        <f t="shared" si="48"/>
      </c>
      <c r="K90" s="275">
        <f>IF(NOT(ISBLANK(E89)),$K$30,"")</f>
      </c>
      <c r="L90" s="32"/>
      <c r="M90" s="32"/>
      <c r="N90" s="30"/>
      <c r="O90" s="30"/>
      <c r="P90" s="34"/>
      <c r="Q90" s="246">
        <f t="shared" si="44"/>
        <v>0</v>
      </c>
    </row>
    <row r="91" spans="2:17" ht="15">
      <c r="B91" s="276">
        <v>25</v>
      </c>
      <c r="C91" s="218" t="s">
        <v>27</v>
      </c>
      <c r="D91" s="327">
        <f aca="true" t="shared" si="49" ref="D91:J91">IF(ISBLANK(D89),"",D89)</f>
      </c>
      <c r="E91" s="331">
        <f t="shared" si="49"/>
      </c>
      <c r="F91" s="332">
        <f t="shared" si="49"/>
      </c>
      <c r="G91" s="332">
        <f t="shared" si="49"/>
      </c>
      <c r="H91" s="332">
        <f t="shared" si="49"/>
      </c>
      <c r="I91" s="275">
        <f t="shared" si="49"/>
      </c>
      <c r="J91" s="275">
        <f t="shared" si="49"/>
      </c>
      <c r="K91" s="275">
        <f>IF(NOT(ISBLANK(E89)),$K$31,"")</f>
      </c>
      <c r="L91" s="32"/>
      <c r="M91" s="32"/>
      <c r="N91" s="30"/>
      <c r="O91" s="30"/>
      <c r="P91" s="34"/>
      <c r="Q91" s="246">
        <f t="shared" si="44"/>
        <v>0</v>
      </c>
    </row>
    <row r="92" spans="2:17" ht="15.75">
      <c r="B92" s="333">
        <v>25</v>
      </c>
      <c r="C92" s="333" t="s">
        <v>202</v>
      </c>
      <c r="D92" s="334">
        <f aca="true" t="shared" si="50" ref="D92:J92">IF(ISBLANK(D89),"",D89)</f>
      </c>
      <c r="E92" s="341">
        <f t="shared" si="50"/>
      </c>
      <c r="F92" s="342">
        <f t="shared" si="50"/>
      </c>
      <c r="G92" s="342">
        <f t="shared" si="50"/>
      </c>
      <c r="H92" s="342">
        <f t="shared" si="50"/>
      </c>
      <c r="I92" s="279">
        <f t="shared" si="50"/>
      </c>
      <c r="J92" s="279">
        <f t="shared" si="50"/>
      </c>
      <c r="K92" s="279">
        <f>IF(NOT(ISBLANK(E89)),$K$32,"")</f>
      </c>
      <c r="L92" s="343">
        <f>SUM(L89:L91)</f>
        <v>0</v>
      </c>
      <c r="M92" s="343">
        <f>SUM(M89:M91)</f>
        <v>0</v>
      </c>
      <c r="N92" s="344">
        <f>SUM(N89:N91)</f>
        <v>0</v>
      </c>
      <c r="O92" s="344">
        <f>SUM(O89:O91)</f>
        <v>0</v>
      </c>
      <c r="P92" s="345">
        <f>SUM(P89:P91)</f>
        <v>0</v>
      </c>
      <c r="Q92" s="279">
        <f t="shared" si="44"/>
        <v>0</v>
      </c>
    </row>
    <row r="93" spans="2:17" ht="15">
      <c r="B93" s="276">
        <v>26</v>
      </c>
      <c r="C93" s="293" t="s">
        <v>23</v>
      </c>
      <c r="D93" s="325">
        <f>IF(Q96&lt;&gt;0,VLOOKUP($E$9,Info_County_Code,2,FALSE),"")</f>
      </c>
      <c r="E93" s="144"/>
      <c r="F93" s="38"/>
      <c r="G93" s="38"/>
      <c r="H93" s="38"/>
      <c r="I93" s="30"/>
      <c r="J93" s="30"/>
      <c r="K93" s="326">
        <f>IF(NOT(ISBLANK(E93)),$K$29,"")</f>
      </c>
      <c r="L93" s="32"/>
      <c r="M93" s="32"/>
      <c r="N93" s="30"/>
      <c r="O93" s="30"/>
      <c r="P93" s="34"/>
      <c r="Q93" s="246">
        <f t="shared" si="44"/>
        <v>0</v>
      </c>
    </row>
    <row r="94" spans="2:17" ht="15">
      <c r="B94" s="276">
        <v>26</v>
      </c>
      <c r="C94" s="218" t="s">
        <v>25</v>
      </c>
      <c r="D94" s="327">
        <f aca="true" t="shared" si="51" ref="D94:J94">IF(ISBLANK(D93),"",D93)</f>
      </c>
      <c r="E94" s="328">
        <f t="shared" si="51"/>
      </c>
      <c r="F94" s="329">
        <f t="shared" si="51"/>
      </c>
      <c r="G94" s="329">
        <f t="shared" si="51"/>
      </c>
      <c r="H94" s="329">
        <f t="shared" si="51"/>
      </c>
      <c r="I94" s="330">
        <f t="shared" si="51"/>
      </c>
      <c r="J94" s="330">
        <f t="shared" si="51"/>
      </c>
      <c r="K94" s="275">
        <f>IF(NOT(ISBLANK(E93)),$K$30,"")</f>
      </c>
      <c r="L94" s="32"/>
      <c r="M94" s="32"/>
      <c r="N94" s="30"/>
      <c r="O94" s="30"/>
      <c r="P94" s="34"/>
      <c r="Q94" s="246">
        <f t="shared" si="44"/>
        <v>0</v>
      </c>
    </row>
    <row r="95" spans="2:17" ht="15">
      <c r="B95" s="276">
        <v>26</v>
      </c>
      <c r="C95" s="218" t="s">
        <v>27</v>
      </c>
      <c r="D95" s="327">
        <f aca="true" t="shared" si="52" ref="D95:J95">IF(ISBLANK(D93),"",D93)</f>
      </c>
      <c r="E95" s="331">
        <f t="shared" si="52"/>
      </c>
      <c r="F95" s="332">
        <f t="shared" si="52"/>
      </c>
      <c r="G95" s="332">
        <f t="shared" si="52"/>
      </c>
      <c r="H95" s="332">
        <f t="shared" si="52"/>
      </c>
      <c r="I95" s="275">
        <f t="shared" si="52"/>
      </c>
      <c r="J95" s="275">
        <f t="shared" si="52"/>
      </c>
      <c r="K95" s="275">
        <f>IF(NOT(ISBLANK(E93)),$K$31,"")</f>
      </c>
      <c r="L95" s="32"/>
      <c r="M95" s="32"/>
      <c r="N95" s="30"/>
      <c r="O95" s="30"/>
      <c r="P95" s="34"/>
      <c r="Q95" s="246">
        <f t="shared" si="44"/>
        <v>0</v>
      </c>
    </row>
    <row r="96" spans="2:17" ht="15.75">
      <c r="B96" s="333">
        <v>26</v>
      </c>
      <c r="C96" s="333" t="s">
        <v>202</v>
      </c>
      <c r="D96" s="334">
        <f aca="true" t="shared" si="53" ref="D96:J96">IF(ISBLANK(D93),"",D93)</f>
      </c>
      <c r="E96" s="341">
        <f t="shared" si="53"/>
      </c>
      <c r="F96" s="342">
        <f t="shared" si="53"/>
      </c>
      <c r="G96" s="342">
        <f t="shared" si="53"/>
      </c>
      <c r="H96" s="342">
        <f t="shared" si="53"/>
      </c>
      <c r="I96" s="279">
        <f t="shared" si="53"/>
      </c>
      <c r="J96" s="279">
        <f t="shared" si="53"/>
      </c>
      <c r="K96" s="279">
        <f>IF(NOT(ISBLANK(E93)),$K$32,"")</f>
      </c>
      <c r="L96" s="343">
        <f>SUM(L93:L95)</f>
        <v>0</v>
      </c>
      <c r="M96" s="343">
        <f>SUM(M93:M95)</f>
        <v>0</v>
      </c>
      <c r="N96" s="344">
        <f>SUM(N93:N95)</f>
        <v>0</v>
      </c>
      <c r="O96" s="344">
        <f>SUM(O93:O95)</f>
        <v>0</v>
      </c>
      <c r="P96" s="345">
        <f>SUM(P93:P95)</f>
        <v>0</v>
      </c>
      <c r="Q96" s="279">
        <f t="shared" si="44"/>
        <v>0</v>
      </c>
    </row>
    <row r="97" spans="2:17" ht="15">
      <c r="B97" s="276">
        <v>27</v>
      </c>
      <c r="C97" s="293" t="s">
        <v>23</v>
      </c>
      <c r="D97" s="325">
        <f>IF(Q100&lt;&gt;0,VLOOKUP($E$9,Info_County_Code,2,FALSE),"")</f>
      </c>
      <c r="E97" s="144"/>
      <c r="F97" s="38"/>
      <c r="G97" s="38"/>
      <c r="H97" s="38"/>
      <c r="I97" s="30"/>
      <c r="J97" s="30"/>
      <c r="K97" s="326">
        <f>IF(NOT(ISBLANK(E97)),$K$29,"")</f>
      </c>
      <c r="L97" s="32"/>
      <c r="M97" s="32"/>
      <c r="N97" s="30"/>
      <c r="O97" s="30"/>
      <c r="P97" s="34"/>
      <c r="Q97" s="246">
        <f>SUM(L97:P97)</f>
        <v>0</v>
      </c>
    </row>
    <row r="98" spans="2:17" ht="15">
      <c r="B98" s="276">
        <v>27</v>
      </c>
      <c r="C98" s="218" t="s">
        <v>25</v>
      </c>
      <c r="D98" s="327">
        <f aca="true" t="shared" si="54" ref="D98:J98">IF(ISBLANK(D97),"",D97)</f>
      </c>
      <c r="E98" s="328">
        <f t="shared" si="54"/>
      </c>
      <c r="F98" s="329">
        <f t="shared" si="54"/>
      </c>
      <c r="G98" s="329">
        <f t="shared" si="54"/>
      </c>
      <c r="H98" s="329">
        <f t="shared" si="54"/>
      </c>
      <c r="I98" s="330">
        <f t="shared" si="54"/>
      </c>
      <c r="J98" s="330">
        <f t="shared" si="54"/>
      </c>
      <c r="K98" s="275">
        <f>IF(NOT(ISBLANK(E97)),$K$30,"")</f>
      </c>
      <c r="L98" s="32"/>
      <c r="M98" s="32"/>
      <c r="N98" s="30"/>
      <c r="O98" s="30"/>
      <c r="P98" s="34"/>
      <c r="Q98" s="246">
        <f>SUM(L98:P98)</f>
        <v>0</v>
      </c>
    </row>
    <row r="99" spans="2:17" ht="15">
      <c r="B99" s="276">
        <v>27</v>
      </c>
      <c r="C99" s="218" t="s">
        <v>27</v>
      </c>
      <c r="D99" s="327">
        <f aca="true" t="shared" si="55" ref="D99:J99">IF(ISBLANK(D97),"",D97)</f>
      </c>
      <c r="E99" s="331">
        <f t="shared" si="55"/>
      </c>
      <c r="F99" s="332">
        <f t="shared" si="55"/>
      </c>
      <c r="G99" s="332">
        <f t="shared" si="55"/>
      </c>
      <c r="H99" s="332">
        <f t="shared" si="55"/>
      </c>
      <c r="I99" s="275">
        <f t="shared" si="55"/>
      </c>
      <c r="J99" s="275">
        <f t="shared" si="55"/>
      </c>
      <c r="K99" s="275">
        <f>IF(NOT(ISBLANK(E97)),$K$31,"")</f>
      </c>
      <c r="L99" s="32"/>
      <c r="M99" s="32"/>
      <c r="N99" s="30"/>
      <c r="O99" s="30"/>
      <c r="P99" s="34"/>
      <c r="Q99" s="246">
        <f>SUM(L99:P99)</f>
        <v>0</v>
      </c>
    </row>
    <row r="100" spans="2:17" ht="15.75">
      <c r="B100" s="333">
        <v>27</v>
      </c>
      <c r="C100" s="333" t="s">
        <v>202</v>
      </c>
      <c r="D100" s="334">
        <f aca="true" t="shared" si="56" ref="D100:J100">IF(ISBLANK(D97),"",D97)</f>
      </c>
      <c r="E100" s="341">
        <f t="shared" si="56"/>
      </c>
      <c r="F100" s="342">
        <f t="shared" si="56"/>
      </c>
      <c r="G100" s="342">
        <f t="shared" si="56"/>
      </c>
      <c r="H100" s="342">
        <f t="shared" si="56"/>
      </c>
      <c r="I100" s="279">
        <f t="shared" si="56"/>
      </c>
      <c r="J100" s="279">
        <f t="shared" si="56"/>
      </c>
      <c r="K100" s="279">
        <f>IF(NOT(ISBLANK(E97)),$K$32,"")</f>
      </c>
      <c r="L100" s="343">
        <f>SUM(L97:L99)</f>
        <v>0</v>
      </c>
      <c r="M100" s="343">
        <f>SUM(M97:M99)</f>
        <v>0</v>
      </c>
      <c r="N100" s="344">
        <f>SUM(N97:N99)</f>
        <v>0</v>
      </c>
      <c r="O100" s="344">
        <f>SUM(O97:O99)</f>
        <v>0</v>
      </c>
      <c r="P100" s="345">
        <f>SUM(P97:P99)</f>
        <v>0</v>
      </c>
      <c r="Q100" s="279">
        <f>SUM(L100:P100)</f>
        <v>0</v>
      </c>
    </row>
    <row r="101" spans="2:17" ht="15">
      <c r="B101" s="276">
        <v>28</v>
      </c>
      <c r="C101" s="293" t="s">
        <v>23</v>
      </c>
      <c r="D101" s="325">
        <f>IF(Q104&lt;&gt;0,VLOOKUP($E$9,Info_County_Code,2,FALSE),"")</f>
      </c>
      <c r="E101" s="144"/>
      <c r="F101" s="38"/>
      <c r="G101" s="38"/>
      <c r="H101" s="38"/>
      <c r="I101" s="30"/>
      <c r="J101" s="30"/>
      <c r="K101" s="326">
        <f>IF(NOT(ISBLANK(E101)),$K$29,"")</f>
      </c>
      <c r="L101" s="32"/>
      <c r="M101" s="32"/>
      <c r="N101" s="30"/>
      <c r="O101" s="30"/>
      <c r="P101" s="34"/>
      <c r="Q101" s="246">
        <f t="shared" si="44"/>
        <v>0</v>
      </c>
    </row>
    <row r="102" spans="2:17" ht="15">
      <c r="B102" s="276">
        <v>28</v>
      </c>
      <c r="C102" s="218" t="s">
        <v>25</v>
      </c>
      <c r="D102" s="327">
        <f aca="true" t="shared" si="57" ref="D102:J102">IF(ISBLANK(D101),"",D101)</f>
      </c>
      <c r="E102" s="328">
        <f t="shared" si="57"/>
      </c>
      <c r="F102" s="329">
        <f t="shared" si="57"/>
      </c>
      <c r="G102" s="329">
        <f t="shared" si="57"/>
      </c>
      <c r="H102" s="329">
        <f t="shared" si="57"/>
      </c>
      <c r="I102" s="330">
        <f t="shared" si="57"/>
      </c>
      <c r="J102" s="330">
        <f t="shared" si="57"/>
      </c>
      <c r="K102" s="275">
        <f>IF(NOT(ISBLANK(E101)),$K$30,"")</f>
      </c>
      <c r="L102" s="32"/>
      <c r="M102" s="32"/>
      <c r="N102" s="30"/>
      <c r="O102" s="30"/>
      <c r="P102" s="34"/>
      <c r="Q102" s="246">
        <f t="shared" si="44"/>
        <v>0</v>
      </c>
    </row>
    <row r="103" spans="2:17" ht="15">
      <c r="B103" s="276">
        <v>28</v>
      </c>
      <c r="C103" s="218" t="s">
        <v>27</v>
      </c>
      <c r="D103" s="327">
        <f aca="true" t="shared" si="58" ref="D103:J103">IF(ISBLANK(D101),"",D101)</f>
      </c>
      <c r="E103" s="331">
        <f t="shared" si="58"/>
      </c>
      <c r="F103" s="332">
        <f t="shared" si="58"/>
      </c>
      <c r="G103" s="332">
        <f t="shared" si="58"/>
      </c>
      <c r="H103" s="332">
        <f t="shared" si="58"/>
      </c>
      <c r="I103" s="275">
        <f t="shared" si="58"/>
      </c>
      <c r="J103" s="275">
        <f t="shared" si="58"/>
      </c>
      <c r="K103" s="275">
        <f>IF(NOT(ISBLANK(E101)),$K$31,"")</f>
      </c>
      <c r="L103" s="32"/>
      <c r="M103" s="32"/>
      <c r="N103" s="30"/>
      <c r="O103" s="30"/>
      <c r="P103" s="34"/>
      <c r="Q103" s="246">
        <f t="shared" si="44"/>
        <v>0</v>
      </c>
    </row>
    <row r="104" spans="2:17" ht="15.75">
      <c r="B104" s="333">
        <v>28</v>
      </c>
      <c r="C104" s="333" t="s">
        <v>202</v>
      </c>
      <c r="D104" s="334">
        <f aca="true" t="shared" si="59" ref="D104:J104">IF(ISBLANK(D101),"",D101)</f>
      </c>
      <c r="E104" s="341">
        <f t="shared" si="59"/>
      </c>
      <c r="F104" s="342">
        <f t="shared" si="59"/>
      </c>
      <c r="G104" s="342">
        <f t="shared" si="59"/>
      </c>
      <c r="H104" s="342">
        <f t="shared" si="59"/>
      </c>
      <c r="I104" s="279">
        <f t="shared" si="59"/>
      </c>
      <c r="J104" s="279">
        <f t="shared" si="59"/>
      </c>
      <c r="K104" s="279">
        <f>IF(NOT(ISBLANK(E101)),$K$32,"")</f>
      </c>
      <c r="L104" s="343">
        <f>SUM(L101:L103)</f>
        <v>0</v>
      </c>
      <c r="M104" s="343">
        <f>SUM(M101:M103)</f>
        <v>0</v>
      </c>
      <c r="N104" s="344">
        <f>SUM(N101:N103)</f>
        <v>0</v>
      </c>
      <c r="O104" s="344">
        <f>SUM(O101:O103)</f>
        <v>0</v>
      </c>
      <c r="P104" s="345">
        <f>SUM(P101:P103)</f>
        <v>0</v>
      </c>
      <c r="Q104" s="279">
        <f t="shared" si="44"/>
        <v>0</v>
      </c>
    </row>
    <row r="105" spans="2:17" ht="15">
      <c r="B105" s="276">
        <v>29</v>
      </c>
      <c r="C105" s="293" t="s">
        <v>23</v>
      </c>
      <c r="D105" s="325">
        <f>IF(Q108&lt;&gt;0,VLOOKUP($E$9,Info_County_Code,2,FALSE),"")</f>
      </c>
      <c r="E105" s="144"/>
      <c r="F105" s="38"/>
      <c r="G105" s="38"/>
      <c r="H105" s="38"/>
      <c r="I105" s="30"/>
      <c r="J105" s="30"/>
      <c r="K105" s="326">
        <f>IF(NOT(ISBLANK(E105)),$K$29,"")</f>
      </c>
      <c r="L105" s="32"/>
      <c r="M105" s="32"/>
      <c r="N105" s="30"/>
      <c r="O105" s="30"/>
      <c r="P105" s="34"/>
      <c r="Q105" s="246">
        <f>SUM(L105:P105)</f>
        <v>0</v>
      </c>
    </row>
    <row r="106" spans="2:17" ht="15">
      <c r="B106" s="276">
        <v>29</v>
      </c>
      <c r="C106" s="218" t="s">
        <v>25</v>
      </c>
      <c r="D106" s="327">
        <f aca="true" t="shared" si="60" ref="D106:J106">IF(ISBLANK(D105),"",D105)</f>
      </c>
      <c r="E106" s="328">
        <f t="shared" si="60"/>
      </c>
      <c r="F106" s="329">
        <f t="shared" si="60"/>
      </c>
      <c r="G106" s="329">
        <f t="shared" si="60"/>
      </c>
      <c r="H106" s="329">
        <f t="shared" si="60"/>
      </c>
      <c r="I106" s="330">
        <f t="shared" si="60"/>
      </c>
      <c r="J106" s="330">
        <f t="shared" si="60"/>
      </c>
      <c r="K106" s="275">
        <f>IF(NOT(ISBLANK(E105)),$K$30,"")</f>
      </c>
      <c r="L106" s="32"/>
      <c r="M106" s="32"/>
      <c r="N106" s="30"/>
      <c r="O106" s="30"/>
      <c r="P106" s="34"/>
      <c r="Q106" s="246">
        <f>SUM(L106:P106)</f>
        <v>0</v>
      </c>
    </row>
    <row r="107" spans="2:17" ht="15">
      <c r="B107" s="276">
        <v>29</v>
      </c>
      <c r="C107" s="218" t="s">
        <v>27</v>
      </c>
      <c r="D107" s="327">
        <f aca="true" t="shared" si="61" ref="D107:J107">IF(ISBLANK(D105),"",D105)</f>
      </c>
      <c r="E107" s="331">
        <f t="shared" si="61"/>
      </c>
      <c r="F107" s="332">
        <f t="shared" si="61"/>
      </c>
      <c r="G107" s="332">
        <f t="shared" si="61"/>
      </c>
      <c r="H107" s="332">
        <f t="shared" si="61"/>
      </c>
      <c r="I107" s="275">
        <f t="shared" si="61"/>
      </c>
      <c r="J107" s="275">
        <f t="shared" si="61"/>
      </c>
      <c r="K107" s="275">
        <f>IF(NOT(ISBLANK(E105)),$K$31,"")</f>
      </c>
      <c r="L107" s="32"/>
      <c r="M107" s="32"/>
      <c r="N107" s="30"/>
      <c r="O107" s="30"/>
      <c r="P107" s="34"/>
      <c r="Q107" s="246">
        <f>SUM(L107:P107)</f>
        <v>0</v>
      </c>
    </row>
    <row r="108" spans="2:17" ht="15.75">
      <c r="B108" s="333">
        <v>29</v>
      </c>
      <c r="C108" s="333" t="s">
        <v>202</v>
      </c>
      <c r="D108" s="334">
        <f aca="true" t="shared" si="62" ref="D108:J108">IF(ISBLANK(D105),"",D105)</f>
      </c>
      <c r="E108" s="341">
        <f t="shared" si="62"/>
      </c>
      <c r="F108" s="342">
        <f t="shared" si="62"/>
      </c>
      <c r="G108" s="342">
        <f t="shared" si="62"/>
      </c>
      <c r="H108" s="342">
        <f t="shared" si="62"/>
      </c>
      <c r="I108" s="279">
        <f t="shared" si="62"/>
      </c>
      <c r="J108" s="279">
        <f t="shared" si="62"/>
      </c>
      <c r="K108" s="279">
        <f>IF(NOT(ISBLANK(E105)),$K$32,"")</f>
      </c>
      <c r="L108" s="343">
        <f>SUM(L105:L107)</f>
        <v>0</v>
      </c>
      <c r="M108" s="343">
        <f>SUM(M105:M107)</f>
        <v>0</v>
      </c>
      <c r="N108" s="344">
        <f>SUM(N105:N107)</f>
        <v>0</v>
      </c>
      <c r="O108" s="344">
        <f>SUM(O105:O107)</f>
        <v>0</v>
      </c>
      <c r="P108" s="345">
        <f>SUM(P105:P107)</f>
        <v>0</v>
      </c>
      <c r="Q108" s="279">
        <f>SUM(L108:P108)</f>
        <v>0</v>
      </c>
    </row>
    <row r="109" spans="2:17" ht="15">
      <c r="B109" s="276">
        <v>30</v>
      </c>
      <c r="C109" s="293" t="s">
        <v>23</v>
      </c>
      <c r="D109" s="325">
        <f>IF(Q112&lt;&gt;0,VLOOKUP($E$9,Info_County_Code,2,FALSE),"")</f>
      </c>
      <c r="E109" s="144"/>
      <c r="F109" s="38"/>
      <c r="G109" s="38"/>
      <c r="H109" s="38"/>
      <c r="I109" s="30"/>
      <c r="J109" s="30"/>
      <c r="K109" s="326">
        <f>IF(NOT(ISBLANK(E109)),$K$29,"")</f>
      </c>
      <c r="L109" s="32"/>
      <c r="M109" s="32"/>
      <c r="N109" s="30"/>
      <c r="O109" s="30"/>
      <c r="P109" s="34"/>
      <c r="Q109" s="246">
        <f t="shared" si="44"/>
        <v>0</v>
      </c>
    </row>
    <row r="110" spans="2:17" ht="15">
      <c r="B110" s="276">
        <v>30</v>
      </c>
      <c r="C110" s="218" t="s">
        <v>25</v>
      </c>
      <c r="D110" s="327">
        <f aca="true" t="shared" si="63" ref="D110:J110">IF(ISBLANK(D109),"",D109)</f>
      </c>
      <c r="E110" s="328">
        <f t="shared" si="63"/>
      </c>
      <c r="F110" s="329">
        <f t="shared" si="63"/>
      </c>
      <c r="G110" s="329">
        <f t="shared" si="63"/>
      </c>
      <c r="H110" s="329">
        <f t="shared" si="63"/>
      </c>
      <c r="I110" s="330">
        <f t="shared" si="63"/>
      </c>
      <c r="J110" s="330">
        <f t="shared" si="63"/>
      </c>
      <c r="K110" s="275">
        <f>IF(NOT(ISBLANK(E109)),$K$30,"")</f>
      </c>
      <c r="L110" s="32"/>
      <c r="M110" s="32"/>
      <c r="N110" s="30"/>
      <c r="O110" s="30"/>
      <c r="P110" s="34"/>
      <c r="Q110" s="246">
        <f t="shared" si="44"/>
        <v>0</v>
      </c>
    </row>
    <row r="111" spans="2:17" ht="15">
      <c r="B111" s="276">
        <v>30</v>
      </c>
      <c r="C111" s="218" t="s">
        <v>27</v>
      </c>
      <c r="D111" s="327">
        <f aca="true" t="shared" si="64" ref="D111:J111">IF(ISBLANK(D109),"",D109)</f>
      </c>
      <c r="E111" s="331">
        <f t="shared" si="64"/>
      </c>
      <c r="F111" s="332">
        <f t="shared" si="64"/>
      </c>
      <c r="G111" s="332">
        <f t="shared" si="64"/>
      </c>
      <c r="H111" s="332">
        <f t="shared" si="64"/>
      </c>
      <c r="I111" s="275">
        <f t="shared" si="64"/>
      </c>
      <c r="J111" s="275">
        <f t="shared" si="64"/>
      </c>
      <c r="K111" s="275">
        <f>IF(NOT(ISBLANK(E109)),$K$31,"")</f>
      </c>
      <c r="L111" s="32"/>
      <c r="M111" s="32"/>
      <c r="N111" s="30"/>
      <c r="O111" s="30"/>
      <c r="P111" s="34"/>
      <c r="Q111" s="246">
        <f t="shared" si="44"/>
        <v>0</v>
      </c>
    </row>
    <row r="112" spans="2:17" ht="15.75">
      <c r="B112" s="333">
        <v>30</v>
      </c>
      <c r="C112" s="333" t="s">
        <v>202</v>
      </c>
      <c r="D112" s="334">
        <f aca="true" t="shared" si="65" ref="D112:J112">IF(ISBLANK(D109),"",D109)</f>
      </c>
      <c r="E112" s="341">
        <f t="shared" si="65"/>
      </c>
      <c r="F112" s="342">
        <f t="shared" si="65"/>
      </c>
      <c r="G112" s="342">
        <f t="shared" si="65"/>
      </c>
      <c r="H112" s="342">
        <f t="shared" si="65"/>
      </c>
      <c r="I112" s="279">
        <f t="shared" si="65"/>
      </c>
      <c r="J112" s="279">
        <f t="shared" si="65"/>
      </c>
      <c r="K112" s="279">
        <f>IF(NOT(ISBLANK(E109)),$K$32,"")</f>
      </c>
      <c r="L112" s="343">
        <f>SUM(L109:L111)</f>
        <v>0</v>
      </c>
      <c r="M112" s="343">
        <f>SUM(M109:M111)</f>
        <v>0</v>
      </c>
      <c r="N112" s="344">
        <f>SUM(N109:N111)</f>
        <v>0</v>
      </c>
      <c r="O112" s="344">
        <f>SUM(O109:O111)</f>
        <v>0</v>
      </c>
      <c r="P112" s="345">
        <f>SUM(P109:P111)</f>
        <v>0</v>
      </c>
      <c r="Q112" s="279">
        <f t="shared" si="44"/>
        <v>0</v>
      </c>
    </row>
    <row r="113" spans="2:17" ht="15">
      <c r="B113" s="276">
        <v>31</v>
      </c>
      <c r="C113" s="293" t="s">
        <v>23</v>
      </c>
      <c r="D113" s="325">
        <f>IF(Q116&lt;&gt;0,VLOOKUP($E$9,Info_County_Code,2,FALSE),"")</f>
      </c>
      <c r="E113" s="144"/>
      <c r="F113" s="38"/>
      <c r="G113" s="38"/>
      <c r="H113" s="38"/>
      <c r="I113" s="30"/>
      <c r="J113" s="30"/>
      <c r="K113" s="326">
        <f>IF(NOT(ISBLANK(E113)),$K$29,"")</f>
      </c>
      <c r="L113" s="32"/>
      <c r="M113" s="32"/>
      <c r="N113" s="30"/>
      <c r="O113" s="30"/>
      <c r="P113" s="34"/>
      <c r="Q113" s="246">
        <f>SUM(L113:P113)</f>
        <v>0</v>
      </c>
    </row>
    <row r="114" spans="2:17" ht="15">
      <c r="B114" s="276">
        <v>31</v>
      </c>
      <c r="C114" s="218" t="s">
        <v>25</v>
      </c>
      <c r="D114" s="327">
        <f aca="true" t="shared" si="66" ref="D114:J114">IF(ISBLANK(D113),"",D113)</f>
      </c>
      <c r="E114" s="328">
        <f t="shared" si="66"/>
      </c>
      <c r="F114" s="329">
        <f t="shared" si="66"/>
      </c>
      <c r="G114" s="329">
        <f t="shared" si="66"/>
      </c>
      <c r="H114" s="329">
        <f t="shared" si="66"/>
      </c>
      <c r="I114" s="330">
        <f t="shared" si="66"/>
      </c>
      <c r="J114" s="330">
        <f t="shared" si="66"/>
      </c>
      <c r="K114" s="275">
        <f>IF(NOT(ISBLANK(E113)),$K$30,"")</f>
      </c>
      <c r="L114" s="32"/>
      <c r="M114" s="32"/>
      <c r="N114" s="30"/>
      <c r="O114" s="30"/>
      <c r="P114" s="34"/>
      <c r="Q114" s="246">
        <f>SUM(L114:P114)</f>
        <v>0</v>
      </c>
    </row>
    <row r="115" spans="2:17" ht="15">
      <c r="B115" s="276">
        <v>31</v>
      </c>
      <c r="C115" s="218" t="s">
        <v>27</v>
      </c>
      <c r="D115" s="327">
        <f aca="true" t="shared" si="67" ref="D115:J115">IF(ISBLANK(D113),"",D113)</f>
      </c>
      <c r="E115" s="331">
        <f t="shared" si="67"/>
      </c>
      <c r="F115" s="332">
        <f t="shared" si="67"/>
      </c>
      <c r="G115" s="332">
        <f t="shared" si="67"/>
      </c>
      <c r="H115" s="332">
        <f t="shared" si="67"/>
      </c>
      <c r="I115" s="275">
        <f t="shared" si="67"/>
      </c>
      <c r="J115" s="275">
        <f t="shared" si="67"/>
      </c>
      <c r="K115" s="275">
        <f>IF(NOT(ISBLANK(E113)),$K$31,"")</f>
      </c>
      <c r="L115" s="32"/>
      <c r="M115" s="32"/>
      <c r="N115" s="30"/>
      <c r="O115" s="30"/>
      <c r="P115" s="34"/>
      <c r="Q115" s="246">
        <f>SUM(L115:P115)</f>
        <v>0</v>
      </c>
    </row>
    <row r="116" spans="2:17" ht="15.75">
      <c r="B116" s="333">
        <v>31</v>
      </c>
      <c r="C116" s="333" t="s">
        <v>202</v>
      </c>
      <c r="D116" s="334">
        <f aca="true" t="shared" si="68" ref="D116:J116">IF(ISBLANK(D113),"",D113)</f>
      </c>
      <c r="E116" s="341">
        <f t="shared" si="68"/>
      </c>
      <c r="F116" s="342">
        <f t="shared" si="68"/>
      </c>
      <c r="G116" s="342">
        <f t="shared" si="68"/>
      </c>
      <c r="H116" s="342">
        <f t="shared" si="68"/>
      </c>
      <c r="I116" s="279">
        <f t="shared" si="68"/>
      </c>
      <c r="J116" s="279">
        <f t="shared" si="68"/>
      </c>
      <c r="K116" s="279">
        <f>IF(NOT(ISBLANK(E113)),$K$32,"")</f>
      </c>
      <c r="L116" s="343">
        <f>SUM(L113:L115)</f>
        <v>0</v>
      </c>
      <c r="M116" s="343">
        <f>SUM(M113:M115)</f>
        <v>0</v>
      </c>
      <c r="N116" s="344">
        <f>SUM(N113:N115)</f>
        <v>0</v>
      </c>
      <c r="O116" s="344">
        <f>SUM(O113:O115)</f>
        <v>0</v>
      </c>
      <c r="P116" s="345">
        <f>SUM(P113:P115)</f>
        <v>0</v>
      </c>
      <c r="Q116" s="279">
        <f>SUM(L116:P116)</f>
        <v>0</v>
      </c>
    </row>
    <row r="117" spans="2:17" ht="15">
      <c r="B117" s="276">
        <v>32</v>
      </c>
      <c r="C117" s="293" t="s">
        <v>23</v>
      </c>
      <c r="D117" s="325">
        <f>IF(Q120&lt;&gt;0,VLOOKUP($E$9,Info_County_Code,2,FALSE),"")</f>
      </c>
      <c r="E117" s="144"/>
      <c r="F117" s="38"/>
      <c r="G117" s="38"/>
      <c r="H117" s="38"/>
      <c r="I117" s="30"/>
      <c r="J117" s="30"/>
      <c r="K117" s="326">
        <f>IF(NOT(ISBLANK(E117)),$K$29,"")</f>
      </c>
      <c r="L117" s="32"/>
      <c r="M117" s="32"/>
      <c r="N117" s="30"/>
      <c r="O117" s="30"/>
      <c r="P117" s="34"/>
      <c r="Q117" s="246">
        <f t="shared" si="44"/>
        <v>0</v>
      </c>
    </row>
    <row r="118" spans="2:17" ht="15">
      <c r="B118" s="276">
        <v>32</v>
      </c>
      <c r="C118" s="218" t="s">
        <v>25</v>
      </c>
      <c r="D118" s="327">
        <f aca="true" t="shared" si="69" ref="D118:J118">IF(ISBLANK(D117),"",D117)</f>
      </c>
      <c r="E118" s="328">
        <f t="shared" si="69"/>
      </c>
      <c r="F118" s="329">
        <f t="shared" si="69"/>
      </c>
      <c r="G118" s="329">
        <f t="shared" si="69"/>
      </c>
      <c r="H118" s="329">
        <f t="shared" si="69"/>
      </c>
      <c r="I118" s="330">
        <f t="shared" si="69"/>
      </c>
      <c r="J118" s="330">
        <f t="shared" si="69"/>
      </c>
      <c r="K118" s="275">
        <f>IF(NOT(ISBLANK(E117)),$K$30,"")</f>
      </c>
      <c r="L118" s="32"/>
      <c r="M118" s="32"/>
      <c r="N118" s="30"/>
      <c r="O118" s="30"/>
      <c r="P118" s="34"/>
      <c r="Q118" s="246">
        <f t="shared" si="44"/>
        <v>0</v>
      </c>
    </row>
    <row r="119" spans="2:17" ht="15">
      <c r="B119" s="276">
        <v>32</v>
      </c>
      <c r="C119" s="218" t="s">
        <v>27</v>
      </c>
      <c r="D119" s="327">
        <f aca="true" t="shared" si="70" ref="D119:J119">IF(ISBLANK(D117),"",D117)</f>
      </c>
      <c r="E119" s="331">
        <f t="shared" si="70"/>
      </c>
      <c r="F119" s="332">
        <f t="shared" si="70"/>
      </c>
      <c r="G119" s="332">
        <f t="shared" si="70"/>
      </c>
      <c r="H119" s="332">
        <f t="shared" si="70"/>
      </c>
      <c r="I119" s="275">
        <f t="shared" si="70"/>
      </c>
      <c r="J119" s="275">
        <f t="shared" si="70"/>
      </c>
      <c r="K119" s="275">
        <f>IF(NOT(ISBLANK(E117)),$K$31,"")</f>
      </c>
      <c r="L119" s="32"/>
      <c r="M119" s="32"/>
      <c r="N119" s="30"/>
      <c r="O119" s="30"/>
      <c r="P119" s="34"/>
      <c r="Q119" s="246">
        <f t="shared" si="44"/>
        <v>0</v>
      </c>
    </row>
    <row r="120" spans="2:17" ht="15.75">
      <c r="B120" s="333">
        <v>32</v>
      </c>
      <c r="C120" s="333" t="s">
        <v>202</v>
      </c>
      <c r="D120" s="334">
        <f aca="true" t="shared" si="71" ref="D120:J120">IF(ISBLANK(D117),"",D117)</f>
      </c>
      <c r="E120" s="341">
        <f t="shared" si="71"/>
      </c>
      <c r="F120" s="342">
        <f t="shared" si="71"/>
      </c>
      <c r="G120" s="342">
        <f t="shared" si="71"/>
      </c>
      <c r="H120" s="342">
        <f t="shared" si="71"/>
      </c>
      <c r="I120" s="279">
        <f t="shared" si="71"/>
      </c>
      <c r="J120" s="279">
        <f t="shared" si="71"/>
      </c>
      <c r="K120" s="279">
        <f>IF(NOT(ISBLANK(E117)),$K$32,"")</f>
      </c>
      <c r="L120" s="343">
        <f>SUM(L117:L119)</f>
        <v>0</v>
      </c>
      <c r="M120" s="343">
        <f>SUM(M117:M119)</f>
        <v>0</v>
      </c>
      <c r="N120" s="344">
        <f>SUM(N117:N119)</f>
        <v>0</v>
      </c>
      <c r="O120" s="344">
        <f>SUM(O117:O119)</f>
        <v>0</v>
      </c>
      <c r="P120" s="345">
        <f>SUM(P117:P119)</f>
        <v>0</v>
      </c>
      <c r="Q120" s="279">
        <f t="shared" si="44"/>
        <v>0</v>
      </c>
    </row>
    <row r="121" spans="2:17" ht="15">
      <c r="B121" s="276">
        <v>33</v>
      </c>
      <c r="C121" s="293" t="s">
        <v>23</v>
      </c>
      <c r="D121" s="325">
        <f>IF(Q124&lt;&gt;0,VLOOKUP($E$9,Info_County_Code,2,FALSE),"")</f>
      </c>
      <c r="E121" s="144"/>
      <c r="F121" s="38"/>
      <c r="G121" s="38"/>
      <c r="H121" s="38"/>
      <c r="I121" s="30"/>
      <c r="J121" s="30"/>
      <c r="K121" s="326">
        <f>IF(NOT(ISBLANK(E121)),$K$29,"")</f>
      </c>
      <c r="L121" s="32"/>
      <c r="M121" s="32"/>
      <c r="N121" s="30"/>
      <c r="O121" s="30"/>
      <c r="P121" s="34"/>
      <c r="Q121" s="246">
        <f>SUM(L121:P121)</f>
        <v>0</v>
      </c>
    </row>
    <row r="122" spans="2:17" ht="15">
      <c r="B122" s="276">
        <v>33</v>
      </c>
      <c r="C122" s="218" t="s">
        <v>25</v>
      </c>
      <c r="D122" s="327">
        <f aca="true" t="shared" si="72" ref="D122:J122">IF(ISBLANK(D121),"",D121)</f>
      </c>
      <c r="E122" s="328">
        <f t="shared" si="72"/>
      </c>
      <c r="F122" s="329">
        <f t="shared" si="72"/>
      </c>
      <c r="G122" s="329">
        <f t="shared" si="72"/>
      </c>
      <c r="H122" s="329">
        <f t="shared" si="72"/>
      </c>
      <c r="I122" s="330">
        <f t="shared" si="72"/>
      </c>
      <c r="J122" s="330">
        <f t="shared" si="72"/>
      </c>
      <c r="K122" s="275">
        <f>IF(NOT(ISBLANK(E121)),$K$30,"")</f>
      </c>
      <c r="L122" s="32"/>
      <c r="M122" s="32"/>
      <c r="N122" s="30"/>
      <c r="O122" s="30"/>
      <c r="P122" s="34"/>
      <c r="Q122" s="246">
        <f>SUM(L122:P122)</f>
        <v>0</v>
      </c>
    </row>
    <row r="123" spans="2:17" ht="15">
      <c r="B123" s="276">
        <v>33</v>
      </c>
      <c r="C123" s="218" t="s">
        <v>27</v>
      </c>
      <c r="D123" s="327">
        <f aca="true" t="shared" si="73" ref="D123:J123">IF(ISBLANK(D121),"",D121)</f>
      </c>
      <c r="E123" s="331">
        <f t="shared" si="73"/>
      </c>
      <c r="F123" s="332">
        <f t="shared" si="73"/>
      </c>
      <c r="G123" s="332">
        <f t="shared" si="73"/>
      </c>
      <c r="H123" s="332">
        <f t="shared" si="73"/>
      </c>
      <c r="I123" s="275">
        <f t="shared" si="73"/>
      </c>
      <c r="J123" s="275">
        <f t="shared" si="73"/>
      </c>
      <c r="K123" s="275">
        <f>IF(NOT(ISBLANK(E121)),$K$31,"")</f>
      </c>
      <c r="L123" s="32"/>
      <c r="M123" s="32"/>
      <c r="N123" s="30"/>
      <c r="O123" s="30"/>
      <c r="P123" s="34"/>
      <c r="Q123" s="246">
        <f>SUM(L123:P123)</f>
        <v>0</v>
      </c>
    </row>
    <row r="124" spans="2:17" ht="15.75">
      <c r="B124" s="333">
        <v>33</v>
      </c>
      <c r="C124" s="333" t="s">
        <v>202</v>
      </c>
      <c r="D124" s="334">
        <f aca="true" t="shared" si="74" ref="D124:J124">IF(ISBLANK(D121),"",D121)</f>
      </c>
      <c r="E124" s="341">
        <f t="shared" si="74"/>
      </c>
      <c r="F124" s="342">
        <f t="shared" si="74"/>
      </c>
      <c r="G124" s="342">
        <f t="shared" si="74"/>
      </c>
      <c r="H124" s="342">
        <f t="shared" si="74"/>
      </c>
      <c r="I124" s="279">
        <f t="shared" si="74"/>
      </c>
      <c r="J124" s="279">
        <f t="shared" si="74"/>
      </c>
      <c r="K124" s="279">
        <f>IF(NOT(ISBLANK(E121)),$K$32,"")</f>
      </c>
      <c r="L124" s="343">
        <f>SUM(L121:L123)</f>
        <v>0</v>
      </c>
      <c r="M124" s="343">
        <f>SUM(M121:M123)</f>
        <v>0</v>
      </c>
      <c r="N124" s="344">
        <f>SUM(N121:N123)</f>
        <v>0</v>
      </c>
      <c r="O124" s="344">
        <f>SUM(O121:O123)</f>
        <v>0</v>
      </c>
      <c r="P124" s="345">
        <f>SUM(P121:P123)</f>
        <v>0</v>
      </c>
      <c r="Q124" s="279">
        <f>SUM(L124:P124)</f>
        <v>0</v>
      </c>
    </row>
    <row r="125" spans="2:17" ht="15">
      <c r="B125" s="276">
        <v>34</v>
      </c>
      <c r="C125" s="293" t="s">
        <v>23</v>
      </c>
      <c r="D125" s="325">
        <f>IF(Q128&lt;&gt;0,VLOOKUP($E$9,Info_County_Code,2,FALSE),"")</f>
      </c>
      <c r="E125" s="144"/>
      <c r="F125" s="38"/>
      <c r="G125" s="38"/>
      <c r="H125" s="38"/>
      <c r="I125" s="30"/>
      <c r="J125" s="30"/>
      <c r="K125" s="326">
        <f>IF(NOT(ISBLANK(E125)),$K$29,"")</f>
      </c>
      <c r="L125" s="32"/>
      <c r="M125" s="32"/>
      <c r="N125" s="30"/>
      <c r="O125" s="30"/>
      <c r="P125" s="34"/>
      <c r="Q125" s="246">
        <f t="shared" si="44"/>
        <v>0</v>
      </c>
    </row>
    <row r="126" spans="2:17" ht="15">
      <c r="B126" s="276">
        <v>34</v>
      </c>
      <c r="C126" s="218" t="s">
        <v>25</v>
      </c>
      <c r="D126" s="327">
        <f aca="true" t="shared" si="75" ref="D126:J126">IF(ISBLANK(D125),"",D125)</f>
      </c>
      <c r="E126" s="328">
        <f t="shared" si="75"/>
      </c>
      <c r="F126" s="329">
        <f t="shared" si="75"/>
      </c>
      <c r="G126" s="329">
        <f t="shared" si="75"/>
      </c>
      <c r="H126" s="329">
        <f t="shared" si="75"/>
      </c>
      <c r="I126" s="330">
        <f t="shared" si="75"/>
      </c>
      <c r="J126" s="330">
        <f t="shared" si="75"/>
      </c>
      <c r="K126" s="275">
        <f>IF(NOT(ISBLANK(E125)),$K$30,"")</f>
      </c>
      <c r="L126" s="32"/>
      <c r="M126" s="32"/>
      <c r="N126" s="30"/>
      <c r="O126" s="30"/>
      <c r="P126" s="34"/>
      <c r="Q126" s="246">
        <f t="shared" si="44"/>
        <v>0</v>
      </c>
    </row>
    <row r="127" spans="2:17" ht="15">
      <c r="B127" s="276">
        <v>34</v>
      </c>
      <c r="C127" s="218" t="s">
        <v>27</v>
      </c>
      <c r="D127" s="327">
        <f aca="true" t="shared" si="76" ref="D127:J127">IF(ISBLANK(D125),"",D125)</f>
      </c>
      <c r="E127" s="331">
        <f t="shared" si="76"/>
      </c>
      <c r="F127" s="332">
        <f t="shared" si="76"/>
      </c>
      <c r="G127" s="332">
        <f t="shared" si="76"/>
      </c>
      <c r="H127" s="332">
        <f t="shared" si="76"/>
      </c>
      <c r="I127" s="275">
        <f t="shared" si="76"/>
      </c>
      <c r="J127" s="275">
        <f t="shared" si="76"/>
      </c>
      <c r="K127" s="275">
        <f>IF(NOT(ISBLANK(E125)),$K$31,"")</f>
      </c>
      <c r="L127" s="32"/>
      <c r="M127" s="32"/>
      <c r="N127" s="30"/>
      <c r="O127" s="30"/>
      <c r="P127" s="34"/>
      <c r="Q127" s="246">
        <f t="shared" si="44"/>
        <v>0</v>
      </c>
    </row>
    <row r="128" spans="2:17" ht="15.75">
      <c r="B128" s="333">
        <v>34</v>
      </c>
      <c r="C128" s="333" t="s">
        <v>202</v>
      </c>
      <c r="D128" s="334">
        <f aca="true" t="shared" si="77" ref="D128:J128">IF(ISBLANK(D125),"",D125)</f>
      </c>
      <c r="E128" s="341">
        <f t="shared" si="77"/>
      </c>
      <c r="F128" s="342">
        <f t="shared" si="77"/>
      </c>
      <c r="G128" s="342">
        <f t="shared" si="77"/>
      </c>
      <c r="H128" s="342">
        <f t="shared" si="77"/>
      </c>
      <c r="I128" s="279">
        <f t="shared" si="77"/>
      </c>
      <c r="J128" s="279">
        <f t="shared" si="77"/>
      </c>
      <c r="K128" s="279">
        <f>IF(NOT(ISBLANK(E125)),$K$32,"")</f>
      </c>
      <c r="L128" s="343">
        <f>SUM(L125:L127)</f>
        <v>0</v>
      </c>
      <c r="M128" s="343">
        <f>SUM(M125:M127)</f>
        <v>0</v>
      </c>
      <c r="N128" s="344">
        <f>SUM(N125:N127)</f>
        <v>0</v>
      </c>
      <c r="O128" s="344">
        <f>SUM(O125:O127)</f>
        <v>0</v>
      </c>
      <c r="P128" s="345">
        <f>SUM(P125:P127)</f>
        <v>0</v>
      </c>
      <c r="Q128" s="279">
        <f t="shared" si="44"/>
        <v>0</v>
      </c>
    </row>
    <row r="129" ht="15" hidden="1"/>
    <row r="130" ht="15" hidden="1"/>
    <row r="131" ht="15" hidden="1"/>
    <row r="132" ht="15" hidden="1"/>
  </sheetData>
  <sheetProtection password="C72E" sheet="1" objects="1" scenarios="1"/>
  <dataValidations count="33">
    <dataValidation allowBlank="1" showInputMessage="1" showErrorMessage="1" prompt="Type in the Total MHSA Funds (Including Interest) for INN Annual Planning Costs. " sqref="F15"/>
    <dataValidation allowBlank="1" showInputMessage="1" showErrorMessage="1" prompt="Type in the Medi-Cal FFP for INN Annual Planning Costs. " sqref="G15"/>
    <dataValidation allowBlank="1" showInputMessage="1" showErrorMessage="1" prompt="Type in the 1991 Realignment for INN Annual Planning Costs. " sqref="H15"/>
    <dataValidation allowBlank="1" showInputMessage="1" showErrorMessage="1" prompt="Type in the Behavioral Health Subaccount amount for INN Annual Planning Costs. " sqref="I15"/>
    <dataValidation allowBlank="1" showInputMessage="1" showErrorMessage="1" prompt="Type in Other funds for INN Annual Planning Costs. " sqref="J15"/>
    <dataValidation allowBlank="1" showInputMessage="1" showErrorMessage="1" prompt="Type in Other funds for INN Indirect Administration." sqref="J16"/>
    <dataValidation allowBlank="1" showInputMessage="1" showErrorMessage="1" prompt="Type in the Behavioral Health Subaccount amount for INN Indirect Administration." sqref="I16"/>
    <dataValidation allowBlank="1" showInputMessage="1" showErrorMessage="1" prompt="Type in the 1991 Realignment for INN Indirect Administration. " sqref="H16"/>
    <dataValidation allowBlank="1" showInputMessage="1" showErrorMessage="1" prompt="Type in the Medi-Cal FFP for INN Indirect Administration." sqref="G16"/>
    <dataValidation allowBlank="1" showInputMessage="1" showErrorMessage="1" prompt="Type in the Total MHSA Funds (Including Interest) for INN Project Adminstration. " sqref="F18"/>
    <dataValidation allowBlank="1" showInputMessage="1" showErrorMessage="1" prompt="Type in the Total MHSA Funds (Including Interest) for INN Indirect Administration." sqref="F16"/>
    <dataValidation allowBlank="1" showInputMessage="1" showErrorMessage="1" prompt="Type in the Total MHSA Funds (Including Interest) for INN Funds Transferred to JPA." sqref="F17"/>
    <dataValidation allowBlank="1" showInputMessage="1" showErrorMessage="1" prompt="Type in Project Name. " sqref="E29 E33 E37 E41 E45 E49 E53 E57 E61 E65 E69 E73 E77 E81 E85 E89 E93 E97 E101 E105 E109 E113 E117 E121 E125"/>
    <dataValidation allowBlank="1" showInputMessage="1" showErrorMessage="1" prompt="Type in Prior Project Name. " sqref="F29 F33 F37 F41 F45 F49 F53 F57 F61 F65 F69 F73 F77 F81 F85 F89 F93 F97 F101 F105 F109 F113 F117 F121 F125"/>
    <dataValidation allowBlank="1" showInputMessage="1" showErrorMessage="1" prompt="Type in Project MHSOAC Approval Date. " sqref="G29 G33 G37 G41 G45 G49 G53 G57 G61 G65 G69 G73 G77 G81 G85 G89 G93 G97 G101 G105 G109 G113 G117 G121 G125"/>
    <dataValidation allowBlank="1" showInputMessage="1" showErrorMessage="1" prompt="Type in Project Start Date. " sqref="H29 H33 H37 H41 H45 H49 H53 H57 H61 H65 H69 H73 H77 H81 H85 H89 H93 H97 H101 H105 H109 H113 H117 H121 H125"/>
    <dataValidation allowBlank="1" showInputMessage="1" showErrorMessage="1" prompt="Type in MHSOAC-Authorized MHSA INN Project Budget." sqref="I29 I33 I37 I41 I45 I49 I53 I57 I61 I65 I69 I73 I77 I81 I85 I89 I93 I97 I101 I105 I109 I113 I117 I121 I125"/>
    <dataValidation allowBlank="1" showInputMessage="1" showErrorMessage="1" prompt="Type in Amended MHSOAC-Authorized MHSA INN Project Budget. " sqref="J29 J33 J37 J41 J45 J49 J53 J57 J61 J65 J69 J73 J77 J81 J85 J89 J93 J97 J101 J105 J109 J113 J117 J121 J125"/>
    <dataValidation allowBlank="1" showInputMessage="1" showErrorMessage="1" prompt="Type in Total MHSA Funds used for Project Administration." sqref="L29"/>
    <dataValidation allowBlank="1" showInputMessage="1" showErrorMessage="1" prompt="Type in Total Medi-Cal FFP used for Project Administration. " sqref="M29"/>
    <dataValidation allowBlank="1" showInputMessage="1" showErrorMessage="1" prompt="Type in Total 1991 Realignment funds used for Project Administration. " sqref="N29"/>
    <dataValidation allowBlank="1" showInputMessage="1" showErrorMessage="1" prompt="Type in Behavioral Health Subaccount funds used for Project Administration. " sqref="O29"/>
    <dataValidation allowBlank="1" showInputMessage="1" showErrorMessage="1" prompt="Type in Other funds used for Project Administration. " sqref="P29"/>
    <dataValidation allowBlank="1" showInputMessage="1" showErrorMessage="1" prompt="Type in Total MHSA Funds used for Project Evaluation." sqref="L30"/>
    <dataValidation allowBlank="1" showInputMessage="1" showErrorMessage="1" prompt="Type in Total Medi-Cal FFP used for Project Evaluation." sqref="M30"/>
    <dataValidation allowBlank="1" showInputMessage="1" showErrorMessage="1" prompt="Type in Total 1991 Realignment funds used for Project Evaluation." sqref="N30"/>
    <dataValidation allowBlank="1" showInputMessage="1" showErrorMessage="1" prompt="Type in Behavioral Health Subaccount funds used for Project Evaluation." sqref="O30"/>
    <dataValidation allowBlank="1" showInputMessage="1" showErrorMessage="1" prompt="Type in Other funds used for Project Evaluation." sqref="P30"/>
    <dataValidation allowBlank="1" showInputMessage="1" showErrorMessage="1" prompt="Type in Total MHSA Funds used for Project Direct." sqref="L31"/>
    <dataValidation allowBlank="1" showInputMessage="1" showErrorMessage="1" prompt="Type in Total Medi-Cal FFP used for Project Direct." sqref="M31"/>
    <dataValidation allowBlank="1" showInputMessage="1" showErrorMessage="1" prompt="Type in Total 1991 Realignment funds used for Project Direct." sqref="N31"/>
    <dataValidation allowBlank="1" showInputMessage="1" showErrorMessage="1" prompt="Type in Behavioral Health Subaccount funds used for Project Direct." sqref="O31"/>
    <dataValidation allowBlank="1" showInputMessage="1" showErrorMessage="1" prompt="Type in Other funds used for Project Direct." sqref="P31"/>
  </dataValidations>
  <printOptions/>
  <pageMargins left="0.25" right="0.25" top="0.75" bottom="0.75" header="0.3" footer="0.3"/>
  <pageSetup fitToHeight="0" horizontalDpi="600" verticalDpi="600" orientation="landscape" r:id="rId1"/>
  <headerFooter>
    <oddFooter>&amp;C&amp;"Arial,Regular"&amp;16Page &amp;P of &amp;N</oddFooter>
  </headerFooter>
  <rowBreaks count="3" manualBreakCount="3">
    <brk id="24" min="1" max="15" man="1"/>
    <brk id="52" min="1" max="15" man="1"/>
    <brk id="92" min="1" max="15" man="1"/>
  </rowBreaks>
</worksheet>
</file>

<file path=xl/worksheets/sheet11.xml><?xml version="1.0" encoding="utf-8"?>
<worksheet xmlns="http://schemas.openxmlformats.org/spreadsheetml/2006/main" xmlns:r="http://schemas.openxmlformats.org/officeDocument/2006/relationships">
  <dimension ref="A1:A115"/>
  <sheetViews>
    <sheetView zoomScalePageLayoutView="0" workbookViewId="0" topLeftCell="A1">
      <selection activeCell="A20" sqref="A20"/>
    </sheetView>
  </sheetViews>
  <sheetFormatPr defaultColWidth="0" defaultRowHeight="15" zeroHeight="1"/>
  <cols>
    <col min="1" max="1" width="128.00390625" style="173" customWidth="1"/>
    <col min="2" max="2" width="9.140625" style="173" hidden="1" customWidth="1"/>
    <col min="3" max="16384" width="9.140625" style="173" hidden="1" customWidth="1"/>
  </cols>
  <sheetData>
    <row r="1" ht="15.75" customHeight="1">
      <c r="A1" s="383" t="s">
        <v>773</v>
      </c>
    </row>
    <row r="2" ht="15.75">
      <c r="A2" s="385" t="s">
        <v>313</v>
      </c>
    </row>
    <row r="3" ht="15.75">
      <c r="A3" s="385" t="s">
        <v>312</v>
      </c>
    </row>
    <row r="4" ht="15.75">
      <c r="A4" s="385" t="s">
        <v>485</v>
      </c>
    </row>
    <row r="5" ht="15.75">
      <c r="A5" s="385" t="s">
        <v>486</v>
      </c>
    </row>
    <row r="6" ht="15.75">
      <c r="A6" s="385" t="s">
        <v>487</v>
      </c>
    </row>
    <row r="7" ht="15.75">
      <c r="A7" s="385" t="s">
        <v>737</v>
      </c>
    </row>
    <row r="8" ht="45.75">
      <c r="A8" s="385" t="s">
        <v>488</v>
      </c>
    </row>
    <row r="9" ht="15.75">
      <c r="A9" s="385" t="s">
        <v>429</v>
      </c>
    </row>
    <row r="10" ht="120.75">
      <c r="A10" s="385" t="s">
        <v>489</v>
      </c>
    </row>
    <row r="11" ht="15.75">
      <c r="A11" s="385" t="s">
        <v>490</v>
      </c>
    </row>
    <row r="12" ht="15.75">
      <c r="A12" s="385" t="s">
        <v>491</v>
      </c>
    </row>
    <row r="13" ht="15.75">
      <c r="A13" s="385" t="s">
        <v>758</v>
      </c>
    </row>
    <row r="14" ht="15.75">
      <c r="A14" s="385" t="s">
        <v>492</v>
      </c>
    </row>
    <row r="15" ht="15.75">
      <c r="A15" s="385" t="s">
        <v>424</v>
      </c>
    </row>
    <row r="16" ht="30.75">
      <c r="A16" s="385" t="s">
        <v>493</v>
      </c>
    </row>
    <row r="17" ht="15.75">
      <c r="A17" s="385" t="s">
        <v>326</v>
      </c>
    </row>
    <row r="18" ht="15.75">
      <c r="A18" s="385" t="s">
        <v>434</v>
      </c>
    </row>
    <row r="19" ht="15.75">
      <c r="A19" s="385" t="s">
        <v>435</v>
      </c>
    </row>
    <row r="20" ht="15.75">
      <c r="A20" s="385" t="s">
        <v>436</v>
      </c>
    </row>
    <row r="21" ht="15.75">
      <c r="A21" s="385" t="s">
        <v>494</v>
      </c>
    </row>
    <row r="22" ht="45.75">
      <c r="A22" s="385" t="s">
        <v>495</v>
      </c>
    </row>
    <row r="23" ht="15.75">
      <c r="A23" s="385" t="s">
        <v>452</v>
      </c>
    </row>
    <row r="24" ht="15.75">
      <c r="A24" s="385" t="s">
        <v>453</v>
      </c>
    </row>
    <row r="25" ht="15.75">
      <c r="A25" s="385" t="s">
        <v>454</v>
      </c>
    </row>
    <row r="26" ht="15.75">
      <c r="A26" s="385" t="s">
        <v>455</v>
      </c>
    </row>
    <row r="27" ht="15.75">
      <c r="A27" s="385" t="s">
        <v>456</v>
      </c>
    </row>
    <row r="28" ht="30.75">
      <c r="A28" s="385" t="s">
        <v>496</v>
      </c>
    </row>
    <row r="29" ht="30.75">
      <c r="A29" s="385" t="s">
        <v>497</v>
      </c>
    </row>
    <row r="30" ht="30.75">
      <c r="A30" s="385" t="s">
        <v>498</v>
      </c>
    </row>
    <row r="31" ht="30.75">
      <c r="A31" s="385" t="s">
        <v>499</v>
      </c>
    </row>
    <row r="32" ht="30.75">
      <c r="A32" s="385" t="s">
        <v>500</v>
      </c>
    </row>
    <row r="33" ht="15.75">
      <c r="A33" s="385" t="s">
        <v>501</v>
      </c>
    </row>
    <row r="34" ht="30.75">
      <c r="A34" s="385" t="s">
        <v>502</v>
      </c>
    </row>
    <row r="35" ht="30.75">
      <c r="A35" s="385" t="s">
        <v>503</v>
      </c>
    </row>
    <row r="36" ht="30.75">
      <c r="A36" s="385" t="s">
        <v>504</v>
      </c>
    </row>
    <row r="37" ht="30.75">
      <c r="A37" s="385" t="s">
        <v>505</v>
      </c>
    </row>
    <row r="38" ht="30.75">
      <c r="A38" s="385" t="s">
        <v>506</v>
      </c>
    </row>
    <row r="39" ht="15.75">
      <c r="A39" s="385" t="s">
        <v>507</v>
      </c>
    </row>
    <row r="40" ht="30.75">
      <c r="A40" s="385" t="s">
        <v>508</v>
      </c>
    </row>
    <row r="41" ht="30.75">
      <c r="A41" s="385" t="s">
        <v>509</v>
      </c>
    </row>
    <row r="42" ht="30.75">
      <c r="A42" s="385" t="s">
        <v>510</v>
      </c>
    </row>
    <row r="43" ht="30.75">
      <c r="A43" s="385" t="s">
        <v>511</v>
      </c>
    </row>
    <row r="44" ht="30.75">
      <c r="A44" s="385" t="s">
        <v>512</v>
      </c>
    </row>
    <row r="45" ht="15.75">
      <c r="A45" s="385" t="s">
        <v>513</v>
      </c>
    </row>
    <row r="46" ht="15.75">
      <c r="A46" s="385" t="s">
        <v>514</v>
      </c>
    </row>
    <row r="47" ht="15.75">
      <c r="A47" s="385" t="s">
        <v>515</v>
      </c>
    </row>
    <row r="48" ht="15.75">
      <c r="A48" s="385" t="s">
        <v>516</v>
      </c>
    </row>
    <row r="49" ht="15.75">
      <c r="A49" s="385" t="s">
        <v>517</v>
      </c>
    </row>
    <row r="50" ht="15.75">
      <c r="A50" s="385" t="s">
        <v>518</v>
      </c>
    </row>
    <row r="51" ht="15.75">
      <c r="A51" s="385" t="s">
        <v>470</v>
      </c>
    </row>
    <row r="52" ht="15.75">
      <c r="A52" s="385" t="s">
        <v>763</v>
      </c>
    </row>
    <row r="53" ht="15.75">
      <c r="A53" s="385" t="s">
        <v>764</v>
      </c>
    </row>
    <row r="54" ht="15.75">
      <c r="A54" s="385" t="s">
        <v>765</v>
      </c>
    </row>
    <row r="55" ht="15.75">
      <c r="A55" s="385" t="s">
        <v>766</v>
      </c>
    </row>
    <row r="56" ht="15.75">
      <c r="A56" s="385" t="s">
        <v>767</v>
      </c>
    </row>
    <row r="57" ht="15.75">
      <c r="A57" s="385" t="s">
        <v>519</v>
      </c>
    </row>
    <row r="58" ht="45.75">
      <c r="A58" s="385" t="s">
        <v>520</v>
      </c>
    </row>
    <row r="59" ht="75.75">
      <c r="A59" s="385" t="s">
        <v>521</v>
      </c>
    </row>
    <row r="60" ht="75.75">
      <c r="A60" s="385" t="s">
        <v>522</v>
      </c>
    </row>
    <row r="61" ht="15.75">
      <c r="A61" s="385" t="s">
        <v>523</v>
      </c>
    </row>
    <row r="62" ht="45.75">
      <c r="A62" s="385" t="s">
        <v>524</v>
      </c>
    </row>
    <row r="63" ht="45.75">
      <c r="A63" s="385" t="s">
        <v>525</v>
      </c>
    </row>
    <row r="64" ht="75.75">
      <c r="A64" s="385" t="s">
        <v>526</v>
      </c>
    </row>
    <row r="65" ht="15.75">
      <c r="A65" s="385" t="s">
        <v>527</v>
      </c>
    </row>
    <row r="66" ht="30.75">
      <c r="A66" s="385" t="s">
        <v>528</v>
      </c>
    </row>
    <row r="67" ht="30.75">
      <c r="A67" s="385" t="s">
        <v>529</v>
      </c>
    </row>
    <row r="68" ht="30.75">
      <c r="A68" s="385" t="s">
        <v>530</v>
      </c>
    </row>
    <row r="69" ht="30.75">
      <c r="A69" s="385" t="s">
        <v>531</v>
      </c>
    </row>
    <row r="70" ht="30.75">
      <c r="A70" s="385" t="s">
        <v>532</v>
      </c>
    </row>
    <row r="71" ht="15.75">
      <c r="A71" s="385" t="s">
        <v>533</v>
      </c>
    </row>
    <row r="72" ht="45.75">
      <c r="A72" s="385" t="s">
        <v>534</v>
      </c>
    </row>
    <row r="73" ht="15.75">
      <c r="A73" s="385" t="s">
        <v>535</v>
      </c>
    </row>
    <row r="74" ht="15.75">
      <c r="A74" s="385" t="s">
        <v>536</v>
      </c>
    </row>
    <row r="75" ht="15.75">
      <c r="A75" s="385" t="s">
        <v>537</v>
      </c>
    </row>
    <row r="76" ht="15.75">
      <c r="A76" s="385" t="s">
        <v>538</v>
      </c>
    </row>
    <row r="77" ht="15.75">
      <c r="A77" s="385" t="s">
        <v>539</v>
      </c>
    </row>
    <row r="78" ht="15.75">
      <c r="A78" s="385" t="s">
        <v>540</v>
      </c>
    </row>
    <row r="79" ht="15.75">
      <c r="A79" s="385" t="s">
        <v>541</v>
      </c>
    </row>
    <row r="80" ht="30.75">
      <c r="A80" s="385" t="s">
        <v>542</v>
      </c>
    </row>
    <row r="81" ht="30.75">
      <c r="A81" s="385" t="s">
        <v>543</v>
      </c>
    </row>
    <row r="82" ht="30.75">
      <c r="A82" s="385" t="s">
        <v>544</v>
      </c>
    </row>
    <row r="83" ht="30.75">
      <c r="A83" s="385" t="s">
        <v>545</v>
      </c>
    </row>
    <row r="84" ht="30.75">
      <c r="A84" s="385" t="s">
        <v>546</v>
      </c>
    </row>
    <row r="85" ht="15.75">
      <c r="A85" s="385" t="s">
        <v>547</v>
      </c>
    </row>
    <row r="86" ht="45.75">
      <c r="A86" s="385" t="s">
        <v>548</v>
      </c>
    </row>
    <row r="87" ht="15.75">
      <c r="A87" s="385" t="s">
        <v>549</v>
      </c>
    </row>
    <row r="88" ht="15.75">
      <c r="A88" s="385" t="s">
        <v>550</v>
      </c>
    </row>
    <row r="89" ht="15.75">
      <c r="A89" s="385" t="s">
        <v>551</v>
      </c>
    </row>
    <row r="90" ht="15.75">
      <c r="A90" s="385" t="s">
        <v>552</v>
      </c>
    </row>
    <row r="91" ht="15.75">
      <c r="A91" s="385" t="s">
        <v>553</v>
      </c>
    </row>
    <row r="92" ht="15.75">
      <c r="A92" s="385" t="s">
        <v>554</v>
      </c>
    </row>
    <row r="93" ht="15.75">
      <c r="A93" s="385" t="s">
        <v>555</v>
      </c>
    </row>
    <row r="94" ht="30.75">
      <c r="A94" s="385" t="s">
        <v>556</v>
      </c>
    </row>
    <row r="95" ht="30.75">
      <c r="A95" s="385" t="s">
        <v>557</v>
      </c>
    </row>
    <row r="96" ht="30.75">
      <c r="A96" s="385" t="s">
        <v>558</v>
      </c>
    </row>
    <row r="97" ht="30.75">
      <c r="A97" s="385" t="s">
        <v>559</v>
      </c>
    </row>
    <row r="98" ht="30.75">
      <c r="A98" s="385" t="s">
        <v>560</v>
      </c>
    </row>
    <row r="99" ht="15.75">
      <c r="A99" s="385" t="s">
        <v>561</v>
      </c>
    </row>
    <row r="100" ht="45.75">
      <c r="A100" s="385" t="s">
        <v>562</v>
      </c>
    </row>
    <row r="101" ht="15.75">
      <c r="A101" s="385" t="s">
        <v>563</v>
      </c>
    </row>
    <row r="102" ht="15.75">
      <c r="A102" s="385" t="s">
        <v>564</v>
      </c>
    </row>
    <row r="103" ht="15.75">
      <c r="A103" s="385" t="s">
        <v>565</v>
      </c>
    </row>
    <row r="104" ht="15.75">
      <c r="A104" s="385" t="s">
        <v>566</v>
      </c>
    </row>
    <row r="105" ht="15.75">
      <c r="A105" s="385" t="s">
        <v>567</v>
      </c>
    </row>
    <row r="106" ht="15.75">
      <c r="A106" s="385" t="s">
        <v>568</v>
      </c>
    </row>
    <row r="107" ht="15.75">
      <c r="A107" s="385" t="s">
        <v>569</v>
      </c>
    </row>
    <row r="108" ht="15.75">
      <c r="A108" s="385" t="s">
        <v>570</v>
      </c>
    </row>
    <row r="109" ht="15.75">
      <c r="A109" s="385" t="s">
        <v>571</v>
      </c>
    </row>
    <row r="110" ht="15.75">
      <c r="A110" s="385" t="s">
        <v>572</v>
      </c>
    </row>
    <row r="111" ht="15.75">
      <c r="A111" s="385" t="s">
        <v>573</v>
      </c>
    </row>
    <row r="112" ht="15.75">
      <c r="A112" s="385" t="s">
        <v>574</v>
      </c>
    </row>
    <row r="113" ht="15.75">
      <c r="A113" s="385" t="s">
        <v>575</v>
      </c>
    </row>
    <row r="114" ht="15.75" hidden="1">
      <c r="A114" s="174"/>
    </row>
    <row r="115" ht="15.75" hidden="1">
      <c r="A115" s="174"/>
    </row>
  </sheetData>
  <sheetProtection password="C72E" sheet="1" objects="1" scenarios="1"/>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8"/>
  <dimension ref="A1:V32"/>
  <sheetViews>
    <sheetView showGridLines="0" zoomScale="80" zoomScaleNormal="80" zoomScaleSheetLayoutView="55" zoomScalePageLayoutView="0" workbookViewId="0" topLeftCell="A7">
      <selection activeCell="F22" sqref="F22"/>
    </sheetView>
  </sheetViews>
  <sheetFormatPr defaultColWidth="0" defaultRowHeight="15" zeroHeight="1"/>
  <cols>
    <col min="1" max="1" width="2.7109375" style="25" customWidth="1"/>
    <col min="2" max="2" width="6.7109375" style="25" customWidth="1"/>
    <col min="3" max="3" width="11.8515625" style="25" customWidth="1"/>
    <col min="4" max="4" width="42.00390625" style="25" customWidth="1"/>
    <col min="5" max="5" width="29.7109375" style="25" customWidth="1"/>
    <col min="6" max="6" width="28.7109375" style="25" bestFit="1" customWidth="1"/>
    <col min="7" max="7" width="22.00390625" style="25" customWidth="1"/>
    <col min="8" max="8" width="20.140625" style="25" customWidth="1"/>
    <col min="9" max="9" width="19.140625" style="25" customWidth="1"/>
    <col min="10" max="11" width="17.7109375" style="25" customWidth="1"/>
    <col min="12" max="12" width="17.7109375" style="25" hidden="1" customWidth="1"/>
    <col min="13" max="14" width="22.421875" style="25" hidden="1" customWidth="1"/>
    <col min="15" max="15" width="21.00390625" style="25" hidden="1" customWidth="1"/>
    <col min="16" max="16" width="21.28125" style="25" hidden="1" customWidth="1"/>
    <col min="17" max="17" width="21.140625" style="25" hidden="1" customWidth="1"/>
    <col min="18" max="21" width="22.421875" style="25" hidden="1" customWidth="1"/>
    <col min="22" max="22" width="19.00390625" style="25" hidden="1" customWidth="1"/>
    <col min="23" max="16384" width="9.140625" style="25" hidden="1" customWidth="1"/>
  </cols>
  <sheetData>
    <row r="1" spans="1:14" ht="15">
      <c r="A1" s="377" t="s">
        <v>777</v>
      </c>
      <c r="B1" s="378" t="s">
        <v>277</v>
      </c>
      <c r="C1" s="27"/>
      <c r="D1" s="27"/>
      <c r="E1" s="170"/>
      <c r="H1" s="27"/>
      <c r="I1" s="170"/>
      <c r="J1" s="407"/>
      <c r="K1" s="170" t="s">
        <v>275</v>
      </c>
      <c r="L1" s="170"/>
      <c r="M1" s="27"/>
      <c r="N1" s="27"/>
    </row>
    <row r="2" spans="2:14" ht="15.75" thickBot="1">
      <c r="B2" s="379" t="s">
        <v>276</v>
      </c>
      <c r="C2" s="200"/>
      <c r="D2" s="200"/>
      <c r="E2" s="201"/>
      <c r="F2" s="200"/>
      <c r="G2" s="200"/>
      <c r="H2" s="200"/>
      <c r="I2" s="201"/>
      <c r="J2" s="200"/>
      <c r="K2" s="201"/>
      <c r="L2" s="170"/>
      <c r="M2" s="27"/>
      <c r="N2" s="27"/>
    </row>
    <row r="3" spans="1:22" ht="15">
      <c r="A3" s="27"/>
      <c r="B3" s="14"/>
      <c r="C3" s="14"/>
      <c r="D3" s="14"/>
      <c r="E3" s="27"/>
      <c r="F3" s="27"/>
      <c r="G3" s="27"/>
      <c r="H3" s="27"/>
      <c r="I3" s="27"/>
      <c r="J3" s="27"/>
      <c r="K3" s="27"/>
      <c r="L3" s="27"/>
      <c r="M3" s="27"/>
      <c r="N3" s="27"/>
      <c r="O3" s="27"/>
      <c r="P3" s="27"/>
      <c r="Q3" s="27"/>
      <c r="R3" s="27"/>
      <c r="S3" s="27"/>
      <c r="T3" s="27"/>
      <c r="U3" s="27"/>
      <c r="V3" s="27"/>
    </row>
    <row r="4" s="122" customFormat="1" ht="15">
      <c r="B4" s="381" t="s">
        <v>744</v>
      </c>
    </row>
    <row r="5" spans="1:19" ht="18">
      <c r="A5" s="27"/>
      <c r="B5" s="382" t="str">
        <f>'1. Information'!B5</f>
        <v>Annual Mental Health Services Act (MHSA) Revenue and Expenditure Report</v>
      </c>
      <c r="C5" s="27"/>
      <c r="D5" s="1"/>
      <c r="E5" s="1"/>
      <c r="F5" s="1"/>
      <c r="G5" s="1"/>
      <c r="H5" s="1"/>
      <c r="I5" s="1"/>
      <c r="J5" s="27"/>
      <c r="K5" s="27"/>
      <c r="L5" s="27"/>
      <c r="M5" s="27"/>
      <c r="N5" s="27"/>
      <c r="O5" s="27"/>
      <c r="P5" s="27"/>
      <c r="Q5" s="27"/>
      <c r="R5" s="27"/>
      <c r="S5" s="27"/>
    </row>
    <row r="6" spans="1:19" ht="18">
      <c r="A6" s="27"/>
      <c r="B6" s="382" t="str">
        <f>'1. Information'!B6</f>
        <v>Fiscal Year: 2018-2019</v>
      </c>
      <c r="C6" s="27"/>
      <c r="D6" s="1"/>
      <c r="E6" s="1"/>
      <c r="F6" s="1"/>
      <c r="G6" s="1"/>
      <c r="H6" s="1"/>
      <c r="I6" s="1"/>
      <c r="J6" s="27"/>
      <c r="K6" s="27"/>
      <c r="L6" s="27"/>
      <c r="M6" s="27"/>
      <c r="N6" s="27"/>
      <c r="O6" s="27"/>
      <c r="P6" s="27"/>
      <c r="Q6" s="27"/>
      <c r="R6" s="27"/>
      <c r="S6" s="27"/>
    </row>
    <row r="7" spans="1:19" ht="18">
      <c r="A7" s="27"/>
      <c r="B7" s="408" t="s">
        <v>297</v>
      </c>
      <c r="C7" s="27"/>
      <c r="D7" s="9"/>
      <c r="E7" s="9"/>
      <c r="F7" s="9"/>
      <c r="G7" s="9"/>
      <c r="H7" s="9"/>
      <c r="I7" s="9"/>
      <c r="J7" s="27"/>
      <c r="K7" s="27"/>
      <c r="L7" s="27"/>
      <c r="M7" s="27"/>
      <c r="N7" s="27"/>
      <c r="O7" s="27"/>
      <c r="P7" s="27"/>
      <c r="Q7" s="27"/>
      <c r="R7" s="27"/>
      <c r="S7" s="27"/>
    </row>
    <row r="8" spans="1:19" ht="15.75">
      <c r="A8" s="27"/>
      <c r="B8" s="27"/>
      <c r="C8" s="27"/>
      <c r="D8" s="24"/>
      <c r="E8" s="24"/>
      <c r="F8" s="24"/>
      <c r="G8" s="24"/>
      <c r="H8" s="24"/>
      <c r="I8" s="27"/>
      <c r="J8" s="27"/>
      <c r="K8" s="27"/>
      <c r="L8" s="27"/>
      <c r="M8" s="27"/>
      <c r="N8" s="27"/>
      <c r="O8" s="27"/>
      <c r="P8" s="27"/>
      <c r="Q8" s="27"/>
      <c r="R8" s="27"/>
      <c r="S8" s="27"/>
    </row>
    <row r="9" spans="1:19" ht="15.75">
      <c r="A9" s="27"/>
      <c r="B9" s="27"/>
      <c r="C9" s="163" t="s">
        <v>0</v>
      </c>
      <c r="D9" s="184" t="str">
        <f>IF(ISBLANK('1. Information'!D11),"",'1. Information'!D11)</f>
        <v>Modoc</v>
      </c>
      <c r="F9" s="226" t="s">
        <v>1</v>
      </c>
      <c r="G9" s="346">
        <f>IF(ISBLANK('1. Information'!D9),"",'1. Information'!D9)</f>
        <v>43845</v>
      </c>
      <c r="I9" s="27"/>
      <c r="J9" s="27"/>
      <c r="K9" s="27"/>
      <c r="L9" s="175"/>
      <c r="M9" s="175"/>
      <c r="N9" s="175"/>
      <c r="O9" s="175"/>
      <c r="P9" s="175"/>
      <c r="Q9" s="175"/>
      <c r="R9" s="175"/>
      <c r="S9" s="175"/>
    </row>
    <row r="10" spans="1:19" ht="15.75">
      <c r="A10" s="27"/>
      <c r="B10" s="27"/>
      <c r="C10" s="2"/>
      <c r="D10" s="2"/>
      <c r="E10" s="8"/>
      <c r="F10" s="2"/>
      <c r="G10" s="19"/>
      <c r="H10" s="28"/>
      <c r="I10" s="27"/>
      <c r="J10" s="27"/>
      <c r="K10" s="27"/>
      <c r="L10" s="175"/>
      <c r="M10" s="175"/>
      <c r="N10" s="175"/>
      <c r="O10" s="175"/>
      <c r="P10" s="175"/>
      <c r="Q10" s="175"/>
      <c r="R10" s="175"/>
      <c r="S10" s="175"/>
    </row>
    <row r="11" spans="1:19" ht="18.75" thickBot="1">
      <c r="A11" s="27"/>
      <c r="B11" s="228" t="s">
        <v>214</v>
      </c>
      <c r="C11" s="231"/>
      <c r="D11" s="231"/>
      <c r="E11" s="266"/>
      <c r="F11" s="231"/>
      <c r="G11" s="347"/>
      <c r="H11" s="268"/>
      <c r="I11" s="265"/>
      <c r="J11" s="265"/>
      <c r="K11" s="265"/>
      <c r="L11" s="175"/>
      <c r="M11" s="175"/>
      <c r="N11" s="175"/>
      <c r="O11" s="175"/>
      <c r="P11" s="175"/>
      <c r="Q11" s="175"/>
      <c r="R11" s="175"/>
      <c r="S11" s="175"/>
    </row>
    <row r="12" spans="1:18" ht="16.5" thickTop="1">
      <c r="A12" s="27"/>
      <c r="B12" s="2"/>
      <c r="C12" s="2"/>
      <c r="D12" s="2"/>
      <c r="E12" s="8"/>
      <c r="F12" s="2"/>
      <c r="G12" s="19"/>
      <c r="H12" s="28"/>
      <c r="I12" s="27"/>
      <c r="J12" s="27"/>
      <c r="K12" s="27"/>
      <c r="L12" s="175"/>
      <c r="M12" s="175"/>
      <c r="N12" s="175"/>
      <c r="O12" s="175"/>
      <c r="P12" s="175"/>
      <c r="Q12" s="175"/>
      <c r="R12" s="175"/>
    </row>
    <row r="13" spans="1:16" ht="15.75">
      <c r="A13" s="27"/>
      <c r="B13" s="402"/>
      <c r="C13" s="2"/>
      <c r="D13" s="2"/>
      <c r="E13" s="348"/>
      <c r="F13" s="234" t="s">
        <v>23</v>
      </c>
      <c r="G13" s="218" t="s">
        <v>25</v>
      </c>
      <c r="H13" s="234" t="s">
        <v>27</v>
      </c>
      <c r="I13" s="321" t="s">
        <v>202</v>
      </c>
      <c r="J13" s="234" t="s">
        <v>203</v>
      </c>
      <c r="K13" s="234" t="s">
        <v>204</v>
      </c>
      <c r="L13" s="175"/>
      <c r="M13" s="175"/>
      <c r="N13" s="175"/>
      <c r="O13" s="27"/>
      <c r="P13" s="27"/>
    </row>
    <row r="14" spans="1:15" ht="47.25">
      <c r="A14" s="27"/>
      <c r="B14" s="27"/>
      <c r="C14" s="349"/>
      <c r="D14" s="349"/>
      <c r="E14" s="349"/>
      <c r="F14" s="236" t="s">
        <v>283</v>
      </c>
      <c r="G14" s="237" t="s">
        <v>4</v>
      </c>
      <c r="H14" s="237" t="s">
        <v>5</v>
      </c>
      <c r="I14" s="237" t="s">
        <v>26</v>
      </c>
      <c r="J14" s="237" t="s">
        <v>12</v>
      </c>
      <c r="K14" s="273" t="s">
        <v>222</v>
      </c>
      <c r="L14" s="175"/>
      <c r="M14" s="175"/>
      <c r="N14" s="27"/>
      <c r="O14" s="27"/>
    </row>
    <row r="15" spans="1:15" ht="15.75">
      <c r="A15" s="27"/>
      <c r="B15" s="300">
        <v>1</v>
      </c>
      <c r="C15" s="163" t="s">
        <v>13</v>
      </c>
      <c r="D15" s="242"/>
      <c r="E15" s="350"/>
      <c r="F15" s="136">
        <v>0</v>
      </c>
      <c r="G15" s="136"/>
      <c r="H15" s="136"/>
      <c r="I15" s="136"/>
      <c r="J15" s="136"/>
      <c r="K15" s="241">
        <f>SUM(F15:J15)</f>
        <v>0</v>
      </c>
      <c r="L15" s="175"/>
      <c r="M15" s="175"/>
      <c r="N15" s="27"/>
      <c r="O15" s="27"/>
    </row>
    <row r="16" spans="1:15" ht="15.75">
      <c r="A16" s="27"/>
      <c r="B16" s="300">
        <v>2</v>
      </c>
      <c r="C16" s="163" t="s">
        <v>14</v>
      </c>
      <c r="D16" s="242"/>
      <c r="E16" s="350"/>
      <c r="F16" s="136">
        <v>0</v>
      </c>
      <c r="G16" s="136"/>
      <c r="H16" s="136"/>
      <c r="I16" s="136"/>
      <c r="J16" s="136"/>
      <c r="K16" s="241">
        <f aca="true" t="shared" si="0" ref="K16:K21">SUM(F16:J16)</f>
        <v>0</v>
      </c>
      <c r="L16" s="175"/>
      <c r="M16" s="175"/>
      <c r="N16" s="27"/>
      <c r="O16" s="27"/>
    </row>
    <row r="17" spans="1:15" ht="15.75">
      <c r="A17" s="27"/>
      <c r="B17" s="300">
        <v>3</v>
      </c>
      <c r="C17" s="163" t="s">
        <v>198</v>
      </c>
      <c r="D17" s="242"/>
      <c r="E17" s="350"/>
      <c r="F17" s="136">
        <v>0</v>
      </c>
      <c r="G17" s="136"/>
      <c r="H17" s="136"/>
      <c r="I17" s="136"/>
      <c r="J17" s="136"/>
      <c r="K17" s="241">
        <f t="shared" si="0"/>
        <v>0</v>
      </c>
      <c r="L17" s="175"/>
      <c r="M17" s="175"/>
      <c r="N17" s="27"/>
      <c r="O17" s="27"/>
    </row>
    <row r="18" spans="1:15" ht="15.75">
      <c r="A18" s="27"/>
      <c r="B18" s="300">
        <v>4</v>
      </c>
      <c r="C18" s="163" t="s">
        <v>189</v>
      </c>
      <c r="D18" s="242"/>
      <c r="E18" s="350"/>
      <c r="F18" s="136">
        <v>0</v>
      </c>
      <c r="G18" s="275"/>
      <c r="H18" s="275"/>
      <c r="I18" s="275"/>
      <c r="J18" s="275"/>
      <c r="K18" s="241">
        <f>F18</f>
        <v>0</v>
      </c>
      <c r="L18" s="175"/>
      <c r="M18" s="175"/>
      <c r="N18" s="27"/>
      <c r="O18" s="27"/>
    </row>
    <row r="19" spans="1:15" ht="15.75">
      <c r="A19" s="27"/>
      <c r="B19" s="300">
        <v>5</v>
      </c>
      <c r="C19" s="163" t="s">
        <v>296</v>
      </c>
      <c r="D19" s="242"/>
      <c r="E19" s="350"/>
      <c r="F19" s="136">
        <v>0</v>
      </c>
      <c r="G19" s="275"/>
      <c r="H19" s="275"/>
      <c r="I19" s="275"/>
      <c r="J19" s="275"/>
      <c r="K19" s="241">
        <f>F19</f>
        <v>0</v>
      </c>
      <c r="L19" s="175"/>
      <c r="M19" s="175"/>
      <c r="N19" s="27"/>
      <c r="O19" s="27"/>
    </row>
    <row r="20" spans="1:15" ht="15.75">
      <c r="A20" s="27"/>
      <c r="B20" s="300">
        <v>6</v>
      </c>
      <c r="C20" s="242" t="s">
        <v>153</v>
      </c>
      <c r="D20" s="245"/>
      <c r="E20" s="243"/>
      <c r="F20" s="330">
        <f>SUM(E28:E32)</f>
        <v>0</v>
      </c>
      <c r="G20" s="351">
        <f>SUM(F28:F32)</f>
        <v>0</v>
      </c>
      <c r="H20" s="330">
        <f>SUM(G28:G32)</f>
        <v>0</v>
      </c>
      <c r="I20" s="330">
        <f>SUM(H28:H32)</f>
        <v>0</v>
      </c>
      <c r="J20" s="330">
        <f>SUM(I28:I32)</f>
        <v>0</v>
      </c>
      <c r="K20" s="246">
        <f t="shared" si="0"/>
        <v>0</v>
      </c>
      <c r="L20" s="175"/>
      <c r="M20" s="175"/>
      <c r="N20" s="27"/>
      <c r="O20" s="27"/>
    </row>
    <row r="21" spans="1:15" ht="30.75" customHeight="1">
      <c r="A21" s="27"/>
      <c r="B21" s="300">
        <v>7</v>
      </c>
      <c r="C21" s="277" t="s">
        <v>188</v>
      </c>
      <c r="D21" s="277"/>
      <c r="E21" s="277"/>
      <c r="F21" s="279">
        <f>SUM(F15:F17,F19:F20)</f>
        <v>0</v>
      </c>
      <c r="G21" s="251">
        <f>SUM(G15:G17,G20)</f>
        <v>0</v>
      </c>
      <c r="H21" s="250">
        <f>SUM(H15:H17,H20)</f>
        <v>0</v>
      </c>
      <c r="I21" s="250">
        <f>SUM(I15:I17,I20)</f>
        <v>0</v>
      </c>
      <c r="J21" s="250">
        <f>SUM(J15:J17,J20)</f>
        <v>0</v>
      </c>
      <c r="K21" s="279">
        <f t="shared" si="0"/>
        <v>0</v>
      </c>
      <c r="L21" s="175"/>
      <c r="M21" s="175"/>
      <c r="N21" s="27"/>
      <c r="O21" s="27"/>
    </row>
    <row r="22" spans="1:22" ht="15">
      <c r="A22" s="27"/>
      <c r="B22" s="27"/>
      <c r="C22" s="27"/>
      <c r="D22" s="27"/>
      <c r="E22" s="27"/>
      <c r="F22" s="27"/>
      <c r="G22" s="27"/>
      <c r="H22" s="27"/>
      <c r="I22" s="27"/>
      <c r="J22" s="27"/>
      <c r="K22" s="27"/>
      <c r="L22" s="27"/>
      <c r="M22" s="27"/>
      <c r="N22" s="27"/>
      <c r="O22" s="27"/>
      <c r="P22" s="27"/>
      <c r="Q22" s="27"/>
      <c r="R22" s="27"/>
      <c r="S22" s="27"/>
      <c r="T22" s="27"/>
      <c r="U22" s="27"/>
      <c r="V22" s="27"/>
    </row>
    <row r="23" spans="1:22" ht="15.75">
      <c r="A23" s="27"/>
      <c r="B23" s="27"/>
      <c r="C23" s="12"/>
      <c r="D23" s="27"/>
      <c r="E23" s="27"/>
      <c r="F23" s="27"/>
      <c r="G23" s="27"/>
      <c r="H23" s="27"/>
      <c r="I23" s="27"/>
      <c r="J23" s="27"/>
      <c r="K23" s="27"/>
      <c r="L23" s="27"/>
      <c r="M23" s="27"/>
      <c r="N23" s="27"/>
      <c r="O23" s="27"/>
      <c r="P23" s="27"/>
      <c r="Q23" s="27"/>
      <c r="R23" s="27"/>
      <c r="S23" s="27"/>
      <c r="T23" s="27"/>
      <c r="U23" s="27"/>
      <c r="V23" s="27"/>
    </row>
    <row r="24" spans="1:19" ht="18.75" thickBot="1">
      <c r="A24" s="27"/>
      <c r="B24" s="253" t="s">
        <v>215</v>
      </c>
      <c r="C24" s="254"/>
      <c r="D24" s="265"/>
      <c r="E24" s="265"/>
      <c r="F24" s="265"/>
      <c r="G24" s="265"/>
      <c r="H24" s="265"/>
      <c r="I24" s="265"/>
      <c r="J24" s="265"/>
      <c r="K24" s="175"/>
      <c r="L24" s="175"/>
      <c r="M24" s="175"/>
      <c r="N24" s="175"/>
      <c r="O24" s="175"/>
      <c r="P24" s="175"/>
      <c r="Q24" s="175"/>
      <c r="R24" s="175"/>
      <c r="S24" s="175"/>
    </row>
    <row r="25" spans="1:18" ht="16.5" thickTop="1">
      <c r="A25" s="27"/>
      <c r="B25" s="12"/>
      <c r="C25" s="12"/>
      <c r="D25" s="27"/>
      <c r="E25" s="27"/>
      <c r="F25" s="27"/>
      <c r="G25" s="27"/>
      <c r="H25" s="27"/>
      <c r="I25" s="27"/>
      <c r="J25" s="27"/>
      <c r="K25" s="175"/>
      <c r="L25" s="175"/>
      <c r="M25" s="175"/>
      <c r="N25" s="175"/>
      <c r="O25" s="175"/>
      <c r="P25" s="175"/>
      <c r="Q25" s="175"/>
      <c r="R25" s="175"/>
    </row>
    <row r="26" spans="1:18" ht="15.75">
      <c r="A26" s="27"/>
      <c r="B26" s="400"/>
      <c r="C26" s="300" t="s">
        <v>23</v>
      </c>
      <c r="D26" s="234" t="s">
        <v>25</v>
      </c>
      <c r="E26" s="234" t="s">
        <v>27</v>
      </c>
      <c r="F26" s="352" t="s">
        <v>202</v>
      </c>
      <c r="G26" s="234" t="s">
        <v>203</v>
      </c>
      <c r="H26" s="234" t="s">
        <v>204</v>
      </c>
      <c r="I26" s="234" t="s">
        <v>213</v>
      </c>
      <c r="J26" s="234" t="s">
        <v>205</v>
      </c>
      <c r="K26" s="175"/>
      <c r="L26" s="175"/>
      <c r="M26" s="175"/>
      <c r="N26" s="175"/>
      <c r="O26" s="175"/>
      <c r="P26" s="175"/>
      <c r="Q26" s="175"/>
      <c r="R26" s="175"/>
    </row>
    <row r="27" spans="1:18" ht="47.25">
      <c r="A27" s="27"/>
      <c r="B27" s="294" t="s">
        <v>120</v>
      </c>
      <c r="C27" s="297" t="s">
        <v>168</v>
      </c>
      <c r="D27" s="297" t="s">
        <v>17</v>
      </c>
      <c r="E27" s="236" t="s">
        <v>283</v>
      </c>
      <c r="F27" s="353" t="s">
        <v>4</v>
      </c>
      <c r="G27" s="260" t="s">
        <v>5</v>
      </c>
      <c r="H27" s="260" t="s">
        <v>26</v>
      </c>
      <c r="I27" s="260" t="s">
        <v>12</v>
      </c>
      <c r="J27" s="299" t="s">
        <v>222</v>
      </c>
      <c r="K27" s="175"/>
      <c r="L27" s="175"/>
      <c r="M27" s="175"/>
      <c r="N27" s="175"/>
      <c r="O27" s="175"/>
      <c r="P27" s="175"/>
      <c r="Q27" s="175"/>
      <c r="R27" s="175"/>
    </row>
    <row r="28" spans="1:18" ht="15.75">
      <c r="A28" s="39"/>
      <c r="B28" s="354">
        <v>8</v>
      </c>
      <c r="C28" s="301">
        <f>IF(J28&lt;&gt;0,VLOOKUP($D$9,Info_County_Code,2,FALSE),"")</f>
      </c>
      <c r="D28" s="355" t="s">
        <v>98</v>
      </c>
      <c r="E28" s="31">
        <v>0</v>
      </c>
      <c r="F28" s="32">
        <v>0</v>
      </c>
      <c r="G28" s="31">
        <v>0</v>
      </c>
      <c r="H28" s="31">
        <v>0</v>
      </c>
      <c r="I28" s="128">
        <v>0</v>
      </c>
      <c r="J28" s="275">
        <f>SUM(E28:I28)</f>
        <v>0</v>
      </c>
      <c r="K28" s="175"/>
      <c r="L28" s="175"/>
      <c r="M28" s="175"/>
      <c r="N28" s="175"/>
      <c r="O28" s="175"/>
      <c r="P28" s="175"/>
      <c r="Q28" s="175"/>
      <c r="R28" s="175"/>
    </row>
    <row r="29" spans="1:18" ht="15.75">
      <c r="A29" s="27"/>
      <c r="B29" s="300">
        <v>9</v>
      </c>
      <c r="C29" s="301">
        <f>IF(J29&lt;&gt;0,VLOOKUP($D$9,Info_County_Code,2,FALSE),"")</f>
      </c>
      <c r="D29" s="355" t="s">
        <v>99</v>
      </c>
      <c r="E29" s="31">
        <v>0</v>
      </c>
      <c r="F29" s="32">
        <v>0</v>
      </c>
      <c r="G29" s="31">
        <v>0</v>
      </c>
      <c r="H29" s="31">
        <v>0</v>
      </c>
      <c r="I29" s="128">
        <v>0</v>
      </c>
      <c r="J29" s="275">
        <f>SUM(E29:I29)</f>
        <v>0</v>
      </c>
      <c r="K29" s="175"/>
      <c r="L29" s="175"/>
      <c r="M29" s="175"/>
      <c r="N29" s="175"/>
      <c r="O29" s="175"/>
      <c r="P29" s="175"/>
      <c r="Q29" s="175"/>
      <c r="R29" s="175"/>
    </row>
    <row r="30" spans="1:18" ht="15.75">
      <c r="A30" s="27"/>
      <c r="B30" s="300">
        <v>10</v>
      </c>
      <c r="C30" s="301">
        <f>IF(J30&lt;&gt;0,VLOOKUP($D$9,Info_County_Code,2,FALSE),"")</f>
      </c>
      <c r="D30" s="219" t="s">
        <v>295</v>
      </c>
      <c r="E30" s="31">
        <v>0</v>
      </c>
      <c r="F30" s="32">
        <v>0</v>
      </c>
      <c r="G30" s="31">
        <v>0</v>
      </c>
      <c r="H30" s="31">
        <v>0</v>
      </c>
      <c r="I30" s="128">
        <v>0</v>
      </c>
      <c r="J30" s="275">
        <f>SUM(E30:I30)</f>
        <v>0</v>
      </c>
      <c r="K30" s="175"/>
      <c r="L30" s="175"/>
      <c r="M30" s="175"/>
      <c r="N30" s="175"/>
      <c r="O30" s="175"/>
      <c r="P30" s="175"/>
      <c r="Q30" s="175"/>
      <c r="R30" s="175"/>
    </row>
    <row r="31" spans="1:18" ht="15.75">
      <c r="A31" s="27"/>
      <c r="B31" s="354">
        <v>11</v>
      </c>
      <c r="C31" s="301">
        <f>IF(J31&lt;&gt;0,VLOOKUP($D$9,Info_County_Code,2,FALSE),"")</f>
      </c>
      <c r="D31" s="355" t="s">
        <v>101</v>
      </c>
      <c r="E31" s="31">
        <v>0</v>
      </c>
      <c r="F31" s="32">
        <v>0</v>
      </c>
      <c r="G31" s="31">
        <v>0</v>
      </c>
      <c r="H31" s="31">
        <v>0</v>
      </c>
      <c r="I31" s="128">
        <v>0</v>
      </c>
      <c r="J31" s="275">
        <f>SUM(E31:I31)</f>
        <v>0</v>
      </c>
      <c r="K31" s="175"/>
      <c r="L31" s="175"/>
      <c r="M31" s="175"/>
      <c r="N31" s="175"/>
      <c r="O31" s="175"/>
      <c r="P31" s="175"/>
      <c r="Q31" s="175"/>
      <c r="R31" s="175"/>
    </row>
    <row r="32" spans="1:18" ht="15.75">
      <c r="A32" s="27"/>
      <c r="B32" s="300">
        <v>12</v>
      </c>
      <c r="C32" s="301">
        <f>IF(J32&lt;&gt;0,VLOOKUP($D$9,Info_County_Code,2,FALSE),"")</f>
      </c>
      <c r="D32" s="355" t="s">
        <v>102</v>
      </c>
      <c r="E32" s="31">
        <v>0</v>
      </c>
      <c r="F32" s="32">
        <v>0</v>
      </c>
      <c r="G32" s="31">
        <v>0</v>
      </c>
      <c r="H32" s="31">
        <v>0</v>
      </c>
      <c r="I32" s="128">
        <v>0</v>
      </c>
      <c r="J32" s="275">
        <f>SUM(E32:I32)</f>
        <v>0</v>
      </c>
      <c r="K32" s="175"/>
      <c r="L32" s="175"/>
      <c r="M32" s="175"/>
      <c r="N32" s="175"/>
      <c r="O32" s="175"/>
      <c r="P32" s="175"/>
      <c r="Q32" s="175"/>
      <c r="R32" s="175"/>
    </row>
    <row r="33" ht="15" hidden="1"/>
    <row r="34" ht="15" hidden="1"/>
    <row r="35" ht="15" hidden="1"/>
  </sheetData>
  <sheetProtection password="C72E" sheet="1" objects="1" scenarios="1"/>
  <dataValidations count="42">
    <dataValidation allowBlank="1" showInputMessage="1" showErrorMessage="1" prompt="Type in the Total MHSA Funds (Including Interest) for WET Annual Planning Costs. " sqref="F15"/>
    <dataValidation allowBlank="1" showInputMessage="1" showErrorMessage="1" prompt="Type in the Medi-Cal FFP for WET Annual Planning Costs. " sqref="G15"/>
    <dataValidation allowBlank="1" showInputMessage="1" showErrorMessage="1" prompt="Type in the 1991 Realignment for WET Annual Planning Costs. " sqref="H15"/>
    <dataValidation allowBlank="1" showInputMessage="1" showErrorMessage="1" prompt="Type in the Behavioral Health Subaccount amount for WET Annual Planning Costs. " sqref="I15"/>
    <dataValidation allowBlank="1" showInputMessage="1" showErrorMessage="1" prompt="Type in Other funds for WET Annual Planning Costs. " sqref="J15"/>
    <dataValidation allowBlank="1" showInputMessage="1" showErrorMessage="1" prompt="Type in Other funds for WET Evaluation Costs. " sqref="J16"/>
    <dataValidation allowBlank="1" showInputMessage="1" showErrorMessage="1" prompt="Type in Other funds for WET Administration Costs." sqref="J17"/>
    <dataValidation allowBlank="1" showInputMessage="1" showErrorMessage="1" prompt="Type in the Behavioral Health Subaccount amount for WET Evaluation Costs." sqref="I16"/>
    <dataValidation allowBlank="1" showInputMessage="1" showErrorMessage="1" prompt="Type in the Behavioral Health Subaccount amount for WET Administration Costs. " sqref="I17"/>
    <dataValidation allowBlank="1" showInputMessage="1" showErrorMessage="1" prompt="Type in the 1991 Realignment for WET Evaluation Costs." sqref="H16"/>
    <dataValidation allowBlank="1" showInputMessage="1" showErrorMessage="1" prompt="Type in the 1991 Realignment for WET Administration Costs. " sqref="H17"/>
    <dataValidation allowBlank="1" showInputMessage="1" showErrorMessage="1" prompt="Type in the Medi-Cal FFP for WET Evaluation Costs. " sqref="G16"/>
    <dataValidation allowBlank="1" showInputMessage="1" showErrorMessage="1" prompt="Type in the Medi-Cal FFP for WET Administration Costs. " sqref="G17"/>
    <dataValidation allowBlank="1" showInputMessage="1" showErrorMessage="1" prompt="Type in the Total MHSA Funds (Including Interest) for WET Evaluation Costs. " sqref="F16"/>
    <dataValidation allowBlank="1" showInputMessage="1" showErrorMessage="1" prompt="Type in the Total MHSA Funds (Including Interest) for WET Administration Costs. " sqref="F17"/>
    <dataValidation allowBlank="1" showInputMessage="1" showErrorMessage="1" prompt="Type in the Total MHSA Funds (Including Interest) for WET Funds Transferred to JPA." sqref="F18"/>
    <dataValidation allowBlank="1" showInputMessage="1" showErrorMessage="1" prompt="Type in the Total MHSA Funds (Including Interest) for WET Expenditures Incurred by JPA." sqref="F19"/>
    <dataValidation allowBlank="1" showInputMessage="1" showErrorMessage="1" prompt="Type in Total MHSA Funds (Including Interest) in Workforce Staffing. " sqref="E28"/>
    <dataValidation allowBlank="1" showInputMessage="1" showErrorMessage="1" prompt="Type in Medi-Cal FFP funds in Workforce Staffing. " sqref="F28"/>
    <dataValidation allowBlank="1" showInputMessage="1" showErrorMessage="1" prompt="Type in 1991 Realignment funds in Workforce Staffing. " sqref="G28"/>
    <dataValidation allowBlank="1" showInputMessage="1" showErrorMessage="1" prompt="Type in Behavioral Health Subaccount funds in Workforce Staffing." sqref="H28"/>
    <dataValidation allowBlank="1" showInputMessage="1" showErrorMessage="1" prompt="Type in Other funds in Workforce Staffing. " sqref="I28"/>
    <dataValidation allowBlank="1" showInputMessage="1" showErrorMessage="1" prompt="Type in Total MHSA Funds (Including Interest) in Training/Technical Assistance. " sqref="E29"/>
    <dataValidation allowBlank="1" showInputMessage="1" showErrorMessage="1" prompt="Type in Medi-Cal FFP funds in Training/Technical Assistance." sqref="F29"/>
    <dataValidation allowBlank="1" showInputMessage="1" showErrorMessage="1" prompt="Type in 1991 Realignment funds in Training/Technical Assistance." sqref="G29"/>
    <dataValidation allowBlank="1" showInputMessage="1" showErrorMessage="1" prompt="Type in Behavioral Health Subaccount funds in Training/Technical Assistance." sqref="H29"/>
    <dataValidation allowBlank="1" showInputMessage="1" showErrorMessage="1" prompt="Type in Other funds in Training/Technical Assistance." sqref="I29"/>
    <dataValidation allowBlank="1" showInputMessage="1" showErrorMessage="1" prompt="Type in Total MHSA Funds (Including Interest) in Mental Health Career Pathways." sqref="E30"/>
    <dataValidation allowBlank="1" showInputMessage="1" showErrorMessage="1" prompt="Type in Medi-Cal FFP funds in Mental Health Career Pathways." sqref="F30"/>
    <dataValidation allowBlank="1" showInputMessage="1" showErrorMessage="1" prompt="Type in 1991 Realignment funds in Mental Health Career Pathways. " sqref="G30"/>
    <dataValidation allowBlank="1" showInputMessage="1" showErrorMessage="1" prompt="Type in Behavioral Health Subaccount funds in Mental Health Career Pathways. " sqref="H30"/>
    <dataValidation allowBlank="1" showInputMessage="1" showErrorMessage="1" prompt="Type in Other funds in Mental Health Career Pathways. &#10;" sqref="I30"/>
    <dataValidation allowBlank="1" showInputMessage="1" showErrorMessage="1" prompt="Type in Total MHSA Funds (Including Interest) in Residency/Internship." sqref="E31"/>
    <dataValidation allowBlank="1" showInputMessage="1" showErrorMessage="1" prompt="Type in Medi-Cal FFP funds in Residency/Internship." sqref="F31"/>
    <dataValidation allowBlank="1" showInputMessage="1" showErrorMessage="1" prompt="Type in 1991 Realignment funds in Residency/Internship." sqref="G31"/>
    <dataValidation allowBlank="1" showInputMessage="1" showErrorMessage="1" prompt="Type in Behavioral Health Subaccount funds in Residency/Internship." sqref="H31"/>
    <dataValidation allowBlank="1" showInputMessage="1" showErrorMessage="1" prompt="Type in Other funds in Residency/Internship." sqref="I31"/>
    <dataValidation allowBlank="1" showInputMessage="1" showErrorMessage="1" prompt="Type in Total MHSA Funds (Including Interest) in Financial Incentive. " sqref="E32"/>
    <dataValidation allowBlank="1" showInputMessage="1" showErrorMessage="1" prompt="Type in Medi-Cal FFP funds in Financial Incentive." sqref="F32"/>
    <dataValidation allowBlank="1" showInputMessage="1" showErrorMessage="1" prompt="Type in 1991 Realignment funds in Financial Incentive." sqref="G32"/>
    <dataValidation allowBlank="1" showInputMessage="1" showErrorMessage="1" prompt="Type in Behavioral Health Subaccount funds in Financial Incentive." sqref="H32"/>
    <dataValidation allowBlank="1" showInputMessage="1" showErrorMessage="1" prompt="Type in Other funds in Financial Incentive. " sqref="I32"/>
  </dataValidations>
  <printOptions/>
  <pageMargins left="0.25" right="0.25" top="0.75" bottom="0.75" header="0.3" footer="0.3"/>
  <pageSetup fitToHeight="0" fitToWidth="0" horizontalDpi="600" verticalDpi="600" orientation="landscape" paperSize="5" scale="81" r:id="rId1"/>
  <headerFooter>
    <oddFooter>&amp;C&amp;"Arial,Regular"&amp;16Page &amp;P of &amp;N</oddFooter>
  </headerFooter>
  <colBreaks count="1" manualBreakCount="1">
    <brk id="21" min="7" max="34" man="1"/>
  </colBreaks>
</worksheet>
</file>

<file path=xl/worksheets/sheet13.xml><?xml version="1.0" encoding="utf-8"?>
<worksheet xmlns="http://schemas.openxmlformats.org/spreadsheetml/2006/main" xmlns:r="http://schemas.openxmlformats.org/officeDocument/2006/relationships">
  <dimension ref="A1:A85"/>
  <sheetViews>
    <sheetView zoomScalePageLayoutView="0" workbookViewId="0" topLeftCell="A1">
      <selection activeCell="A16" sqref="A16"/>
    </sheetView>
  </sheetViews>
  <sheetFormatPr defaultColWidth="0" defaultRowHeight="15" zeroHeight="1"/>
  <cols>
    <col min="1" max="1" width="128.00390625" style="173" customWidth="1"/>
    <col min="2" max="2" width="9.140625" style="173" hidden="1" customWidth="1"/>
    <col min="3" max="16384" width="9.140625" style="173" hidden="1" customWidth="1"/>
  </cols>
  <sheetData>
    <row r="1" ht="12" customHeight="1">
      <c r="A1" s="383" t="s">
        <v>778</v>
      </c>
    </row>
    <row r="2" ht="15.75">
      <c r="A2" s="385" t="s">
        <v>313</v>
      </c>
    </row>
    <row r="3" ht="15.75">
      <c r="A3" s="385" t="s">
        <v>312</v>
      </c>
    </row>
    <row r="4" ht="15.75">
      <c r="A4" s="385" t="s">
        <v>576</v>
      </c>
    </row>
    <row r="5" ht="15.75">
      <c r="A5" s="385" t="s">
        <v>577</v>
      </c>
    </row>
    <row r="6" ht="15.75">
      <c r="A6" s="385" t="s">
        <v>578</v>
      </c>
    </row>
    <row r="7" ht="15.75">
      <c r="A7" s="385" t="s">
        <v>736</v>
      </c>
    </row>
    <row r="8" ht="45.75">
      <c r="A8" s="385" t="s">
        <v>579</v>
      </c>
    </row>
    <row r="9" ht="15.75">
      <c r="A9" s="385" t="s">
        <v>429</v>
      </c>
    </row>
    <row r="10" ht="15.75">
      <c r="A10" s="385" t="s">
        <v>580</v>
      </c>
    </row>
    <row r="11" ht="15.75">
      <c r="A11" s="385" t="s">
        <v>581</v>
      </c>
    </row>
    <row r="12" ht="15.75">
      <c r="A12" s="385" t="s">
        <v>582</v>
      </c>
    </row>
    <row r="13" ht="15.75">
      <c r="A13" s="385" t="s">
        <v>753</v>
      </c>
    </row>
    <row r="14" ht="15.75">
      <c r="A14" s="385" t="s">
        <v>583</v>
      </c>
    </row>
    <row r="15" ht="15.75">
      <c r="A15" s="385" t="s">
        <v>424</v>
      </c>
    </row>
    <row r="16" ht="135.75">
      <c r="A16" s="385" t="s">
        <v>584</v>
      </c>
    </row>
    <row r="17" ht="15.75">
      <c r="A17" s="385" t="s">
        <v>585</v>
      </c>
    </row>
    <row r="18" ht="15.75">
      <c r="A18" s="385" t="s">
        <v>586</v>
      </c>
    </row>
    <row r="19" ht="15.75">
      <c r="A19" s="385" t="s">
        <v>754</v>
      </c>
    </row>
    <row r="20" ht="15.75">
      <c r="A20" s="385" t="s">
        <v>587</v>
      </c>
    </row>
    <row r="21" ht="15.75">
      <c r="A21" s="385" t="s">
        <v>450</v>
      </c>
    </row>
    <row r="22" ht="30.75">
      <c r="A22" s="385" t="s">
        <v>588</v>
      </c>
    </row>
    <row r="23" ht="15.75">
      <c r="A23" s="385" t="s">
        <v>452</v>
      </c>
    </row>
    <row r="24" ht="15.75">
      <c r="A24" s="385" t="s">
        <v>453</v>
      </c>
    </row>
    <row r="25" ht="15.75">
      <c r="A25" s="385" t="s">
        <v>454</v>
      </c>
    </row>
    <row r="26" ht="15.75">
      <c r="A26" s="385" t="s">
        <v>455</v>
      </c>
    </row>
    <row r="27" ht="15.75">
      <c r="A27" s="385" t="s">
        <v>456</v>
      </c>
    </row>
    <row r="28" ht="30.75">
      <c r="A28" s="385" t="s">
        <v>589</v>
      </c>
    </row>
    <row r="29" ht="15.75">
      <c r="A29" s="385" t="s">
        <v>331</v>
      </c>
    </row>
    <row r="30" ht="15.75">
      <c r="A30" s="385" t="s">
        <v>421</v>
      </c>
    </row>
    <row r="31" ht="15.75">
      <c r="A31" s="385" t="s">
        <v>420</v>
      </c>
    </row>
    <row r="32" ht="15.75">
      <c r="A32" s="385" t="s">
        <v>419</v>
      </c>
    </row>
    <row r="33" ht="15.75">
      <c r="A33" s="385" t="s">
        <v>418</v>
      </c>
    </row>
    <row r="34" ht="15.75">
      <c r="A34" s="385" t="s">
        <v>590</v>
      </c>
    </row>
    <row r="35" ht="15.75">
      <c r="A35" s="385" t="s">
        <v>591</v>
      </c>
    </row>
    <row r="36" ht="15.75">
      <c r="A36" s="385" t="s">
        <v>592</v>
      </c>
    </row>
    <row r="37" ht="15.75">
      <c r="A37" s="385" t="s">
        <v>593</v>
      </c>
    </row>
    <row r="38" ht="15.75">
      <c r="A38" s="385" t="s">
        <v>594</v>
      </c>
    </row>
    <row r="39" ht="15.75">
      <c r="A39" s="385" t="s">
        <v>595</v>
      </c>
    </row>
    <row r="40" ht="15.75">
      <c r="A40" s="385" t="s">
        <v>596</v>
      </c>
    </row>
    <row r="41" ht="15.75">
      <c r="A41" s="385" t="s">
        <v>597</v>
      </c>
    </row>
    <row r="42" ht="15.75">
      <c r="A42" s="385" t="s">
        <v>598</v>
      </c>
    </row>
    <row r="43" ht="15.75">
      <c r="A43" s="385" t="s">
        <v>599</v>
      </c>
    </row>
    <row r="44" ht="15.75">
      <c r="A44" s="385" t="s">
        <v>600</v>
      </c>
    </row>
    <row r="45" ht="15.75">
      <c r="A45" s="385" t="s">
        <v>601</v>
      </c>
    </row>
    <row r="46" ht="45.75">
      <c r="A46" s="385" t="s">
        <v>602</v>
      </c>
    </row>
    <row r="47" ht="15.75">
      <c r="A47" s="385" t="s">
        <v>603</v>
      </c>
    </row>
    <row r="48" ht="30.75">
      <c r="A48" s="385" t="s">
        <v>604</v>
      </c>
    </row>
    <row r="49" ht="30.75">
      <c r="A49" s="385" t="s">
        <v>605</v>
      </c>
    </row>
    <row r="50" ht="30.75">
      <c r="A50" s="385" t="s">
        <v>606</v>
      </c>
    </row>
    <row r="51" ht="30.75">
      <c r="A51" s="385" t="s">
        <v>607</v>
      </c>
    </row>
    <row r="52" ht="30.75">
      <c r="A52" s="385" t="s">
        <v>608</v>
      </c>
    </row>
    <row r="53" ht="15.75">
      <c r="A53" s="385" t="s">
        <v>609</v>
      </c>
    </row>
    <row r="54" ht="45.75">
      <c r="A54" s="385" t="s">
        <v>610</v>
      </c>
    </row>
    <row r="55" ht="15.75">
      <c r="A55" s="385" t="s">
        <v>611</v>
      </c>
    </row>
    <row r="56" ht="30.75">
      <c r="A56" s="385" t="s">
        <v>612</v>
      </c>
    </row>
    <row r="57" ht="30.75">
      <c r="A57" s="385" t="s">
        <v>613</v>
      </c>
    </row>
    <row r="58" ht="30.75">
      <c r="A58" s="385" t="s">
        <v>614</v>
      </c>
    </row>
    <row r="59" ht="30.75">
      <c r="A59" s="385" t="s">
        <v>615</v>
      </c>
    </row>
    <row r="60" ht="30.75">
      <c r="A60" s="385" t="s">
        <v>616</v>
      </c>
    </row>
    <row r="61" ht="15.75">
      <c r="A61" s="385" t="s">
        <v>617</v>
      </c>
    </row>
    <row r="62" ht="45.75">
      <c r="A62" s="385" t="s">
        <v>618</v>
      </c>
    </row>
    <row r="63" ht="15.75">
      <c r="A63" s="385" t="s">
        <v>619</v>
      </c>
    </row>
    <row r="64" ht="30.75">
      <c r="A64" s="385" t="s">
        <v>620</v>
      </c>
    </row>
    <row r="65" ht="30.75">
      <c r="A65" s="385" t="s">
        <v>621</v>
      </c>
    </row>
    <row r="66" ht="30.75">
      <c r="A66" s="385" t="s">
        <v>622</v>
      </c>
    </row>
    <row r="67" ht="30.75">
      <c r="A67" s="385" t="s">
        <v>623</v>
      </c>
    </row>
    <row r="68" ht="30.75">
      <c r="A68" s="385" t="s">
        <v>624</v>
      </c>
    </row>
    <row r="69" ht="15.75">
      <c r="A69" s="385" t="s">
        <v>625</v>
      </c>
    </row>
    <row r="70" ht="45.75">
      <c r="A70" s="385" t="s">
        <v>626</v>
      </c>
    </row>
    <row r="71" ht="15.75">
      <c r="A71" s="385" t="s">
        <v>627</v>
      </c>
    </row>
    <row r="72" ht="30.75">
      <c r="A72" s="385" t="s">
        <v>628</v>
      </c>
    </row>
    <row r="73" ht="30.75">
      <c r="A73" s="385" t="s">
        <v>629</v>
      </c>
    </row>
    <row r="74" ht="30.75">
      <c r="A74" s="385" t="s">
        <v>630</v>
      </c>
    </row>
    <row r="75" ht="30.75">
      <c r="A75" s="385" t="s">
        <v>631</v>
      </c>
    </row>
    <row r="76" ht="30.75">
      <c r="A76" s="385" t="s">
        <v>632</v>
      </c>
    </row>
    <row r="77" ht="15.75">
      <c r="A77" s="385" t="s">
        <v>633</v>
      </c>
    </row>
    <row r="78" ht="45.75">
      <c r="A78" s="385" t="s">
        <v>634</v>
      </c>
    </row>
    <row r="79" ht="15.75">
      <c r="A79" s="385" t="s">
        <v>635</v>
      </c>
    </row>
    <row r="80" ht="30.75">
      <c r="A80" s="385" t="s">
        <v>636</v>
      </c>
    </row>
    <row r="81" ht="30.75">
      <c r="A81" s="385" t="s">
        <v>637</v>
      </c>
    </row>
    <row r="82" ht="30.75">
      <c r="A82" s="385" t="s">
        <v>638</v>
      </c>
    </row>
    <row r="83" ht="30.75">
      <c r="A83" s="385" t="s">
        <v>639</v>
      </c>
    </row>
    <row r="84" ht="30.75">
      <c r="A84" s="385" t="s">
        <v>640</v>
      </c>
    </row>
    <row r="85" ht="15.75">
      <c r="A85" s="385" t="s">
        <v>641</v>
      </c>
    </row>
    <row r="86" ht="15" hidden="1"/>
    <row r="87" ht="15" hidden="1"/>
    <row r="88" ht="15" hidden="1"/>
    <row r="89" ht="15" hidden="1"/>
    <row r="90" ht="15" hidden="1"/>
  </sheetData>
  <sheetProtection password="C72E" sheet="1" objects="1" scenarios="1"/>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9"/>
  <dimension ref="A1:W46"/>
  <sheetViews>
    <sheetView showGridLines="0" zoomScale="80" zoomScaleNormal="80" zoomScaleSheetLayoutView="40" zoomScalePageLayoutView="0" workbookViewId="0" topLeftCell="A1">
      <selection activeCell="D33" sqref="D33"/>
    </sheetView>
  </sheetViews>
  <sheetFormatPr defaultColWidth="0" defaultRowHeight="15" zeroHeight="1"/>
  <cols>
    <col min="1" max="1" width="2.7109375" style="27" customWidth="1"/>
    <col min="2" max="2" width="6.7109375" style="27" customWidth="1"/>
    <col min="3" max="3" width="10.140625" style="27" bestFit="1" customWidth="1"/>
    <col min="4" max="5" width="50.7109375" style="27" customWidth="1"/>
    <col min="6" max="6" width="37.140625" style="27" bestFit="1" customWidth="1"/>
    <col min="7" max="7" width="20.140625" style="27" customWidth="1"/>
    <col min="8" max="8" width="21.57421875" style="27" customWidth="1"/>
    <col min="9" max="9" width="20.28125" style="27" customWidth="1"/>
    <col min="10" max="12" width="17.7109375" style="27" customWidth="1"/>
    <col min="13" max="13" width="17.57421875" style="27" hidden="1" customWidth="1"/>
    <col min="14" max="14" width="18.28125" style="175" hidden="1" customWidth="1"/>
    <col min="15" max="15" width="18.7109375" style="175" hidden="1" customWidth="1"/>
    <col min="16" max="17" width="19.00390625" style="175" hidden="1" customWidth="1"/>
    <col min="18" max="19" width="18.421875" style="175" hidden="1" customWidth="1"/>
    <col min="20" max="21" width="18.28125" style="175" hidden="1" customWidth="1"/>
    <col min="22" max="22" width="18.140625" style="175" hidden="1" customWidth="1"/>
    <col min="23" max="23" width="18.421875" style="175" hidden="1" customWidth="1"/>
    <col min="24" max="24" width="16.57421875" style="27" hidden="1" customWidth="1"/>
    <col min="25" max="26" width="22.140625" style="27" hidden="1" customWidth="1"/>
    <col min="27" max="16384" width="9.140625" style="27" hidden="1" customWidth="1"/>
  </cols>
  <sheetData>
    <row r="1" spans="1:14" s="25" customFormat="1" ht="15">
      <c r="A1" s="377" t="s">
        <v>779</v>
      </c>
      <c r="B1" s="378" t="s">
        <v>277</v>
      </c>
      <c r="C1" s="27"/>
      <c r="D1" s="27"/>
      <c r="E1" s="170"/>
      <c r="H1" s="27"/>
      <c r="I1" s="170"/>
      <c r="K1" s="170"/>
      <c r="L1" s="380" t="s">
        <v>275</v>
      </c>
      <c r="M1" s="27"/>
      <c r="N1" s="27"/>
    </row>
    <row r="2" spans="2:14" s="25" customFormat="1" ht="15.75" thickBot="1">
      <c r="B2" s="379" t="s">
        <v>276</v>
      </c>
      <c r="C2" s="200"/>
      <c r="D2" s="200"/>
      <c r="E2" s="201"/>
      <c r="F2" s="200"/>
      <c r="G2" s="200"/>
      <c r="H2" s="200"/>
      <c r="I2" s="201"/>
      <c r="J2" s="200"/>
      <c r="K2" s="201"/>
      <c r="L2" s="201"/>
      <c r="M2" s="27"/>
      <c r="N2" s="27"/>
    </row>
    <row r="3" spans="2:4" ht="15.75">
      <c r="B3" s="14"/>
      <c r="C3" s="14"/>
      <c r="D3" s="14"/>
    </row>
    <row r="4" s="122" customFormat="1" ht="15">
      <c r="B4" s="381" t="s">
        <v>745</v>
      </c>
    </row>
    <row r="5" spans="2:8" ht="18">
      <c r="B5" s="382" t="str">
        <f>'1. Information'!B5</f>
        <v>Annual Mental Health Services Act (MHSA) Revenue and Expenditure Report</v>
      </c>
      <c r="C5" s="1"/>
      <c r="D5" s="1"/>
      <c r="E5" s="1"/>
      <c r="F5" s="1"/>
      <c r="G5" s="1"/>
      <c r="H5" s="1"/>
    </row>
    <row r="6" spans="2:8" ht="18">
      <c r="B6" s="382" t="str">
        <f>'1. Information'!B6</f>
        <v>Fiscal Year: 2018-2019</v>
      </c>
      <c r="C6" s="1"/>
      <c r="D6" s="1"/>
      <c r="E6" s="1"/>
      <c r="F6" s="1"/>
      <c r="G6" s="1"/>
      <c r="H6" s="1"/>
    </row>
    <row r="7" spans="2:8" ht="18">
      <c r="B7" s="382" t="s">
        <v>298</v>
      </c>
      <c r="C7" s="1"/>
      <c r="D7" s="1"/>
      <c r="E7" s="1"/>
      <c r="F7" s="1"/>
      <c r="G7" s="1"/>
      <c r="H7" s="1"/>
    </row>
    <row r="8" spans="4:8" ht="15.75">
      <c r="D8" s="16"/>
      <c r="E8" s="16"/>
      <c r="F8" s="16"/>
      <c r="G8" s="16"/>
      <c r="H8" s="16"/>
    </row>
    <row r="9" spans="2:7" ht="15.75">
      <c r="B9" s="162" t="s">
        <v>0</v>
      </c>
      <c r="C9" s="356"/>
      <c r="D9" s="357" t="str">
        <f>IF(ISBLANK('1. Information'!D11),"",'1. Information'!D11)</f>
        <v>Modoc</v>
      </c>
      <c r="E9" s="8"/>
      <c r="F9" s="162" t="s">
        <v>1</v>
      </c>
      <c r="G9" s="264">
        <f>IF(ISBLANK('1. Information'!D9),"",'1. Information'!D9)</f>
        <v>43845</v>
      </c>
    </row>
    <row r="10" spans="3:13" ht="15.75">
      <c r="C10" s="2"/>
      <c r="E10" s="2"/>
      <c r="F10" s="8"/>
      <c r="G10" s="2"/>
      <c r="H10" s="29"/>
      <c r="M10" s="175"/>
    </row>
    <row r="11" spans="2:23" ht="18.75" thickBot="1">
      <c r="B11" s="228" t="s">
        <v>214</v>
      </c>
      <c r="C11" s="231"/>
      <c r="D11" s="265"/>
      <c r="E11" s="231"/>
      <c r="F11" s="266"/>
      <c r="G11" s="231"/>
      <c r="H11" s="267"/>
      <c r="I11" s="265"/>
      <c r="J11" s="265"/>
      <c r="K11" s="265"/>
      <c r="L11" s="175"/>
      <c r="M11" s="175"/>
      <c r="W11" s="27"/>
    </row>
    <row r="12" spans="2:23" ht="16.5" thickTop="1">
      <c r="B12" s="2"/>
      <c r="C12" s="2"/>
      <c r="E12" s="2"/>
      <c r="F12" s="8"/>
      <c r="G12" s="2"/>
      <c r="H12" s="29"/>
      <c r="L12" s="175"/>
      <c r="M12" s="175"/>
      <c r="V12" s="27"/>
      <c r="W12" s="27"/>
    </row>
    <row r="13" spans="3:23" ht="15.75">
      <c r="C13" s="2"/>
      <c r="E13" s="2"/>
      <c r="F13" s="234" t="s">
        <v>23</v>
      </c>
      <c r="G13" s="211" t="s">
        <v>25</v>
      </c>
      <c r="H13" s="270" t="s">
        <v>27</v>
      </c>
      <c r="I13" s="234" t="s">
        <v>202</v>
      </c>
      <c r="J13" s="234" t="s">
        <v>203</v>
      </c>
      <c r="K13" s="234" t="s">
        <v>204</v>
      </c>
      <c r="L13" s="175"/>
      <c r="M13" s="175"/>
      <c r="U13" s="27"/>
      <c r="V13" s="27"/>
      <c r="W13" s="27"/>
    </row>
    <row r="14" spans="4:23" ht="47.25">
      <c r="D14" s="2"/>
      <c r="E14" s="8"/>
      <c r="F14" s="236" t="s">
        <v>283</v>
      </c>
      <c r="G14" s="237" t="s">
        <v>4</v>
      </c>
      <c r="H14" s="237" t="s">
        <v>5</v>
      </c>
      <c r="I14" s="237" t="s">
        <v>26</v>
      </c>
      <c r="J14" s="237" t="s">
        <v>12</v>
      </c>
      <c r="K14" s="299" t="s">
        <v>222</v>
      </c>
      <c r="L14" s="175"/>
      <c r="M14" s="175"/>
      <c r="U14" s="27"/>
      <c r="V14" s="27"/>
      <c r="W14" s="27"/>
    </row>
    <row r="15" spans="2:23" ht="15.75">
      <c r="B15" s="300">
        <v>1</v>
      </c>
      <c r="C15" s="162" t="s">
        <v>308</v>
      </c>
      <c r="D15" s="225"/>
      <c r="E15" s="358"/>
      <c r="F15" s="136">
        <v>0</v>
      </c>
      <c r="G15" s="136"/>
      <c r="H15" s="136"/>
      <c r="I15" s="136"/>
      <c r="J15" s="136"/>
      <c r="K15" s="326">
        <f>SUM(F15:J15)</f>
        <v>0</v>
      </c>
      <c r="L15" s="175"/>
      <c r="M15" s="175"/>
      <c r="U15" s="27"/>
      <c r="V15" s="27"/>
      <c r="W15" s="27"/>
    </row>
    <row r="16" spans="2:23" ht="15.75">
      <c r="B16" s="300">
        <v>2</v>
      </c>
      <c r="C16" s="162" t="s">
        <v>309</v>
      </c>
      <c r="D16" s="225"/>
      <c r="E16" s="358"/>
      <c r="F16" s="136">
        <v>0</v>
      </c>
      <c r="G16" s="136"/>
      <c r="H16" s="136"/>
      <c r="I16" s="136"/>
      <c r="J16" s="136"/>
      <c r="K16" s="326">
        <f>SUM(F16:J16)</f>
        <v>0</v>
      </c>
      <c r="L16" s="175"/>
      <c r="M16" s="175"/>
      <c r="U16" s="27"/>
      <c r="V16" s="27"/>
      <c r="W16" s="27"/>
    </row>
    <row r="17" spans="2:23" ht="15.75">
      <c r="B17" s="300">
        <v>3</v>
      </c>
      <c r="C17" s="162" t="s">
        <v>311</v>
      </c>
      <c r="D17" s="225"/>
      <c r="E17" s="358"/>
      <c r="F17" s="136">
        <v>0</v>
      </c>
      <c r="G17" s="136"/>
      <c r="H17" s="136"/>
      <c r="I17" s="136"/>
      <c r="J17" s="136"/>
      <c r="K17" s="326">
        <f>SUM(F17:J17)</f>
        <v>0</v>
      </c>
      <c r="L17" s="175"/>
      <c r="M17" s="175"/>
      <c r="U17" s="27"/>
      <c r="V17" s="27"/>
      <c r="W17" s="27"/>
    </row>
    <row r="18" spans="1:15" s="25" customFormat="1" ht="15.75">
      <c r="A18" s="27"/>
      <c r="B18" s="300">
        <v>4</v>
      </c>
      <c r="C18" s="163" t="s">
        <v>642</v>
      </c>
      <c r="D18" s="242"/>
      <c r="E18" s="350"/>
      <c r="F18" s="136">
        <v>0</v>
      </c>
      <c r="G18" s="275"/>
      <c r="H18" s="275"/>
      <c r="I18" s="275"/>
      <c r="J18" s="275"/>
      <c r="K18" s="241">
        <f>F18</f>
        <v>0</v>
      </c>
      <c r="L18" s="175"/>
      <c r="M18" s="175"/>
      <c r="N18" s="27"/>
      <c r="O18" s="27"/>
    </row>
    <row r="19" spans="1:15" s="25" customFormat="1" ht="15.75">
      <c r="A19" s="27"/>
      <c r="B19" s="300">
        <v>5</v>
      </c>
      <c r="C19" s="163" t="s">
        <v>643</v>
      </c>
      <c r="D19" s="242"/>
      <c r="E19" s="350"/>
      <c r="F19" s="136">
        <v>0</v>
      </c>
      <c r="G19" s="275"/>
      <c r="H19" s="275"/>
      <c r="I19" s="275"/>
      <c r="J19" s="275"/>
      <c r="K19" s="241">
        <f>F19</f>
        <v>0</v>
      </c>
      <c r="L19" s="175"/>
      <c r="M19" s="175"/>
      <c r="N19" s="27"/>
      <c r="O19" s="27"/>
    </row>
    <row r="20" spans="2:23" ht="15.75">
      <c r="B20" s="300">
        <v>6</v>
      </c>
      <c r="C20" s="162" t="s">
        <v>310</v>
      </c>
      <c r="D20" s="225"/>
      <c r="E20" s="240"/>
      <c r="F20" s="351">
        <f>SUM(G27:G46)</f>
        <v>0</v>
      </c>
      <c r="G20" s="351">
        <f>SUM(H27:H46)</f>
        <v>0</v>
      </c>
      <c r="H20" s="330">
        <f>SUM(I27:I46)</f>
        <v>0</v>
      </c>
      <c r="I20" s="330">
        <f>SUM(J27:J46)</f>
        <v>0</v>
      </c>
      <c r="J20" s="275">
        <f>SUM(K27:K46)</f>
        <v>0</v>
      </c>
      <c r="K20" s="326">
        <f>SUM(F20:J20)</f>
        <v>0</v>
      </c>
      <c r="L20" s="175"/>
      <c r="M20" s="175"/>
      <c r="U20" s="27"/>
      <c r="V20" s="27"/>
      <c r="W20" s="27"/>
    </row>
    <row r="21" spans="2:23" ht="30.75" customHeight="1">
      <c r="B21" s="300">
        <v>7</v>
      </c>
      <c r="C21" s="359" t="s">
        <v>768</v>
      </c>
      <c r="D21" s="360"/>
      <c r="E21" s="361"/>
      <c r="F21" s="279">
        <f>SUM(F15:F17,F19:F20)</f>
        <v>0</v>
      </c>
      <c r="G21" s="251">
        <f>SUM(G15:G17,G20)</f>
        <v>0</v>
      </c>
      <c r="H21" s="251">
        <f>SUM(H15:H17,H20)</f>
        <v>0</v>
      </c>
      <c r="I21" s="251">
        <f>SUM(I15:I17,I20)</f>
        <v>0</v>
      </c>
      <c r="J21" s="251">
        <f>SUM(J15:J17,J20)</f>
        <v>0</v>
      </c>
      <c r="K21" s="250">
        <f>SUM(F21:J21)</f>
        <v>0</v>
      </c>
      <c r="L21" s="175"/>
      <c r="M21" s="175"/>
      <c r="U21" s="27"/>
      <c r="V21" s="27"/>
      <c r="W21" s="27"/>
    </row>
    <row r="22" spans="14:23" s="25" customFormat="1" ht="15.75">
      <c r="N22" s="175"/>
      <c r="O22" s="175"/>
      <c r="P22" s="175"/>
      <c r="Q22" s="175"/>
      <c r="R22" s="175"/>
      <c r="S22" s="175"/>
      <c r="T22" s="175"/>
      <c r="U22" s="175"/>
      <c r="V22" s="175"/>
      <c r="W22" s="175"/>
    </row>
    <row r="23" spans="2:23" ht="18.75" thickBot="1">
      <c r="B23" s="362" t="s">
        <v>215</v>
      </c>
      <c r="C23" s="265"/>
      <c r="D23" s="363"/>
      <c r="E23" s="363"/>
      <c r="F23" s="363"/>
      <c r="G23" s="363"/>
      <c r="H23" s="268"/>
      <c r="I23" s="265"/>
      <c r="J23" s="265"/>
      <c r="K23" s="265"/>
      <c r="L23" s="265"/>
      <c r="M23" s="175"/>
      <c r="W23" s="27"/>
    </row>
    <row r="24" spans="3:23" ht="16.5" thickTop="1">
      <c r="C24" s="349"/>
      <c r="D24" s="349"/>
      <c r="E24" s="349"/>
      <c r="F24" s="349"/>
      <c r="G24" s="28"/>
      <c r="M24" s="175"/>
      <c r="W24" s="27"/>
    </row>
    <row r="25" spans="3:23" ht="15.75">
      <c r="C25" s="211" t="s">
        <v>23</v>
      </c>
      <c r="D25" s="211" t="s">
        <v>25</v>
      </c>
      <c r="E25" s="211" t="s">
        <v>27</v>
      </c>
      <c r="F25" s="211" t="s">
        <v>202</v>
      </c>
      <c r="G25" s="234" t="s">
        <v>203</v>
      </c>
      <c r="H25" s="300" t="s">
        <v>204</v>
      </c>
      <c r="I25" s="300" t="s">
        <v>213</v>
      </c>
      <c r="J25" s="300" t="s">
        <v>205</v>
      </c>
      <c r="K25" s="300" t="s">
        <v>206</v>
      </c>
      <c r="L25" s="234" t="s">
        <v>207</v>
      </c>
      <c r="M25" s="175"/>
      <c r="U25" s="27"/>
      <c r="V25" s="27"/>
      <c r="W25" s="27"/>
    </row>
    <row r="26" spans="2:23" ht="69" customHeight="1">
      <c r="B26" s="297" t="s">
        <v>120</v>
      </c>
      <c r="C26" s="297" t="s">
        <v>168</v>
      </c>
      <c r="D26" s="296" t="s">
        <v>10</v>
      </c>
      <c r="E26" s="296" t="s">
        <v>15</v>
      </c>
      <c r="F26" s="296" t="s">
        <v>16</v>
      </c>
      <c r="G26" s="236" t="s">
        <v>283</v>
      </c>
      <c r="H26" s="353" t="s">
        <v>4</v>
      </c>
      <c r="I26" s="260" t="s">
        <v>5</v>
      </c>
      <c r="J26" s="260" t="s">
        <v>26</v>
      </c>
      <c r="K26" s="260" t="s">
        <v>12</v>
      </c>
      <c r="L26" s="299" t="s">
        <v>222</v>
      </c>
      <c r="M26" s="175"/>
      <c r="U26" s="27"/>
      <c r="V26" s="27"/>
      <c r="W26" s="27"/>
    </row>
    <row r="27" spans="2:23" ht="15.75">
      <c r="B27" s="300">
        <v>8</v>
      </c>
      <c r="C27" s="301">
        <f aca="true" t="shared" si="0" ref="C27:C46">IF(L27&lt;&gt;0,VLOOKUP($D$9,Info_County_Code,2,FALSE),"")</f>
      </c>
      <c r="D27" s="144" t="s">
        <v>806</v>
      </c>
      <c r="E27" s="144"/>
      <c r="F27" s="127"/>
      <c r="G27" s="126"/>
      <c r="H27" s="126"/>
      <c r="I27" s="126"/>
      <c r="J27" s="129"/>
      <c r="K27" s="126"/>
      <c r="L27" s="364">
        <f>SUM(G27:K27)</f>
        <v>0</v>
      </c>
      <c r="M27" s="175"/>
      <c r="U27" s="27"/>
      <c r="V27" s="27"/>
      <c r="W27" s="27"/>
    </row>
    <row r="28" spans="2:23" ht="15.75">
      <c r="B28" s="300">
        <v>9</v>
      </c>
      <c r="C28" s="301">
        <f t="shared" si="0"/>
      </c>
      <c r="D28" s="144"/>
      <c r="E28" s="144"/>
      <c r="F28" s="127"/>
      <c r="G28" s="126"/>
      <c r="H28" s="126"/>
      <c r="I28" s="126"/>
      <c r="J28" s="129"/>
      <c r="K28" s="126"/>
      <c r="L28" s="364">
        <f aca="true" t="shared" si="1" ref="L28:L46">SUM(G28:K28)</f>
        <v>0</v>
      </c>
      <c r="M28" s="175"/>
      <c r="U28" s="27"/>
      <c r="V28" s="27"/>
      <c r="W28" s="27"/>
    </row>
    <row r="29" spans="2:23" ht="15.75">
      <c r="B29" s="300">
        <v>10</v>
      </c>
      <c r="C29" s="301">
        <f t="shared" si="0"/>
      </c>
      <c r="D29" s="144"/>
      <c r="E29" s="144"/>
      <c r="F29" s="127"/>
      <c r="G29" s="126"/>
      <c r="H29" s="126"/>
      <c r="I29" s="126"/>
      <c r="J29" s="129"/>
      <c r="K29" s="126"/>
      <c r="L29" s="364">
        <f t="shared" si="1"/>
        <v>0</v>
      </c>
      <c r="M29" s="175"/>
      <c r="U29" s="27"/>
      <c r="V29" s="27"/>
      <c r="W29" s="27"/>
    </row>
    <row r="30" spans="2:23" ht="15.75">
      <c r="B30" s="300">
        <v>11</v>
      </c>
      <c r="C30" s="301">
        <f t="shared" si="0"/>
      </c>
      <c r="D30" s="144"/>
      <c r="E30" s="144"/>
      <c r="F30" s="127"/>
      <c r="G30" s="126"/>
      <c r="H30" s="126"/>
      <c r="I30" s="126"/>
      <c r="J30" s="129"/>
      <c r="K30" s="126"/>
      <c r="L30" s="364">
        <f t="shared" si="1"/>
        <v>0</v>
      </c>
      <c r="M30" s="175"/>
      <c r="U30" s="27"/>
      <c r="V30" s="27"/>
      <c r="W30" s="27"/>
    </row>
    <row r="31" spans="2:23" ht="15.75">
      <c r="B31" s="300">
        <v>12</v>
      </c>
      <c r="C31" s="301">
        <f t="shared" si="0"/>
      </c>
      <c r="D31" s="144"/>
      <c r="E31" s="144"/>
      <c r="F31" s="127"/>
      <c r="G31" s="126"/>
      <c r="H31" s="126"/>
      <c r="I31" s="126"/>
      <c r="J31" s="129"/>
      <c r="K31" s="126"/>
      <c r="L31" s="364">
        <f t="shared" si="1"/>
        <v>0</v>
      </c>
      <c r="M31" s="175"/>
      <c r="U31" s="27"/>
      <c r="V31" s="27"/>
      <c r="W31" s="27"/>
    </row>
    <row r="32" spans="2:23" ht="15.75">
      <c r="B32" s="300">
        <v>13</v>
      </c>
      <c r="C32" s="301">
        <f t="shared" si="0"/>
      </c>
      <c r="D32" s="144"/>
      <c r="E32" s="144"/>
      <c r="F32" s="127"/>
      <c r="G32" s="126"/>
      <c r="H32" s="126"/>
      <c r="I32" s="126"/>
      <c r="J32" s="129"/>
      <c r="K32" s="126"/>
      <c r="L32" s="364">
        <f t="shared" si="1"/>
        <v>0</v>
      </c>
      <c r="M32" s="175"/>
      <c r="U32" s="27"/>
      <c r="V32" s="27"/>
      <c r="W32" s="27"/>
    </row>
    <row r="33" spans="2:23" ht="15.75">
      <c r="B33" s="300">
        <v>14</v>
      </c>
      <c r="C33" s="301">
        <f t="shared" si="0"/>
      </c>
      <c r="D33" s="144"/>
      <c r="E33" s="144"/>
      <c r="F33" s="127"/>
      <c r="G33" s="126"/>
      <c r="H33" s="126"/>
      <c r="I33" s="126"/>
      <c r="J33" s="129"/>
      <c r="K33" s="126"/>
      <c r="L33" s="364">
        <f t="shared" si="1"/>
        <v>0</v>
      </c>
      <c r="M33" s="175"/>
      <c r="U33" s="27"/>
      <c r="V33" s="27"/>
      <c r="W33" s="27"/>
    </row>
    <row r="34" spans="2:23" ht="15.75">
      <c r="B34" s="300">
        <v>15</v>
      </c>
      <c r="C34" s="301">
        <f t="shared" si="0"/>
      </c>
      <c r="D34" s="144"/>
      <c r="E34" s="144"/>
      <c r="F34" s="127"/>
      <c r="G34" s="126"/>
      <c r="H34" s="126"/>
      <c r="I34" s="126"/>
      <c r="J34" s="129"/>
      <c r="K34" s="126"/>
      <c r="L34" s="364">
        <f t="shared" si="1"/>
        <v>0</v>
      </c>
      <c r="M34" s="175"/>
      <c r="U34" s="27"/>
      <c r="V34" s="27"/>
      <c r="W34" s="27"/>
    </row>
    <row r="35" spans="2:23" ht="15.75">
      <c r="B35" s="300">
        <v>16</v>
      </c>
      <c r="C35" s="301">
        <f t="shared" si="0"/>
      </c>
      <c r="D35" s="144"/>
      <c r="E35" s="144"/>
      <c r="F35" s="127"/>
      <c r="G35" s="126"/>
      <c r="H35" s="126"/>
      <c r="I35" s="126"/>
      <c r="J35" s="129"/>
      <c r="K35" s="126"/>
      <c r="L35" s="364">
        <f t="shared" si="1"/>
        <v>0</v>
      </c>
      <c r="M35" s="175"/>
      <c r="U35" s="27"/>
      <c r="V35" s="27"/>
      <c r="W35" s="27"/>
    </row>
    <row r="36" spans="2:23" ht="15.75">
      <c r="B36" s="300">
        <v>17</v>
      </c>
      <c r="C36" s="301">
        <f t="shared" si="0"/>
      </c>
      <c r="D36" s="144"/>
      <c r="E36" s="144"/>
      <c r="F36" s="127"/>
      <c r="G36" s="126"/>
      <c r="H36" s="126"/>
      <c r="I36" s="126"/>
      <c r="J36" s="129"/>
      <c r="K36" s="126"/>
      <c r="L36" s="364">
        <f t="shared" si="1"/>
        <v>0</v>
      </c>
      <c r="M36" s="175"/>
      <c r="U36" s="27"/>
      <c r="V36" s="27"/>
      <c r="W36" s="27"/>
    </row>
    <row r="37" spans="2:23" ht="15.75">
      <c r="B37" s="300">
        <v>18</v>
      </c>
      <c r="C37" s="301">
        <f t="shared" si="0"/>
      </c>
      <c r="D37" s="144"/>
      <c r="E37" s="144"/>
      <c r="F37" s="127"/>
      <c r="G37" s="126"/>
      <c r="H37" s="126"/>
      <c r="I37" s="126"/>
      <c r="J37" s="129"/>
      <c r="K37" s="126"/>
      <c r="L37" s="364">
        <f t="shared" si="1"/>
        <v>0</v>
      </c>
      <c r="M37" s="175"/>
      <c r="U37" s="27"/>
      <c r="V37" s="27"/>
      <c r="W37" s="27"/>
    </row>
    <row r="38" spans="2:23" ht="15.75">
      <c r="B38" s="300">
        <v>19</v>
      </c>
      <c r="C38" s="301">
        <f t="shared" si="0"/>
      </c>
      <c r="D38" s="144"/>
      <c r="E38" s="144"/>
      <c r="F38" s="127"/>
      <c r="G38" s="126"/>
      <c r="H38" s="126"/>
      <c r="I38" s="126"/>
      <c r="J38" s="129"/>
      <c r="K38" s="126"/>
      <c r="L38" s="364">
        <f t="shared" si="1"/>
        <v>0</v>
      </c>
      <c r="M38" s="175"/>
      <c r="U38" s="27"/>
      <c r="V38" s="27"/>
      <c r="W38" s="27"/>
    </row>
    <row r="39" spans="2:23" ht="15.75">
      <c r="B39" s="300">
        <v>20</v>
      </c>
      <c r="C39" s="301">
        <f t="shared" si="0"/>
      </c>
      <c r="D39" s="144"/>
      <c r="E39" s="144"/>
      <c r="F39" s="127"/>
      <c r="G39" s="126"/>
      <c r="H39" s="126"/>
      <c r="I39" s="126"/>
      <c r="J39" s="129"/>
      <c r="K39" s="126"/>
      <c r="L39" s="364">
        <f t="shared" si="1"/>
        <v>0</v>
      </c>
      <c r="M39" s="175"/>
      <c r="U39" s="27"/>
      <c r="V39" s="27"/>
      <c r="W39" s="27"/>
    </row>
    <row r="40" spans="2:23" ht="15.75">
      <c r="B40" s="300">
        <v>21</v>
      </c>
      <c r="C40" s="301">
        <f t="shared" si="0"/>
      </c>
      <c r="D40" s="144"/>
      <c r="E40" s="144"/>
      <c r="F40" s="127"/>
      <c r="G40" s="126"/>
      <c r="H40" s="126"/>
      <c r="I40" s="126"/>
      <c r="J40" s="129"/>
      <c r="K40" s="126"/>
      <c r="L40" s="364">
        <f t="shared" si="1"/>
        <v>0</v>
      </c>
      <c r="M40" s="175"/>
      <c r="U40" s="27"/>
      <c r="V40" s="27"/>
      <c r="W40" s="27"/>
    </row>
    <row r="41" spans="2:23" ht="15.75">
      <c r="B41" s="300">
        <v>22</v>
      </c>
      <c r="C41" s="301">
        <f t="shared" si="0"/>
      </c>
      <c r="D41" s="144"/>
      <c r="E41" s="144"/>
      <c r="F41" s="127"/>
      <c r="G41" s="126"/>
      <c r="H41" s="126"/>
      <c r="I41" s="126"/>
      <c r="J41" s="129"/>
      <c r="K41" s="126"/>
      <c r="L41" s="364">
        <f t="shared" si="1"/>
        <v>0</v>
      </c>
      <c r="M41" s="175"/>
      <c r="U41" s="27"/>
      <c r="V41" s="27"/>
      <c r="W41" s="27"/>
    </row>
    <row r="42" spans="2:23" ht="15.75">
      <c r="B42" s="300">
        <v>23</v>
      </c>
      <c r="C42" s="301">
        <f t="shared" si="0"/>
      </c>
      <c r="D42" s="144"/>
      <c r="E42" s="144"/>
      <c r="F42" s="127"/>
      <c r="G42" s="126"/>
      <c r="H42" s="126"/>
      <c r="I42" s="126"/>
      <c r="J42" s="129"/>
      <c r="K42" s="126"/>
      <c r="L42" s="364">
        <f t="shared" si="1"/>
        <v>0</v>
      </c>
      <c r="M42" s="175"/>
      <c r="U42" s="27"/>
      <c r="V42" s="27"/>
      <c r="W42" s="27"/>
    </row>
    <row r="43" spans="2:23" ht="15.75">
      <c r="B43" s="300">
        <v>24</v>
      </c>
      <c r="C43" s="301">
        <f t="shared" si="0"/>
      </c>
      <c r="D43" s="144"/>
      <c r="E43" s="144"/>
      <c r="F43" s="127"/>
      <c r="G43" s="126"/>
      <c r="H43" s="126"/>
      <c r="I43" s="126"/>
      <c r="J43" s="129"/>
      <c r="K43" s="126"/>
      <c r="L43" s="364">
        <f t="shared" si="1"/>
        <v>0</v>
      </c>
      <c r="M43" s="175"/>
      <c r="U43" s="27"/>
      <c r="V43" s="27"/>
      <c r="W43" s="27"/>
    </row>
    <row r="44" spans="2:23" ht="15.75">
      <c r="B44" s="300">
        <v>25</v>
      </c>
      <c r="C44" s="301">
        <f t="shared" si="0"/>
      </c>
      <c r="D44" s="144"/>
      <c r="E44" s="144"/>
      <c r="F44" s="127"/>
      <c r="G44" s="126"/>
      <c r="H44" s="126"/>
      <c r="I44" s="126"/>
      <c r="J44" s="129"/>
      <c r="K44" s="126"/>
      <c r="L44" s="364">
        <f t="shared" si="1"/>
        <v>0</v>
      </c>
      <c r="M44" s="175"/>
      <c r="U44" s="27"/>
      <c r="V44" s="27"/>
      <c r="W44" s="27"/>
    </row>
    <row r="45" spans="2:23" ht="15.75">
      <c r="B45" s="300">
        <v>26</v>
      </c>
      <c r="C45" s="301">
        <f t="shared" si="0"/>
      </c>
      <c r="D45" s="144"/>
      <c r="E45" s="144"/>
      <c r="F45" s="127"/>
      <c r="G45" s="126"/>
      <c r="H45" s="126"/>
      <c r="I45" s="126"/>
      <c r="J45" s="129"/>
      <c r="K45" s="126"/>
      <c r="L45" s="364">
        <f t="shared" si="1"/>
        <v>0</v>
      </c>
      <c r="M45" s="175"/>
      <c r="U45" s="27"/>
      <c r="V45" s="27"/>
      <c r="W45" s="27"/>
    </row>
    <row r="46" spans="2:23" ht="15.75">
      <c r="B46" s="300">
        <v>27</v>
      </c>
      <c r="C46" s="301">
        <f t="shared" si="0"/>
      </c>
      <c r="D46" s="144"/>
      <c r="E46" s="144"/>
      <c r="F46" s="127"/>
      <c r="G46" s="126"/>
      <c r="H46" s="126"/>
      <c r="I46" s="126"/>
      <c r="J46" s="129"/>
      <c r="K46" s="126"/>
      <c r="L46" s="364">
        <f t="shared" si="1"/>
        <v>0</v>
      </c>
      <c r="M46" s="175"/>
      <c r="U46" s="27"/>
      <c r="V46" s="27"/>
      <c r="W46" s="27"/>
    </row>
    <row r="47" ht="15.75" hidden="1"/>
    <row r="48" ht="15.75" hidden="1"/>
    <row r="49" ht="15.75" hidden="1"/>
    <row r="50" ht="15.75" hidden="1"/>
    <row r="51" ht="15.75" hidden="1"/>
    <row r="52" ht="15.75" hidden="1"/>
  </sheetData>
  <sheetProtection password="C72E" sheet="1" objects="1" scenarios="1"/>
  <dataValidations count="25">
    <dataValidation allowBlank="1" showInputMessage="1" showErrorMessage="1" prompt="Type in the Total MHSA Funds (Including Interest) for CFTN Administration Costs. " sqref="F17"/>
    <dataValidation allowBlank="1" showInputMessage="1" showErrorMessage="1" prompt="Type in the Total MHSA Funds (Including Interest) for CFTN Evaluation Costs. " sqref="F16"/>
    <dataValidation allowBlank="1" showInputMessage="1" showErrorMessage="1" prompt="Type in the Medi-Cal FFP for CFTN Administration Costs. " sqref="G17"/>
    <dataValidation allowBlank="1" showInputMessage="1" showErrorMessage="1" prompt="Type in the Medi-Cal FFP for CFTN Evaluation Costs. " sqref="G16"/>
    <dataValidation allowBlank="1" showInputMessage="1" showErrorMessage="1" prompt="Type in the 1991 Realignment for CFTN Administration Costs. " sqref="H17"/>
    <dataValidation allowBlank="1" showInputMessage="1" showErrorMessage="1" prompt="Type in the 1991 Realignment for CFTN Evaluation Costs." sqref="H16"/>
    <dataValidation allowBlank="1" showInputMessage="1" showErrorMessage="1" prompt="Type in the Behavioral Health Subaccount amount for CFTN Administration Costs. " sqref="I17"/>
    <dataValidation allowBlank="1" showInputMessage="1" showErrorMessage="1" prompt="Type in the Behavioral Health Subaccount amount for CFTN Evaluation Costs." sqref="I16"/>
    <dataValidation allowBlank="1" showInputMessage="1" showErrorMessage="1" prompt="Type in Other funds for CFTN Administration Costs." sqref="J17"/>
    <dataValidation allowBlank="1" showInputMessage="1" showErrorMessage="1" prompt="Type in Other funds for CFTN Evaluation Costs. " sqref="J16"/>
    <dataValidation allowBlank="1" showInputMessage="1" showErrorMessage="1" prompt="Type in Other funds for CFTN Annual Planning Costs. " sqref="J15"/>
    <dataValidation allowBlank="1" showInputMessage="1" showErrorMessage="1" prompt="Type in the Behavioral Health Subaccount amount for CFTN Annual Planning Costs. " sqref="I15"/>
    <dataValidation allowBlank="1" showInputMessage="1" showErrorMessage="1" prompt="Type in the 1991 Realignment for CFTN Annual Planning Costs. " sqref="H15"/>
    <dataValidation allowBlank="1" showInputMessage="1" showErrorMessage="1" prompt="Type in the Medi-Cal FFP for CFTN Annual Planning Costs. " sqref="G15"/>
    <dataValidation allowBlank="1" showInputMessage="1" showErrorMessage="1" prompt="Type in the Total MHSA Funds (Including Interest) for CFTN Annual Planning Costs. " sqref="F15"/>
    <dataValidation allowBlank="1" showInputMessage="1" showErrorMessage="1" prompt="Type in the Total MHSA Funds (Including Interest) for CFTN Expenditures Incurred by JPA. " sqref="F18"/>
    <dataValidation allowBlank="1" showInputMessage="1" showErrorMessage="1" prompt="Type in the Total MHSA Funds (Including Interest) for CFTN Project Expenditures. " sqref="F19"/>
    <dataValidation allowBlank="1" showInputMessage="1" showErrorMessage="1" prompt="Type in Other items. " sqref="K27:K46"/>
    <dataValidation allowBlank="1" showInputMessage="1" showErrorMessage="1" prompt="Type in Behavioral Health Subaccount. " sqref="J27:J46"/>
    <dataValidation allowBlank="1" showInputMessage="1" showErrorMessage="1" prompt="Type in 1991 Realignment. " sqref="I27:I46"/>
    <dataValidation allowBlank="1" showInputMessage="1" showErrorMessage="1" prompt="Type in Medi-Cal FFP. " sqref="H27:H46"/>
    <dataValidation allowBlank="1" showInputMessage="1" showErrorMessage="1" prompt="Type in Total MHSA Funds (Including Interest)" sqref="G27:G46"/>
    <dataValidation type="list" allowBlank="1" showInputMessage="1" showErrorMessage="1" prompt="Use drop down menu to select Project Type. " sqref="F27:F46">
      <formula1>CSS_Service_Category</formula1>
    </dataValidation>
    <dataValidation allowBlank="1" showInputMessage="1" showErrorMessage="1" prompt="Type in Prior Program Name. " sqref="E27:E46"/>
    <dataValidation allowBlank="1" showInputMessage="1" showErrorMessage="1" prompt="Type in Program Name. " sqref="D27:D46"/>
  </dataValidations>
  <printOptions/>
  <pageMargins left="0.25" right="0.25" top="0.75" bottom="0.75" header="0.3" footer="0.3"/>
  <pageSetup fitToHeight="0" fitToWidth="0" horizontalDpi="600" verticalDpi="600" orientation="landscape" paperSize="5" scale="63" r:id="rId1"/>
  <headerFooter>
    <oddFooter>&amp;C&amp;"Arial,Regular"&amp;12Page &amp;P of &amp;N</oddFooter>
  </headerFooter>
  <rowBreaks count="1" manualBreakCount="1">
    <brk id="25" min="1" max="11" man="1"/>
  </rowBreaks>
</worksheet>
</file>

<file path=xl/worksheets/sheet15.xml><?xml version="1.0" encoding="utf-8"?>
<worksheet xmlns="http://schemas.openxmlformats.org/spreadsheetml/2006/main" xmlns:r="http://schemas.openxmlformats.org/officeDocument/2006/relationships">
  <dimension ref="A1:A59"/>
  <sheetViews>
    <sheetView zoomScalePageLayoutView="0" workbookViewId="0" topLeftCell="A1">
      <selection activeCell="A16" sqref="A16"/>
    </sheetView>
  </sheetViews>
  <sheetFormatPr defaultColWidth="0" defaultRowHeight="15" zeroHeight="1"/>
  <cols>
    <col min="1" max="1" width="128.140625" style="173" customWidth="1"/>
    <col min="2" max="2" width="9.140625" style="173" hidden="1" customWidth="1"/>
    <col min="3" max="16384" width="9.140625" style="173" hidden="1" customWidth="1"/>
  </cols>
  <sheetData>
    <row r="1" ht="19.5" customHeight="1">
      <c r="A1" s="383" t="s">
        <v>773</v>
      </c>
    </row>
    <row r="2" ht="15.75">
      <c r="A2" s="385" t="s">
        <v>313</v>
      </c>
    </row>
    <row r="3" ht="15.75">
      <c r="A3" s="385" t="s">
        <v>312</v>
      </c>
    </row>
    <row r="4" ht="15.75">
      <c r="A4" s="385" t="s">
        <v>644</v>
      </c>
    </row>
    <row r="5" ht="15.75">
      <c r="A5" s="385" t="s">
        <v>645</v>
      </c>
    </row>
    <row r="6" ht="15.75">
      <c r="A6" s="385" t="s">
        <v>646</v>
      </c>
    </row>
    <row r="7" ht="15.75">
      <c r="A7" s="385" t="s">
        <v>738</v>
      </c>
    </row>
    <row r="8" ht="45.75">
      <c r="A8" s="385" t="s">
        <v>647</v>
      </c>
    </row>
    <row r="9" ht="15.75">
      <c r="A9" s="385" t="s">
        <v>429</v>
      </c>
    </row>
    <row r="10" ht="15.75">
      <c r="A10" s="385" t="s">
        <v>648</v>
      </c>
    </row>
    <row r="11" ht="15.75">
      <c r="A11" s="385" t="s">
        <v>649</v>
      </c>
    </row>
    <row r="12" ht="15.75">
      <c r="A12" s="385" t="s">
        <v>650</v>
      </c>
    </row>
    <row r="13" ht="15.75">
      <c r="A13" s="385" t="s">
        <v>755</v>
      </c>
    </row>
    <row r="14" ht="15.75">
      <c r="A14" s="385" t="s">
        <v>651</v>
      </c>
    </row>
    <row r="15" ht="15.75">
      <c r="A15" s="385" t="s">
        <v>424</v>
      </c>
    </row>
    <row r="16" ht="135.75">
      <c r="A16" s="385" t="s">
        <v>652</v>
      </c>
    </row>
    <row r="17" ht="15.75">
      <c r="A17" s="385" t="s">
        <v>653</v>
      </c>
    </row>
    <row r="18" ht="15.75">
      <c r="A18" s="385" t="s">
        <v>654</v>
      </c>
    </row>
    <row r="19" ht="15.75">
      <c r="A19" s="385" t="s">
        <v>756</v>
      </c>
    </row>
    <row r="20" ht="15.75">
      <c r="A20" s="385" t="s">
        <v>655</v>
      </c>
    </row>
    <row r="21" ht="15.75">
      <c r="A21" s="385" t="s">
        <v>450</v>
      </c>
    </row>
    <row r="22" ht="30.75">
      <c r="A22" s="385" t="s">
        <v>656</v>
      </c>
    </row>
    <row r="23" ht="15.75">
      <c r="A23" s="385" t="s">
        <v>452</v>
      </c>
    </row>
    <row r="24" ht="15.75">
      <c r="A24" s="385" t="s">
        <v>453</v>
      </c>
    </row>
    <row r="25" ht="15.75">
      <c r="A25" s="385" t="s">
        <v>454</v>
      </c>
    </row>
    <row r="26" ht="15.75">
      <c r="A26" s="385" t="s">
        <v>455</v>
      </c>
    </row>
    <row r="27" ht="15.75">
      <c r="A27" s="385" t="s">
        <v>456</v>
      </c>
    </row>
    <row r="28" ht="30.75">
      <c r="A28" s="385" t="s">
        <v>657</v>
      </c>
    </row>
    <row r="29" ht="15.75">
      <c r="A29" s="385" t="s">
        <v>331</v>
      </c>
    </row>
    <row r="30" ht="15.75">
      <c r="A30" s="385" t="s">
        <v>421</v>
      </c>
    </row>
    <row r="31" ht="15.75">
      <c r="A31" s="385" t="s">
        <v>420</v>
      </c>
    </row>
    <row r="32" ht="15.75">
      <c r="A32" s="385" t="s">
        <v>419</v>
      </c>
    </row>
    <row r="33" ht="15.75">
      <c r="A33" s="385" t="s">
        <v>418</v>
      </c>
    </row>
    <row r="34" ht="15.75">
      <c r="A34" s="385" t="s">
        <v>658</v>
      </c>
    </row>
    <row r="35" ht="15.75">
      <c r="A35" s="385" t="s">
        <v>659</v>
      </c>
    </row>
    <row r="36" ht="15.75">
      <c r="A36" s="385" t="s">
        <v>660</v>
      </c>
    </row>
    <row r="37" ht="15.75">
      <c r="A37" s="385" t="s">
        <v>661</v>
      </c>
    </row>
    <row r="38" ht="15.75">
      <c r="A38" s="385" t="s">
        <v>662</v>
      </c>
    </row>
    <row r="39" ht="15.75">
      <c r="A39" s="385" t="s">
        <v>595</v>
      </c>
    </row>
    <row r="40" ht="15.75">
      <c r="A40" s="385" t="s">
        <v>596</v>
      </c>
    </row>
    <row r="41" ht="15.75">
      <c r="A41" s="385" t="s">
        <v>597</v>
      </c>
    </row>
    <row r="42" ht="15.75">
      <c r="A42" s="385" t="s">
        <v>598</v>
      </c>
    </row>
    <row r="43" ht="15.75">
      <c r="A43" s="385" t="s">
        <v>599</v>
      </c>
    </row>
    <row r="44" ht="15.75">
      <c r="A44" s="385" t="s">
        <v>600</v>
      </c>
    </row>
    <row r="45" ht="15.75">
      <c r="A45" s="385" t="s">
        <v>601</v>
      </c>
    </row>
    <row r="46" ht="45.75">
      <c r="A46" s="385" t="s">
        <v>663</v>
      </c>
    </row>
    <row r="47" ht="61.5" customHeight="1">
      <c r="A47" s="385" t="s">
        <v>664</v>
      </c>
    </row>
    <row r="48" ht="78" customHeight="1">
      <c r="A48" s="385" t="s">
        <v>665</v>
      </c>
    </row>
    <row r="49" ht="15">
      <c r="A49" s="401" t="s">
        <v>666</v>
      </c>
    </row>
    <row r="50" ht="30.75">
      <c r="A50" s="385" t="s">
        <v>667</v>
      </c>
    </row>
    <row r="51" ht="30.75">
      <c r="A51" s="385" t="s">
        <v>668</v>
      </c>
    </row>
    <row r="52" ht="30.75">
      <c r="A52" s="385" t="s">
        <v>669</v>
      </c>
    </row>
    <row r="53" ht="30.75">
      <c r="A53" s="385" t="s">
        <v>670</v>
      </c>
    </row>
    <row r="54" ht="30.75">
      <c r="A54" s="385" t="s">
        <v>671</v>
      </c>
    </row>
    <row r="55" ht="15.75">
      <c r="A55" s="385" t="s">
        <v>672</v>
      </c>
    </row>
    <row r="56" ht="15.75" hidden="1">
      <c r="A56" s="174"/>
    </row>
    <row r="57" ht="15.75" hidden="1">
      <c r="A57" s="174"/>
    </row>
    <row r="58" ht="15.75" hidden="1">
      <c r="A58" s="174"/>
    </row>
    <row r="59" ht="15.75" hidden="1">
      <c r="A59" s="174"/>
    </row>
  </sheetData>
  <sheetProtection password="C72E" sheet="1" objects="1" scenarios="1"/>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Sheet11"/>
  <dimension ref="A1:K80"/>
  <sheetViews>
    <sheetView showGridLines="0" zoomScale="85" zoomScaleNormal="85" zoomScalePageLayoutView="0" workbookViewId="0" topLeftCell="A1">
      <selection activeCell="H18" sqref="H18"/>
    </sheetView>
  </sheetViews>
  <sheetFormatPr defaultColWidth="0" defaultRowHeight="15" zeroHeight="1"/>
  <cols>
    <col min="1" max="1" width="2.7109375" style="27" customWidth="1"/>
    <col min="2" max="2" width="6.7109375" style="27" customWidth="1"/>
    <col min="3" max="3" width="9.28125" style="27" bestFit="1" customWidth="1"/>
    <col min="4" max="4" width="28.28125" style="27" customWidth="1"/>
    <col min="5" max="5" width="26.140625" style="402" customWidth="1"/>
    <col min="6" max="6" width="20.140625" style="402" customWidth="1"/>
    <col min="7" max="7" width="30.00390625" style="402" customWidth="1"/>
    <col min="8" max="8" width="54.28125" style="27" customWidth="1"/>
    <col min="9" max="13" width="11.7109375" style="27" hidden="1" customWidth="1"/>
    <col min="14" max="16384" width="9.140625" style="27" hidden="1" customWidth="1"/>
  </cols>
  <sheetData>
    <row r="1" spans="1:11" s="25" customFormat="1" ht="15">
      <c r="A1" s="377" t="s">
        <v>780</v>
      </c>
      <c r="B1" s="378" t="s">
        <v>277</v>
      </c>
      <c r="C1" s="27"/>
      <c r="D1" s="27"/>
      <c r="E1" s="27"/>
      <c r="F1" s="170"/>
      <c r="H1" s="380" t="s">
        <v>275</v>
      </c>
      <c r="J1" s="27"/>
      <c r="K1" s="27"/>
    </row>
    <row r="2" spans="2:11" s="25" customFormat="1" ht="15.75" thickBot="1">
      <c r="B2" s="379" t="s">
        <v>276</v>
      </c>
      <c r="C2" s="200"/>
      <c r="D2" s="200"/>
      <c r="E2" s="200"/>
      <c r="F2" s="201"/>
      <c r="G2" s="200"/>
      <c r="H2" s="201"/>
      <c r="J2" s="27"/>
      <c r="K2" s="27"/>
    </row>
    <row r="3" spans="2:7" ht="15">
      <c r="B3" s="14"/>
      <c r="C3" s="14"/>
      <c r="E3" s="27"/>
      <c r="F3" s="27"/>
      <c r="G3" s="27"/>
    </row>
    <row r="4" s="122" customFormat="1" ht="15">
      <c r="B4" s="381" t="s">
        <v>746</v>
      </c>
    </row>
    <row r="5" spans="2:7" ht="18">
      <c r="B5" s="382" t="str">
        <f>'1. Information'!B5</f>
        <v>Annual Mental Health Services Act (MHSA) Revenue and Expenditure Report</v>
      </c>
      <c r="C5" s="1"/>
      <c r="D5" s="1"/>
      <c r="E5" s="1"/>
      <c r="F5" s="1"/>
      <c r="G5" s="1"/>
    </row>
    <row r="6" spans="2:7" ht="18">
      <c r="B6" s="382" t="str">
        <f>'1. Information'!B6</f>
        <v>Fiscal Year: 2018-2019</v>
      </c>
      <c r="C6" s="1"/>
      <c r="D6" s="1"/>
      <c r="E6" s="1"/>
      <c r="F6" s="1"/>
      <c r="G6" s="1"/>
    </row>
    <row r="7" spans="2:7" ht="18">
      <c r="B7" s="408" t="s">
        <v>299</v>
      </c>
      <c r="C7" s="9"/>
      <c r="D7" s="9"/>
      <c r="E7" s="9"/>
      <c r="F7" s="9"/>
      <c r="G7" s="9"/>
    </row>
    <row r="8" spans="3:7" ht="15.75">
      <c r="C8" s="24"/>
      <c r="D8" s="24"/>
      <c r="E8" s="24"/>
      <c r="F8" s="24"/>
      <c r="G8" s="24"/>
    </row>
    <row r="9" spans="2:7" ht="15.75">
      <c r="B9" s="163" t="s">
        <v>0</v>
      </c>
      <c r="C9" s="163"/>
      <c r="D9" s="184" t="str">
        <f>IF(ISBLANK('1. Information'!D11),"",'1. Information'!D11)</f>
        <v>Modoc</v>
      </c>
      <c r="E9" s="2"/>
      <c r="F9" s="365" t="s">
        <v>156</v>
      </c>
      <c r="G9" s="264">
        <f>IF(ISBLANK('1. Information'!D9),"",'1. Information'!D9)</f>
        <v>43845</v>
      </c>
    </row>
    <row r="10" spans="2:8" ht="15.75">
      <c r="B10" s="3"/>
      <c r="C10" s="3"/>
      <c r="D10" s="3"/>
      <c r="E10" s="3"/>
      <c r="F10" s="2"/>
      <c r="G10" s="20"/>
      <c r="H10" s="29"/>
    </row>
    <row r="11" spans="2:8" ht="18.75" thickBot="1">
      <c r="B11" s="228" t="s">
        <v>214</v>
      </c>
      <c r="C11" s="229"/>
      <c r="D11" s="229"/>
      <c r="E11" s="229"/>
      <c r="F11" s="231"/>
      <c r="G11" s="366"/>
      <c r="H11" s="267"/>
    </row>
    <row r="12" spans="2:8" ht="16.5" thickTop="1">
      <c r="B12" s="3"/>
      <c r="C12" s="3"/>
      <c r="D12" s="3"/>
      <c r="E12" s="3"/>
      <c r="F12" s="2"/>
      <c r="G12" s="20"/>
      <c r="H12" s="29"/>
    </row>
    <row r="13" spans="2:8" ht="15">
      <c r="B13" s="402"/>
      <c r="C13" s="367" t="s">
        <v>23</v>
      </c>
      <c r="D13" s="367" t="s">
        <v>25</v>
      </c>
      <c r="E13" s="367" t="s">
        <v>27</v>
      </c>
      <c r="F13" s="367" t="s">
        <v>202</v>
      </c>
      <c r="G13" s="367" t="s">
        <v>203</v>
      </c>
      <c r="H13" s="368" t="s">
        <v>204</v>
      </c>
    </row>
    <row r="14" spans="2:8" ht="31.5">
      <c r="B14" s="294" t="s">
        <v>120</v>
      </c>
      <c r="C14" s="297" t="s">
        <v>168</v>
      </c>
      <c r="D14" s="296" t="s">
        <v>673</v>
      </c>
      <c r="E14" s="296" t="s">
        <v>674</v>
      </c>
      <c r="F14" s="296" t="s">
        <v>300</v>
      </c>
      <c r="G14" s="296" t="s">
        <v>104</v>
      </c>
      <c r="H14" s="296" t="s">
        <v>105</v>
      </c>
    </row>
    <row r="15" spans="2:8" ht="105">
      <c r="B15" s="300">
        <v>1</v>
      </c>
      <c r="C15" s="301">
        <f aca="true" t="shared" si="0" ref="C15:C44">IF(G15&lt;&gt;0,VLOOKUP($D$9,Info_County_Code,2,FALSE),"")</f>
        <v>25</v>
      </c>
      <c r="D15" s="40" t="s">
        <v>30</v>
      </c>
      <c r="E15" s="40" t="s">
        <v>811</v>
      </c>
      <c r="F15" s="150" t="s">
        <v>812</v>
      </c>
      <c r="G15" s="132">
        <v>-32132</v>
      </c>
      <c r="H15" s="134" t="s">
        <v>813</v>
      </c>
    </row>
    <row r="16" spans="2:8" ht="15">
      <c r="B16" s="300">
        <v>2</v>
      </c>
      <c r="C16" s="301">
        <f t="shared" si="0"/>
      </c>
      <c r="D16" s="40"/>
      <c r="E16" s="40"/>
      <c r="F16" s="150"/>
      <c r="G16" s="132"/>
      <c r="H16" s="134"/>
    </row>
    <row r="17" spans="2:8" ht="15">
      <c r="B17" s="300">
        <v>3</v>
      </c>
      <c r="C17" s="301">
        <f t="shared" si="0"/>
      </c>
      <c r="D17" s="40"/>
      <c r="E17" s="40"/>
      <c r="F17" s="150"/>
      <c r="G17" s="132"/>
      <c r="H17" s="134"/>
    </row>
    <row r="18" spans="2:8" ht="15">
      <c r="B18" s="300">
        <v>4</v>
      </c>
      <c r="C18" s="301">
        <f t="shared" si="0"/>
      </c>
      <c r="D18" s="40"/>
      <c r="E18" s="40"/>
      <c r="F18" s="150"/>
      <c r="G18" s="132"/>
      <c r="H18" s="134"/>
    </row>
    <row r="19" spans="2:8" ht="15">
      <c r="B19" s="300">
        <v>5</v>
      </c>
      <c r="C19" s="301">
        <f t="shared" si="0"/>
      </c>
      <c r="D19" s="40"/>
      <c r="E19" s="40"/>
      <c r="F19" s="150"/>
      <c r="G19" s="132"/>
      <c r="H19" s="134"/>
    </row>
    <row r="20" spans="2:8" ht="15">
      <c r="B20" s="300">
        <v>6</v>
      </c>
      <c r="C20" s="301">
        <f t="shared" si="0"/>
      </c>
      <c r="D20" s="40"/>
      <c r="E20" s="40"/>
      <c r="F20" s="150"/>
      <c r="G20" s="132"/>
      <c r="H20" s="134"/>
    </row>
    <row r="21" spans="2:8" ht="15">
      <c r="B21" s="300">
        <v>7</v>
      </c>
      <c r="C21" s="301">
        <f t="shared" si="0"/>
      </c>
      <c r="D21" s="40"/>
      <c r="E21" s="40"/>
      <c r="F21" s="150"/>
      <c r="G21" s="132"/>
      <c r="H21" s="134"/>
    </row>
    <row r="22" spans="2:8" ht="15">
      <c r="B22" s="300">
        <v>8</v>
      </c>
      <c r="C22" s="301">
        <f t="shared" si="0"/>
      </c>
      <c r="D22" s="40"/>
      <c r="E22" s="40"/>
      <c r="F22" s="150"/>
      <c r="G22" s="132"/>
      <c r="H22" s="134"/>
    </row>
    <row r="23" spans="2:8" ht="15">
      <c r="B23" s="300">
        <v>9</v>
      </c>
      <c r="C23" s="301">
        <f t="shared" si="0"/>
      </c>
      <c r="D23" s="40"/>
      <c r="E23" s="40"/>
      <c r="F23" s="150"/>
      <c r="G23" s="132"/>
      <c r="H23" s="134"/>
    </row>
    <row r="24" spans="2:8" ht="15">
      <c r="B24" s="300">
        <v>10</v>
      </c>
      <c r="C24" s="301">
        <f t="shared" si="0"/>
      </c>
      <c r="D24" s="40"/>
      <c r="E24" s="40"/>
      <c r="F24" s="150"/>
      <c r="G24" s="132"/>
      <c r="H24" s="134"/>
    </row>
    <row r="25" spans="2:8" ht="15">
      <c r="B25" s="300">
        <v>11</v>
      </c>
      <c r="C25" s="301">
        <f t="shared" si="0"/>
      </c>
      <c r="D25" s="40"/>
      <c r="E25" s="40"/>
      <c r="F25" s="150"/>
      <c r="G25" s="132"/>
      <c r="H25" s="134"/>
    </row>
    <row r="26" spans="2:8" ht="15">
      <c r="B26" s="300">
        <v>12</v>
      </c>
      <c r="C26" s="301">
        <f t="shared" si="0"/>
      </c>
      <c r="D26" s="40"/>
      <c r="E26" s="40"/>
      <c r="F26" s="150"/>
      <c r="G26" s="132"/>
      <c r="H26" s="134"/>
    </row>
    <row r="27" spans="2:8" ht="15">
      <c r="B27" s="300">
        <v>13</v>
      </c>
      <c r="C27" s="301">
        <f t="shared" si="0"/>
      </c>
      <c r="D27" s="40"/>
      <c r="E27" s="40"/>
      <c r="F27" s="150"/>
      <c r="G27" s="132"/>
      <c r="H27" s="134"/>
    </row>
    <row r="28" spans="2:8" ht="15">
      <c r="B28" s="300">
        <v>14</v>
      </c>
      <c r="C28" s="301">
        <f t="shared" si="0"/>
      </c>
      <c r="D28" s="40"/>
      <c r="E28" s="40"/>
      <c r="F28" s="150"/>
      <c r="G28" s="132"/>
      <c r="H28" s="134"/>
    </row>
    <row r="29" spans="2:8" ht="15">
      <c r="B29" s="300">
        <v>15</v>
      </c>
      <c r="C29" s="301">
        <f t="shared" si="0"/>
      </c>
      <c r="D29" s="40"/>
      <c r="E29" s="40"/>
      <c r="F29" s="150"/>
      <c r="G29" s="132"/>
      <c r="H29" s="134"/>
    </row>
    <row r="30" spans="2:8" ht="15">
      <c r="B30" s="300">
        <v>16</v>
      </c>
      <c r="C30" s="301">
        <f t="shared" si="0"/>
      </c>
      <c r="D30" s="40"/>
      <c r="E30" s="40"/>
      <c r="F30" s="150"/>
      <c r="G30" s="132"/>
      <c r="H30" s="134"/>
    </row>
    <row r="31" spans="2:8" ht="15">
      <c r="B31" s="300">
        <v>17</v>
      </c>
      <c r="C31" s="301">
        <f t="shared" si="0"/>
      </c>
      <c r="D31" s="40"/>
      <c r="E31" s="40"/>
      <c r="F31" s="150"/>
      <c r="G31" s="132"/>
      <c r="H31" s="134"/>
    </row>
    <row r="32" spans="2:8" ht="15">
      <c r="B32" s="300">
        <v>18</v>
      </c>
      <c r="C32" s="301">
        <f t="shared" si="0"/>
      </c>
      <c r="D32" s="40"/>
      <c r="E32" s="40"/>
      <c r="F32" s="150"/>
      <c r="G32" s="132"/>
      <c r="H32" s="134"/>
    </row>
    <row r="33" spans="2:8" ht="15">
      <c r="B33" s="300">
        <v>19</v>
      </c>
      <c r="C33" s="301">
        <f t="shared" si="0"/>
      </c>
      <c r="D33" s="40"/>
      <c r="E33" s="40"/>
      <c r="F33" s="150"/>
      <c r="G33" s="132"/>
      <c r="H33" s="134"/>
    </row>
    <row r="34" spans="2:8" ht="15">
      <c r="B34" s="300">
        <v>20</v>
      </c>
      <c r="C34" s="301">
        <f t="shared" si="0"/>
      </c>
      <c r="D34" s="40"/>
      <c r="E34" s="40"/>
      <c r="F34" s="150"/>
      <c r="G34" s="132"/>
      <c r="H34" s="134"/>
    </row>
    <row r="35" spans="2:8" ht="15">
      <c r="B35" s="300">
        <v>21</v>
      </c>
      <c r="C35" s="301">
        <f t="shared" si="0"/>
      </c>
      <c r="D35" s="40"/>
      <c r="E35" s="40"/>
      <c r="F35" s="150"/>
      <c r="G35" s="132"/>
      <c r="H35" s="134"/>
    </row>
    <row r="36" spans="2:8" ht="15">
      <c r="B36" s="300">
        <v>22</v>
      </c>
      <c r="C36" s="301">
        <f t="shared" si="0"/>
      </c>
      <c r="D36" s="40"/>
      <c r="E36" s="40"/>
      <c r="F36" s="150"/>
      <c r="G36" s="132"/>
      <c r="H36" s="134"/>
    </row>
    <row r="37" spans="2:8" ht="15">
      <c r="B37" s="300">
        <v>23</v>
      </c>
      <c r="C37" s="301">
        <f t="shared" si="0"/>
      </c>
      <c r="D37" s="40"/>
      <c r="E37" s="40"/>
      <c r="F37" s="150"/>
      <c r="G37" s="132"/>
      <c r="H37" s="134"/>
    </row>
    <row r="38" spans="2:8" ht="15">
      <c r="B38" s="300">
        <v>24</v>
      </c>
      <c r="C38" s="301">
        <f t="shared" si="0"/>
      </c>
      <c r="D38" s="40"/>
      <c r="E38" s="40"/>
      <c r="F38" s="150"/>
      <c r="G38" s="132"/>
      <c r="H38" s="134"/>
    </row>
    <row r="39" spans="2:8" ht="15">
      <c r="B39" s="300">
        <v>25</v>
      </c>
      <c r="C39" s="301">
        <f t="shared" si="0"/>
      </c>
      <c r="D39" s="40"/>
      <c r="E39" s="40"/>
      <c r="F39" s="150"/>
      <c r="G39" s="132"/>
      <c r="H39" s="134"/>
    </row>
    <row r="40" spans="2:8" ht="15">
      <c r="B40" s="300">
        <v>26</v>
      </c>
      <c r="C40" s="301">
        <f t="shared" si="0"/>
      </c>
      <c r="D40" s="40"/>
      <c r="E40" s="40"/>
      <c r="F40" s="150"/>
      <c r="G40" s="132"/>
      <c r="H40" s="134"/>
    </row>
    <row r="41" spans="2:8" ht="15">
      <c r="B41" s="300">
        <v>27</v>
      </c>
      <c r="C41" s="301">
        <f t="shared" si="0"/>
      </c>
      <c r="D41" s="40"/>
      <c r="E41" s="40"/>
      <c r="F41" s="150"/>
      <c r="G41" s="132"/>
      <c r="H41" s="134"/>
    </row>
    <row r="42" spans="2:8" ht="15">
      <c r="B42" s="300">
        <v>28</v>
      </c>
      <c r="C42" s="301">
        <f t="shared" si="0"/>
      </c>
      <c r="D42" s="40"/>
      <c r="E42" s="40"/>
      <c r="F42" s="150"/>
      <c r="G42" s="132"/>
      <c r="H42" s="134"/>
    </row>
    <row r="43" spans="2:8" ht="15">
      <c r="B43" s="300">
        <v>29</v>
      </c>
      <c r="C43" s="301">
        <f t="shared" si="0"/>
      </c>
      <c r="D43" s="40"/>
      <c r="E43" s="40"/>
      <c r="F43" s="150"/>
      <c r="G43" s="132"/>
      <c r="H43" s="134"/>
    </row>
    <row r="44" spans="2:8" ht="15">
      <c r="B44" s="300">
        <v>30</v>
      </c>
      <c r="C44" s="301">
        <f t="shared" si="0"/>
      </c>
      <c r="D44" s="40"/>
      <c r="E44" s="40"/>
      <c r="F44" s="150"/>
      <c r="G44" s="132"/>
      <c r="H44" s="134"/>
    </row>
    <row r="45" spans="3:7" ht="15">
      <c r="C45" s="41">
        <f>IF(NOT(COUNTA(E45:H45)),"",VLOOKUP(E23,Info_County_Code,2,FALSE))</f>
      </c>
      <c r="D45" s="25"/>
      <c r="E45" s="25"/>
      <c r="F45" s="25"/>
      <c r="G45" s="42"/>
    </row>
    <row r="46" spans="4:7" ht="15">
      <c r="D46" s="41"/>
      <c r="E46" s="41"/>
      <c r="F46" s="28"/>
      <c r="G46" s="27"/>
    </row>
    <row r="47" spans="2:7" ht="18.75" thickBot="1">
      <c r="B47" s="253" t="s">
        <v>215</v>
      </c>
      <c r="C47" s="265"/>
      <c r="D47" s="369"/>
      <c r="E47" s="369"/>
      <c r="F47" s="268"/>
      <c r="G47" s="265"/>
    </row>
    <row r="48" spans="4:7" ht="15.75" thickTop="1">
      <c r="D48" s="41"/>
      <c r="E48" s="41"/>
      <c r="F48" s="28"/>
      <c r="G48" s="27"/>
    </row>
    <row r="49" spans="2:7" ht="15">
      <c r="B49" s="402"/>
      <c r="C49" s="370" t="s">
        <v>23</v>
      </c>
      <c r="D49" s="371" t="s">
        <v>25</v>
      </c>
      <c r="E49" s="367" t="s">
        <v>27</v>
      </c>
      <c r="F49" s="269" t="s">
        <v>202</v>
      </c>
      <c r="G49" s="234" t="s">
        <v>203</v>
      </c>
    </row>
    <row r="50" spans="2:7" ht="31.5">
      <c r="B50" s="294" t="s">
        <v>120</v>
      </c>
      <c r="C50" s="297" t="s">
        <v>168</v>
      </c>
      <c r="D50" s="297" t="s">
        <v>673</v>
      </c>
      <c r="E50" s="296" t="s">
        <v>300</v>
      </c>
      <c r="F50" s="296" t="s">
        <v>104</v>
      </c>
      <c r="G50" s="296" t="s">
        <v>105</v>
      </c>
    </row>
    <row r="51" spans="2:7" ht="15">
      <c r="B51" s="300">
        <v>31</v>
      </c>
      <c r="C51" s="301">
        <f aca="true" t="shared" si="1" ref="C51:C80">IF(F51&lt;&gt;0,VLOOKUP($D$9,Info_County_Code,2,FALSE),"")</f>
      </c>
      <c r="D51" s="372" t="s">
        <v>166</v>
      </c>
      <c r="E51" s="150"/>
      <c r="F51" s="132"/>
      <c r="G51" s="134"/>
    </row>
    <row r="52" spans="2:7" ht="15">
      <c r="B52" s="300">
        <v>32</v>
      </c>
      <c r="C52" s="301">
        <f t="shared" si="1"/>
      </c>
      <c r="D52" s="372" t="s">
        <v>166</v>
      </c>
      <c r="E52" s="150"/>
      <c r="F52" s="132"/>
      <c r="G52" s="134"/>
    </row>
    <row r="53" spans="2:7" ht="15">
      <c r="B53" s="300">
        <v>33</v>
      </c>
      <c r="C53" s="301">
        <f t="shared" si="1"/>
      </c>
      <c r="D53" s="372" t="s">
        <v>166</v>
      </c>
      <c r="E53" s="150"/>
      <c r="F53" s="132"/>
      <c r="G53" s="134"/>
    </row>
    <row r="54" spans="2:7" ht="15">
      <c r="B54" s="300">
        <v>34</v>
      </c>
      <c r="C54" s="301">
        <f t="shared" si="1"/>
      </c>
      <c r="D54" s="372" t="s">
        <v>166</v>
      </c>
      <c r="E54" s="150"/>
      <c r="F54" s="132"/>
      <c r="G54" s="134"/>
    </row>
    <row r="55" spans="2:7" ht="15">
      <c r="B55" s="300">
        <v>35</v>
      </c>
      <c r="C55" s="301">
        <f t="shared" si="1"/>
      </c>
      <c r="D55" s="372" t="s">
        <v>166</v>
      </c>
      <c r="E55" s="150"/>
      <c r="F55" s="132"/>
      <c r="G55" s="134"/>
    </row>
    <row r="56" spans="2:7" ht="15">
      <c r="B56" s="300">
        <v>36</v>
      </c>
      <c r="C56" s="301">
        <f t="shared" si="1"/>
      </c>
      <c r="D56" s="372" t="s">
        <v>166</v>
      </c>
      <c r="E56" s="150"/>
      <c r="F56" s="132"/>
      <c r="G56" s="134"/>
    </row>
    <row r="57" spans="2:7" ht="15">
      <c r="B57" s="300">
        <v>37</v>
      </c>
      <c r="C57" s="301">
        <f t="shared" si="1"/>
      </c>
      <c r="D57" s="372" t="s">
        <v>166</v>
      </c>
      <c r="E57" s="150"/>
      <c r="F57" s="132"/>
      <c r="G57" s="134"/>
    </row>
    <row r="58" spans="2:7" ht="15">
      <c r="B58" s="300">
        <v>38</v>
      </c>
      <c r="C58" s="301">
        <f t="shared" si="1"/>
      </c>
      <c r="D58" s="372" t="s">
        <v>166</v>
      </c>
      <c r="E58" s="150"/>
      <c r="F58" s="132"/>
      <c r="G58" s="134"/>
    </row>
    <row r="59" spans="2:7" ht="15">
      <c r="B59" s="300">
        <v>39</v>
      </c>
      <c r="C59" s="301">
        <f t="shared" si="1"/>
      </c>
      <c r="D59" s="372" t="s">
        <v>166</v>
      </c>
      <c r="E59" s="150"/>
      <c r="F59" s="132"/>
      <c r="G59" s="134"/>
    </row>
    <row r="60" spans="2:7" ht="15">
      <c r="B60" s="300">
        <v>40</v>
      </c>
      <c r="C60" s="301">
        <f t="shared" si="1"/>
      </c>
      <c r="D60" s="372" t="s">
        <v>166</v>
      </c>
      <c r="E60" s="150"/>
      <c r="F60" s="132"/>
      <c r="G60" s="134"/>
    </row>
    <row r="61" spans="2:7" ht="15">
      <c r="B61" s="300">
        <v>41</v>
      </c>
      <c r="C61" s="301">
        <f t="shared" si="1"/>
      </c>
      <c r="D61" s="372" t="s">
        <v>166</v>
      </c>
      <c r="E61" s="150"/>
      <c r="F61" s="132"/>
      <c r="G61" s="134"/>
    </row>
    <row r="62" spans="2:7" ht="15">
      <c r="B62" s="300">
        <v>42</v>
      </c>
      <c r="C62" s="301">
        <f t="shared" si="1"/>
      </c>
      <c r="D62" s="372" t="s">
        <v>166</v>
      </c>
      <c r="E62" s="150"/>
      <c r="F62" s="132"/>
      <c r="G62" s="134"/>
    </row>
    <row r="63" spans="2:7" ht="15">
      <c r="B63" s="300">
        <v>43</v>
      </c>
      <c r="C63" s="301">
        <f t="shared" si="1"/>
      </c>
      <c r="D63" s="372" t="s">
        <v>166</v>
      </c>
      <c r="E63" s="150"/>
      <c r="F63" s="132"/>
      <c r="G63" s="134"/>
    </row>
    <row r="64" spans="2:7" ht="15">
      <c r="B64" s="300">
        <v>44</v>
      </c>
      <c r="C64" s="301">
        <f t="shared" si="1"/>
      </c>
      <c r="D64" s="372" t="s">
        <v>166</v>
      </c>
      <c r="E64" s="150"/>
      <c r="F64" s="132"/>
      <c r="G64" s="134"/>
    </row>
    <row r="65" spans="2:7" ht="15">
      <c r="B65" s="300">
        <v>45</v>
      </c>
      <c r="C65" s="301">
        <f t="shared" si="1"/>
      </c>
      <c r="D65" s="372" t="s">
        <v>166</v>
      </c>
      <c r="E65" s="150"/>
      <c r="F65" s="132"/>
      <c r="G65" s="134"/>
    </row>
    <row r="66" spans="2:7" ht="15">
      <c r="B66" s="300">
        <v>46</v>
      </c>
      <c r="C66" s="301">
        <f t="shared" si="1"/>
      </c>
      <c r="D66" s="372" t="s">
        <v>166</v>
      </c>
      <c r="E66" s="150"/>
      <c r="F66" s="132"/>
      <c r="G66" s="134"/>
    </row>
    <row r="67" spans="2:7" ht="15">
      <c r="B67" s="300">
        <v>47</v>
      </c>
      <c r="C67" s="301">
        <f t="shared" si="1"/>
      </c>
      <c r="D67" s="372" t="s">
        <v>166</v>
      </c>
      <c r="E67" s="150"/>
      <c r="F67" s="132"/>
      <c r="G67" s="134"/>
    </row>
    <row r="68" spans="2:7" ht="15">
      <c r="B68" s="300">
        <v>48</v>
      </c>
      <c r="C68" s="301">
        <f t="shared" si="1"/>
      </c>
      <c r="D68" s="372" t="s">
        <v>166</v>
      </c>
      <c r="E68" s="150"/>
      <c r="F68" s="132"/>
      <c r="G68" s="134"/>
    </row>
    <row r="69" spans="2:7" ht="15">
      <c r="B69" s="300">
        <v>49</v>
      </c>
      <c r="C69" s="301">
        <f t="shared" si="1"/>
      </c>
      <c r="D69" s="372" t="s">
        <v>166</v>
      </c>
      <c r="E69" s="150"/>
      <c r="F69" s="132"/>
      <c r="G69" s="134"/>
    </row>
    <row r="70" spans="2:7" ht="15">
      <c r="B70" s="300">
        <v>50</v>
      </c>
      <c r="C70" s="301">
        <f t="shared" si="1"/>
      </c>
      <c r="D70" s="372" t="s">
        <v>166</v>
      </c>
      <c r="E70" s="150"/>
      <c r="F70" s="132"/>
      <c r="G70" s="134"/>
    </row>
    <row r="71" spans="2:7" ht="15">
      <c r="B71" s="300">
        <v>51</v>
      </c>
      <c r="C71" s="301">
        <f t="shared" si="1"/>
      </c>
      <c r="D71" s="372" t="s">
        <v>166</v>
      </c>
      <c r="E71" s="150"/>
      <c r="F71" s="132"/>
      <c r="G71" s="134"/>
    </row>
    <row r="72" spans="2:7" ht="15">
      <c r="B72" s="300">
        <v>52</v>
      </c>
      <c r="C72" s="301">
        <f t="shared" si="1"/>
      </c>
      <c r="D72" s="372" t="s">
        <v>166</v>
      </c>
      <c r="E72" s="150"/>
      <c r="F72" s="132"/>
      <c r="G72" s="134"/>
    </row>
    <row r="73" spans="2:7" ht="15">
      <c r="B73" s="300">
        <v>53</v>
      </c>
      <c r="C73" s="301">
        <f t="shared" si="1"/>
      </c>
      <c r="D73" s="372" t="s">
        <v>166</v>
      </c>
      <c r="E73" s="150"/>
      <c r="F73" s="132"/>
      <c r="G73" s="134"/>
    </row>
    <row r="74" spans="2:7" ht="15">
      <c r="B74" s="300">
        <v>54</v>
      </c>
      <c r="C74" s="301">
        <f t="shared" si="1"/>
      </c>
      <c r="D74" s="372" t="s">
        <v>166</v>
      </c>
      <c r="E74" s="150"/>
      <c r="F74" s="132"/>
      <c r="G74" s="134"/>
    </row>
    <row r="75" spans="2:7" ht="15">
      <c r="B75" s="300">
        <v>55</v>
      </c>
      <c r="C75" s="301">
        <f t="shared" si="1"/>
      </c>
      <c r="D75" s="372" t="s">
        <v>166</v>
      </c>
      <c r="E75" s="150"/>
      <c r="F75" s="132"/>
      <c r="G75" s="134"/>
    </row>
    <row r="76" spans="2:7" ht="15">
      <c r="B76" s="300">
        <v>56</v>
      </c>
      <c r="C76" s="301">
        <f t="shared" si="1"/>
      </c>
      <c r="D76" s="372" t="s">
        <v>166</v>
      </c>
      <c r="E76" s="150"/>
      <c r="F76" s="132"/>
      <c r="G76" s="134"/>
    </row>
    <row r="77" spans="2:7" ht="15">
      <c r="B77" s="300">
        <v>57</v>
      </c>
      <c r="C77" s="301">
        <f t="shared" si="1"/>
      </c>
      <c r="D77" s="372" t="s">
        <v>166</v>
      </c>
      <c r="E77" s="150"/>
      <c r="F77" s="132"/>
      <c r="G77" s="134"/>
    </row>
    <row r="78" spans="2:7" ht="15">
      <c r="B78" s="300">
        <v>58</v>
      </c>
      <c r="C78" s="301">
        <f t="shared" si="1"/>
      </c>
      <c r="D78" s="372" t="s">
        <v>166</v>
      </c>
      <c r="E78" s="150"/>
      <c r="F78" s="132"/>
      <c r="G78" s="134"/>
    </row>
    <row r="79" spans="2:7" ht="15">
      <c r="B79" s="300">
        <v>59</v>
      </c>
      <c r="C79" s="301">
        <f t="shared" si="1"/>
      </c>
      <c r="D79" s="372" t="s">
        <v>166</v>
      </c>
      <c r="E79" s="150"/>
      <c r="F79" s="132"/>
      <c r="G79" s="134"/>
    </row>
    <row r="80" spans="2:7" ht="15">
      <c r="B80" s="300">
        <v>60</v>
      </c>
      <c r="C80" s="301">
        <f t="shared" si="1"/>
      </c>
      <c r="D80" s="372" t="s">
        <v>166</v>
      </c>
      <c r="E80" s="150"/>
      <c r="F80" s="132"/>
      <c r="G80" s="134"/>
    </row>
    <row r="81" ht="15" hidden="1"/>
    <row r="82" ht="15" hidden="1"/>
    <row r="83" ht="15" hidden="1"/>
    <row r="84" ht="15" hidden="1"/>
    <row r="85" ht="15" hidden="1"/>
  </sheetData>
  <sheetProtection password="C72E" sheet="1" objects="1" scenarios="1"/>
  <dataValidations count="5">
    <dataValidation type="list" allowBlank="1" showInputMessage="1" showErrorMessage="1" prompt="Select Account from drop down list. " sqref="D15:D44">
      <formula1>"CSS, PEI, INN, WET, CFTN"</formula1>
    </dataValidation>
    <dataValidation type="list" allowBlank="1" showInputMessage="1" showErrorMessage="1" prompt="Select Adjustment Type from drop down list. " sqref="E15:E44">
      <formula1>"Expenditure, Interest Revenue"</formula1>
    </dataValidation>
    <dataValidation allowBlank="1" showInputMessage="1" showErrorMessage="1" prompt="Type in the Fiscal Year for this adjustment. " sqref="F15:F44 E51:E80"/>
    <dataValidation allowBlank="1" showInputMessage="1" showErrorMessage="1" prompt="Type in the amount of adjustment. " sqref="G15:G44 F51:F80"/>
    <dataValidation allowBlank="1" showInputMessage="1" showErrorMessage="1" prompt="Type in the reason for the adjustment. " sqref="H15:H44 G51:G80"/>
  </dataValidations>
  <printOptions/>
  <pageMargins left="0.25" right="0.25" top="0.75" bottom="0.75" header="0.3" footer="0.3"/>
  <pageSetup horizontalDpi="600" verticalDpi="600" orientation="landscape" scale="74" r:id="rId1"/>
  <headerFooter>
    <oddFooter>&amp;C&amp;"Arial,Regular"&amp;12Page &amp;P of &amp;N</oddFooter>
  </headerFooter>
  <rowBreaks count="2" manualBreakCount="2">
    <brk id="44" min="1" max="6" man="1"/>
    <brk id="45" min="1" max="6" man="1"/>
  </rowBreaks>
</worksheet>
</file>

<file path=xl/worksheets/sheet17.xml><?xml version="1.0" encoding="utf-8"?>
<worksheet xmlns="http://schemas.openxmlformats.org/spreadsheetml/2006/main" xmlns:r="http://schemas.openxmlformats.org/officeDocument/2006/relationships">
  <dimension ref="A1:A30"/>
  <sheetViews>
    <sheetView zoomScalePageLayoutView="0" workbookViewId="0" topLeftCell="A1">
      <selection activeCell="A5" sqref="A5"/>
    </sheetView>
  </sheetViews>
  <sheetFormatPr defaultColWidth="0" defaultRowHeight="15" zeroHeight="1"/>
  <cols>
    <col min="1" max="1" width="128.28125" style="166" customWidth="1"/>
    <col min="2" max="2" width="9.140625" style="166" hidden="1" customWidth="1"/>
    <col min="3" max="16384" width="9.140625" style="166" hidden="1" customWidth="1"/>
  </cols>
  <sheetData>
    <row r="1" ht="15.75" customHeight="1">
      <c r="A1" s="383" t="s">
        <v>773</v>
      </c>
    </row>
    <row r="2" ht="15.75">
      <c r="A2" s="385" t="s">
        <v>313</v>
      </c>
    </row>
    <row r="3" ht="15.75">
      <c r="A3" s="385" t="s">
        <v>312</v>
      </c>
    </row>
    <row r="4" ht="45.75">
      <c r="A4" s="385" t="s">
        <v>676</v>
      </c>
    </row>
    <row r="5" ht="30.75">
      <c r="A5" s="385" t="s">
        <v>677</v>
      </c>
    </row>
    <row r="6" ht="15.75">
      <c r="A6" s="385" t="s">
        <v>678</v>
      </c>
    </row>
    <row r="7" ht="15.75">
      <c r="A7" s="385" t="s">
        <v>679</v>
      </c>
    </row>
    <row r="8" ht="30.75">
      <c r="A8" s="385" t="s">
        <v>680</v>
      </c>
    </row>
    <row r="9" ht="15.75">
      <c r="A9" s="385" t="s">
        <v>681</v>
      </c>
    </row>
    <row r="10" ht="15.75">
      <c r="A10" s="385" t="s">
        <v>682</v>
      </c>
    </row>
    <row r="11" ht="15.75">
      <c r="A11" s="385" t="s">
        <v>683</v>
      </c>
    </row>
    <row r="12" ht="30.75">
      <c r="A12" s="385" t="s">
        <v>684</v>
      </c>
    </row>
    <row r="13" ht="15.75">
      <c r="A13" s="385" t="s">
        <v>685</v>
      </c>
    </row>
    <row r="14" ht="15.75" hidden="1">
      <c r="A14" s="165"/>
    </row>
    <row r="15" ht="15.75" hidden="1">
      <c r="A15" s="165"/>
    </row>
    <row r="16" ht="15.75" hidden="1">
      <c r="A16" s="167"/>
    </row>
    <row r="17" ht="15.75" hidden="1">
      <c r="A17" s="168"/>
    </row>
    <row r="18" ht="15.75" hidden="1">
      <c r="A18" s="165"/>
    </row>
    <row r="19" ht="15.75" hidden="1">
      <c r="A19" s="165"/>
    </row>
    <row r="20" ht="15.75" hidden="1">
      <c r="A20" s="165"/>
    </row>
    <row r="21" ht="15.75" hidden="1">
      <c r="A21" s="165"/>
    </row>
    <row r="22" ht="15.75" hidden="1">
      <c r="A22" s="165"/>
    </row>
    <row r="23" ht="15.75" hidden="1">
      <c r="A23" s="167"/>
    </row>
    <row r="24" ht="15.75" hidden="1">
      <c r="A24" s="168"/>
    </row>
    <row r="25" ht="15.75" hidden="1">
      <c r="A25" s="165"/>
    </row>
    <row r="26" ht="15.75" hidden="1">
      <c r="A26" s="165"/>
    </row>
    <row r="27" ht="15.75" hidden="1">
      <c r="A27" s="165"/>
    </row>
    <row r="28" ht="15.75" hidden="1">
      <c r="A28" s="165"/>
    </row>
    <row r="29" ht="15.75" hidden="1">
      <c r="A29" s="165"/>
    </row>
    <row r="30" ht="15.75" hidden="1">
      <c r="A30" s="167"/>
    </row>
  </sheetData>
  <sheetProtection password="C72E" sheet="1" objects="1" scenarios="1"/>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Sheet12"/>
  <dimension ref="A1:K54"/>
  <sheetViews>
    <sheetView showGridLines="0" zoomScale="85" zoomScaleNormal="85" zoomScalePageLayoutView="0" workbookViewId="0" topLeftCell="A1">
      <selection activeCell="D21" sqref="D21"/>
    </sheetView>
  </sheetViews>
  <sheetFormatPr defaultColWidth="0" defaultRowHeight="15" zeroHeight="1"/>
  <cols>
    <col min="1" max="1" width="2.7109375" style="27" customWidth="1"/>
    <col min="2" max="2" width="6.7109375" style="27" customWidth="1"/>
    <col min="3" max="3" width="9.421875" style="27" customWidth="1"/>
    <col min="4" max="4" width="17.57421875" style="27" customWidth="1"/>
    <col min="5" max="5" width="15.421875" style="27" bestFit="1" customWidth="1"/>
    <col min="6" max="6" width="15.00390625" style="27" bestFit="1" customWidth="1"/>
    <col min="7" max="7" width="30.57421875" style="27" customWidth="1"/>
    <col min="8" max="8" width="18.28125" style="27" customWidth="1"/>
    <col min="9" max="9" width="19.8515625" style="27" bestFit="1" customWidth="1"/>
    <col min="10" max="14" width="11.7109375" style="27" hidden="1" customWidth="1"/>
    <col min="15" max="16384" width="21.140625" style="27" hidden="1" customWidth="1"/>
  </cols>
  <sheetData>
    <row r="1" spans="1:10" s="25" customFormat="1" ht="15">
      <c r="A1" s="377" t="s">
        <v>780</v>
      </c>
      <c r="B1" s="378" t="s">
        <v>277</v>
      </c>
      <c r="C1" s="27"/>
      <c r="D1" s="27"/>
      <c r="E1" s="170"/>
      <c r="I1" s="380" t="s">
        <v>275</v>
      </c>
      <c r="J1" s="27"/>
    </row>
    <row r="2" spans="2:10" s="25" customFormat="1" ht="15.75" thickBot="1">
      <c r="B2" s="379" t="s">
        <v>276</v>
      </c>
      <c r="C2" s="200"/>
      <c r="D2" s="200"/>
      <c r="E2" s="201"/>
      <c r="F2" s="200"/>
      <c r="G2" s="200"/>
      <c r="H2" s="200"/>
      <c r="I2" s="201"/>
      <c r="J2" s="27"/>
    </row>
    <row r="3" spans="2:4" ht="15">
      <c r="B3" s="14"/>
      <c r="C3" s="14"/>
      <c r="D3" s="14"/>
    </row>
    <row r="4" s="122" customFormat="1" ht="15">
      <c r="B4" s="381" t="s">
        <v>747</v>
      </c>
    </row>
    <row r="5" spans="2:8" ht="18">
      <c r="B5" s="403" t="str">
        <f>'1. Information'!B5</f>
        <v>Annual Mental Health Services Act (MHSA) Revenue and Expenditure Report</v>
      </c>
      <c r="C5" s="15"/>
      <c r="D5" s="15"/>
      <c r="E5" s="15"/>
      <c r="F5" s="15"/>
      <c r="G5" s="15"/>
      <c r="H5" s="15"/>
    </row>
    <row r="6" spans="2:8" ht="18">
      <c r="B6" s="403" t="str">
        <f>'1. Information'!B6</f>
        <v>Fiscal Year: 2018-2019</v>
      </c>
      <c r="C6" s="15"/>
      <c r="D6" s="15"/>
      <c r="E6" s="15"/>
      <c r="F6" s="15"/>
      <c r="G6" s="15"/>
      <c r="H6" s="15"/>
    </row>
    <row r="7" spans="2:8" ht="18">
      <c r="B7" s="409" t="s">
        <v>301</v>
      </c>
      <c r="C7" s="21"/>
      <c r="D7" s="21"/>
      <c r="E7" s="21"/>
      <c r="F7" s="21"/>
      <c r="G7" s="21"/>
      <c r="H7" s="21"/>
    </row>
    <row r="8" spans="2:8" ht="15.75">
      <c r="B8" s="24"/>
      <c r="C8" s="24"/>
      <c r="D8" s="24"/>
      <c r="E8" s="24"/>
      <c r="F8" s="24"/>
      <c r="G8" s="24"/>
      <c r="H8" s="24"/>
    </row>
    <row r="9" spans="2:8" ht="15.75">
      <c r="B9" s="163" t="s">
        <v>0</v>
      </c>
      <c r="C9" s="163"/>
      <c r="D9" s="184" t="str">
        <f>IF(ISBLANK('1. Information'!D11),"",'1. Information'!D11)</f>
        <v>Modoc</v>
      </c>
      <c r="F9" s="226" t="s">
        <v>1</v>
      </c>
      <c r="G9" s="346">
        <f>IF(ISBLANK('1. Information'!D9),"",'1. Information'!D9)</f>
        <v>43845</v>
      </c>
      <c r="H9" s="8"/>
    </row>
    <row r="10" spans="2:8" ht="15.75">
      <c r="B10" s="3"/>
      <c r="C10" s="3"/>
      <c r="D10" s="3"/>
      <c r="F10" s="3"/>
      <c r="G10" s="22"/>
      <c r="H10" s="8"/>
    </row>
    <row r="11" spans="2:9" ht="18.75" thickBot="1">
      <c r="B11" s="373" t="s">
        <v>214</v>
      </c>
      <c r="C11" s="363"/>
      <c r="D11" s="363"/>
      <c r="E11" s="363"/>
      <c r="F11" s="363"/>
      <c r="G11" s="363"/>
      <c r="H11" s="363"/>
      <c r="I11" s="265"/>
    </row>
    <row r="12" spans="2:8" ht="16.5" thickTop="1">
      <c r="B12" s="349"/>
      <c r="C12" s="349"/>
      <c r="D12" s="349"/>
      <c r="E12" s="349"/>
      <c r="F12" s="349"/>
      <c r="G12" s="349"/>
      <c r="H12" s="349"/>
    </row>
    <row r="13" spans="2:9" ht="15">
      <c r="B13" s="402"/>
      <c r="C13" s="211" t="s">
        <v>23</v>
      </c>
      <c r="D13" s="211" t="s">
        <v>25</v>
      </c>
      <c r="E13" s="211" t="s">
        <v>27</v>
      </c>
      <c r="F13" s="211" t="s">
        <v>202</v>
      </c>
      <c r="G13" s="211" t="s">
        <v>203</v>
      </c>
      <c r="H13" s="211" t="s">
        <v>204</v>
      </c>
      <c r="I13" s="211" t="s">
        <v>213</v>
      </c>
    </row>
    <row r="14" spans="2:9" s="43" customFormat="1" ht="31.5">
      <c r="B14" s="203" t="s">
        <v>120</v>
      </c>
      <c r="C14" s="297" t="s">
        <v>168</v>
      </c>
      <c r="D14" s="296" t="s">
        <v>103</v>
      </c>
      <c r="E14" s="237" t="s">
        <v>157</v>
      </c>
      <c r="F14" s="237" t="s">
        <v>673</v>
      </c>
      <c r="G14" s="237" t="s">
        <v>199</v>
      </c>
      <c r="H14" s="237" t="s">
        <v>200</v>
      </c>
      <c r="I14" s="283" t="s">
        <v>201</v>
      </c>
    </row>
    <row r="15" spans="2:9" ht="15">
      <c r="B15" s="300">
        <v>1</v>
      </c>
      <c r="C15" s="301">
        <f aca="true" t="shared" si="0" ref="C15:C54">IF(I15&lt;&gt;0,VLOOKUP($D$9,Info_County_Code,2,FALSE),"")</f>
      </c>
      <c r="D15" s="139"/>
      <c r="E15" s="40"/>
      <c r="F15" s="143"/>
      <c r="G15" s="23"/>
      <c r="H15" s="23"/>
      <c r="I15" s="374">
        <f>SUM(G15:H15)</f>
        <v>0</v>
      </c>
    </row>
    <row r="16" spans="2:9" ht="15">
      <c r="B16" s="300">
        <v>2</v>
      </c>
      <c r="C16" s="301">
        <f t="shared" si="0"/>
      </c>
      <c r="D16" s="139"/>
      <c r="E16" s="40"/>
      <c r="F16" s="143"/>
      <c r="G16" s="23"/>
      <c r="H16" s="23"/>
      <c r="I16" s="374">
        <f aca="true" t="shared" si="1" ref="I16:I54">SUM(G16:H16)</f>
        <v>0</v>
      </c>
    </row>
    <row r="17" spans="2:9" ht="15">
      <c r="B17" s="300">
        <v>3</v>
      </c>
      <c r="C17" s="301">
        <f t="shared" si="0"/>
      </c>
      <c r="D17" s="139"/>
      <c r="E17" s="40"/>
      <c r="F17" s="143"/>
      <c r="G17" s="23"/>
      <c r="H17" s="23"/>
      <c r="I17" s="374">
        <f t="shared" si="1"/>
        <v>0</v>
      </c>
    </row>
    <row r="18" spans="2:9" ht="15">
      <c r="B18" s="300">
        <v>4</v>
      </c>
      <c r="C18" s="301">
        <f t="shared" si="0"/>
      </c>
      <c r="D18" s="139"/>
      <c r="E18" s="40"/>
      <c r="F18" s="143"/>
      <c r="G18" s="23"/>
      <c r="H18" s="23"/>
      <c r="I18" s="374">
        <f>SUM(G18:H18)</f>
        <v>0</v>
      </c>
    </row>
    <row r="19" spans="2:9" ht="15">
      <c r="B19" s="300">
        <v>5</v>
      </c>
      <c r="C19" s="301">
        <f t="shared" si="0"/>
      </c>
      <c r="D19" s="139"/>
      <c r="E19" s="40"/>
      <c r="F19" s="143"/>
      <c r="G19" s="23"/>
      <c r="H19" s="23"/>
      <c r="I19" s="374">
        <f t="shared" si="1"/>
        <v>0</v>
      </c>
    </row>
    <row r="20" spans="2:9" ht="15">
      <c r="B20" s="300">
        <v>6</v>
      </c>
      <c r="C20" s="301">
        <f t="shared" si="0"/>
      </c>
      <c r="D20" s="139"/>
      <c r="E20" s="40"/>
      <c r="F20" s="143"/>
      <c r="G20" s="23"/>
      <c r="H20" s="23"/>
      <c r="I20" s="374">
        <f t="shared" si="1"/>
        <v>0</v>
      </c>
    </row>
    <row r="21" spans="2:9" ht="15">
      <c r="B21" s="300">
        <v>7</v>
      </c>
      <c r="C21" s="301">
        <f t="shared" si="0"/>
      </c>
      <c r="D21" s="139"/>
      <c r="E21" s="40"/>
      <c r="F21" s="143"/>
      <c r="G21" s="23"/>
      <c r="H21" s="23"/>
      <c r="I21" s="374">
        <f t="shared" si="1"/>
        <v>0</v>
      </c>
    </row>
    <row r="22" spans="2:9" ht="15">
      <c r="B22" s="300">
        <v>8</v>
      </c>
      <c r="C22" s="301">
        <f t="shared" si="0"/>
      </c>
      <c r="D22" s="139"/>
      <c r="E22" s="40"/>
      <c r="F22" s="143"/>
      <c r="G22" s="23"/>
      <c r="H22" s="23"/>
      <c r="I22" s="374">
        <f t="shared" si="1"/>
        <v>0</v>
      </c>
    </row>
    <row r="23" spans="2:9" ht="15">
      <c r="B23" s="300">
        <v>9</v>
      </c>
      <c r="C23" s="301">
        <f t="shared" si="0"/>
      </c>
      <c r="D23" s="139"/>
      <c r="E23" s="40"/>
      <c r="F23" s="143"/>
      <c r="G23" s="23"/>
      <c r="H23" s="23"/>
      <c r="I23" s="374">
        <f t="shared" si="1"/>
        <v>0</v>
      </c>
    </row>
    <row r="24" spans="2:9" ht="15">
      <c r="B24" s="300">
        <v>10</v>
      </c>
      <c r="C24" s="301">
        <f t="shared" si="0"/>
      </c>
      <c r="D24" s="139"/>
      <c r="E24" s="40"/>
      <c r="F24" s="143"/>
      <c r="G24" s="23"/>
      <c r="H24" s="23"/>
      <c r="I24" s="374">
        <f t="shared" si="1"/>
        <v>0</v>
      </c>
    </row>
    <row r="25" spans="2:9" ht="15">
      <c r="B25" s="300">
        <v>11</v>
      </c>
      <c r="C25" s="301">
        <f t="shared" si="0"/>
      </c>
      <c r="D25" s="139"/>
      <c r="E25" s="40"/>
      <c r="F25" s="143"/>
      <c r="G25" s="23"/>
      <c r="H25" s="23"/>
      <c r="I25" s="374">
        <f t="shared" si="1"/>
        <v>0</v>
      </c>
    </row>
    <row r="26" spans="2:9" ht="15">
      <c r="B26" s="300">
        <v>12</v>
      </c>
      <c r="C26" s="301">
        <f t="shared" si="0"/>
      </c>
      <c r="D26" s="139"/>
      <c r="E26" s="40"/>
      <c r="F26" s="143"/>
      <c r="G26" s="23"/>
      <c r="H26" s="23"/>
      <c r="I26" s="374">
        <f t="shared" si="1"/>
        <v>0</v>
      </c>
    </row>
    <row r="27" spans="2:9" ht="15">
      <c r="B27" s="300">
        <v>13</v>
      </c>
      <c r="C27" s="301">
        <f t="shared" si="0"/>
      </c>
      <c r="D27" s="139"/>
      <c r="E27" s="40"/>
      <c r="F27" s="143"/>
      <c r="G27" s="23"/>
      <c r="H27" s="23"/>
      <c r="I27" s="374">
        <f t="shared" si="1"/>
        <v>0</v>
      </c>
    </row>
    <row r="28" spans="2:9" ht="15">
      <c r="B28" s="300">
        <v>14</v>
      </c>
      <c r="C28" s="301">
        <f t="shared" si="0"/>
      </c>
      <c r="D28" s="139"/>
      <c r="E28" s="40"/>
      <c r="F28" s="143"/>
      <c r="G28" s="23"/>
      <c r="H28" s="23"/>
      <c r="I28" s="374">
        <f t="shared" si="1"/>
        <v>0</v>
      </c>
    </row>
    <row r="29" spans="2:9" ht="15">
      <c r="B29" s="300">
        <v>15</v>
      </c>
      <c r="C29" s="301">
        <f t="shared" si="0"/>
      </c>
      <c r="D29" s="139"/>
      <c r="E29" s="40"/>
      <c r="F29" s="143"/>
      <c r="G29" s="23"/>
      <c r="H29" s="23"/>
      <c r="I29" s="374">
        <f t="shared" si="1"/>
        <v>0</v>
      </c>
    </row>
    <row r="30" spans="2:11" ht="15">
      <c r="B30" s="300">
        <v>16</v>
      </c>
      <c r="C30" s="301">
        <f t="shared" si="0"/>
      </c>
      <c r="D30" s="139"/>
      <c r="E30" s="40"/>
      <c r="F30" s="143"/>
      <c r="G30" s="23"/>
      <c r="H30" s="23"/>
      <c r="I30" s="374">
        <f t="shared" si="1"/>
        <v>0</v>
      </c>
      <c r="K30" s="104"/>
    </row>
    <row r="31" spans="2:9" ht="15">
      <c r="B31" s="300">
        <v>17</v>
      </c>
      <c r="C31" s="301">
        <f t="shared" si="0"/>
      </c>
      <c r="D31" s="139"/>
      <c r="E31" s="40"/>
      <c r="F31" s="143"/>
      <c r="G31" s="23"/>
      <c r="H31" s="23"/>
      <c r="I31" s="374">
        <f t="shared" si="1"/>
        <v>0</v>
      </c>
    </row>
    <row r="32" spans="2:9" ht="15">
      <c r="B32" s="300">
        <v>18</v>
      </c>
      <c r="C32" s="301">
        <f t="shared" si="0"/>
      </c>
      <c r="D32" s="139"/>
      <c r="E32" s="40"/>
      <c r="F32" s="143"/>
      <c r="G32" s="23"/>
      <c r="H32" s="23"/>
      <c r="I32" s="374">
        <f t="shared" si="1"/>
        <v>0</v>
      </c>
    </row>
    <row r="33" spans="2:9" ht="15">
      <c r="B33" s="300">
        <v>19</v>
      </c>
      <c r="C33" s="301">
        <f t="shared" si="0"/>
      </c>
      <c r="D33" s="139"/>
      <c r="E33" s="40"/>
      <c r="F33" s="143"/>
      <c r="G33" s="23"/>
      <c r="H33" s="23"/>
      <c r="I33" s="374">
        <f t="shared" si="1"/>
        <v>0</v>
      </c>
    </row>
    <row r="34" spans="2:9" ht="15">
      <c r="B34" s="300">
        <v>20</v>
      </c>
      <c r="C34" s="301">
        <f t="shared" si="0"/>
      </c>
      <c r="D34" s="139"/>
      <c r="E34" s="40"/>
      <c r="F34" s="143"/>
      <c r="G34" s="23"/>
      <c r="H34" s="23"/>
      <c r="I34" s="374">
        <f t="shared" si="1"/>
        <v>0</v>
      </c>
    </row>
    <row r="35" spans="2:9" ht="15">
      <c r="B35" s="300">
        <v>21</v>
      </c>
      <c r="C35" s="301">
        <f t="shared" si="0"/>
      </c>
      <c r="D35" s="139"/>
      <c r="E35" s="40"/>
      <c r="F35" s="143"/>
      <c r="G35" s="23"/>
      <c r="H35" s="23"/>
      <c r="I35" s="374">
        <f t="shared" si="1"/>
        <v>0</v>
      </c>
    </row>
    <row r="36" spans="2:9" ht="15">
      <c r="B36" s="300">
        <v>22</v>
      </c>
      <c r="C36" s="301">
        <f t="shared" si="0"/>
      </c>
      <c r="D36" s="139"/>
      <c r="E36" s="40"/>
      <c r="F36" s="143"/>
      <c r="G36" s="23"/>
      <c r="H36" s="23"/>
      <c r="I36" s="374">
        <f t="shared" si="1"/>
        <v>0</v>
      </c>
    </row>
    <row r="37" spans="2:9" ht="15">
      <c r="B37" s="300">
        <v>23</v>
      </c>
      <c r="C37" s="301">
        <f t="shared" si="0"/>
      </c>
      <c r="D37" s="139"/>
      <c r="E37" s="40"/>
      <c r="F37" s="143"/>
      <c r="G37" s="23"/>
      <c r="H37" s="23"/>
      <c r="I37" s="374">
        <f t="shared" si="1"/>
        <v>0</v>
      </c>
    </row>
    <row r="38" spans="2:9" ht="15">
      <c r="B38" s="300">
        <v>24</v>
      </c>
      <c r="C38" s="301">
        <f t="shared" si="0"/>
      </c>
      <c r="D38" s="139"/>
      <c r="E38" s="40"/>
      <c r="F38" s="143"/>
      <c r="G38" s="23"/>
      <c r="H38" s="23"/>
      <c r="I38" s="374">
        <f t="shared" si="1"/>
        <v>0</v>
      </c>
    </row>
    <row r="39" spans="2:9" ht="15">
      <c r="B39" s="300">
        <v>25</v>
      </c>
      <c r="C39" s="301">
        <f t="shared" si="0"/>
      </c>
      <c r="D39" s="139"/>
      <c r="E39" s="40"/>
      <c r="F39" s="143"/>
      <c r="G39" s="23"/>
      <c r="H39" s="23"/>
      <c r="I39" s="374">
        <f t="shared" si="1"/>
        <v>0</v>
      </c>
    </row>
    <row r="40" spans="2:9" ht="15">
      <c r="B40" s="300">
        <v>26</v>
      </c>
      <c r="C40" s="301">
        <f t="shared" si="0"/>
      </c>
      <c r="D40" s="139"/>
      <c r="E40" s="40"/>
      <c r="F40" s="143"/>
      <c r="G40" s="23"/>
      <c r="H40" s="23"/>
      <c r="I40" s="374">
        <f t="shared" si="1"/>
        <v>0</v>
      </c>
    </row>
    <row r="41" spans="2:9" ht="15">
      <c r="B41" s="300">
        <v>27</v>
      </c>
      <c r="C41" s="301">
        <f t="shared" si="0"/>
      </c>
      <c r="D41" s="139"/>
      <c r="E41" s="40"/>
      <c r="F41" s="143"/>
      <c r="G41" s="23"/>
      <c r="H41" s="23"/>
      <c r="I41" s="374">
        <f t="shared" si="1"/>
        <v>0</v>
      </c>
    </row>
    <row r="42" spans="2:9" ht="15">
      <c r="B42" s="300">
        <v>28</v>
      </c>
      <c r="C42" s="301">
        <f t="shared" si="0"/>
      </c>
      <c r="D42" s="139"/>
      <c r="E42" s="40"/>
      <c r="F42" s="143"/>
      <c r="G42" s="23"/>
      <c r="H42" s="23"/>
      <c r="I42" s="374">
        <f t="shared" si="1"/>
        <v>0</v>
      </c>
    </row>
    <row r="43" spans="2:9" ht="15">
      <c r="B43" s="300">
        <v>29</v>
      </c>
      <c r="C43" s="301">
        <f t="shared" si="0"/>
      </c>
      <c r="D43" s="139"/>
      <c r="E43" s="40"/>
      <c r="F43" s="143"/>
      <c r="G43" s="23"/>
      <c r="H43" s="23"/>
      <c r="I43" s="374">
        <f t="shared" si="1"/>
        <v>0</v>
      </c>
    </row>
    <row r="44" spans="2:9" ht="15">
      <c r="B44" s="300">
        <v>30</v>
      </c>
      <c r="C44" s="301">
        <f t="shared" si="0"/>
      </c>
      <c r="D44" s="139"/>
      <c r="E44" s="40"/>
      <c r="F44" s="143"/>
      <c r="G44" s="23"/>
      <c r="H44" s="23"/>
      <c r="I44" s="374">
        <f t="shared" si="1"/>
        <v>0</v>
      </c>
    </row>
    <row r="45" spans="2:9" ht="15">
      <c r="B45" s="300">
        <v>31</v>
      </c>
      <c r="C45" s="301">
        <f t="shared" si="0"/>
      </c>
      <c r="D45" s="139"/>
      <c r="E45" s="40"/>
      <c r="F45" s="143"/>
      <c r="G45" s="23"/>
      <c r="H45" s="23"/>
      <c r="I45" s="374">
        <f t="shared" si="1"/>
        <v>0</v>
      </c>
    </row>
    <row r="46" spans="2:9" ht="15">
      <c r="B46" s="300">
        <v>32</v>
      </c>
      <c r="C46" s="301">
        <f t="shared" si="0"/>
      </c>
      <c r="D46" s="139"/>
      <c r="E46" s="40"/>
      <c r="F46" s="143"/>
      <c r="G46" s="23"/>
      <c r="H46" s="23"/>
      <c r="I46" s="374">
        <f t="shared" si="1"/>
        <v>0</v>
      </c>
    </row>
    <row r="47" spans="2:9" ht="15">
      <c r="B47" s="300">
        <v>33</v>
      </c>
      <c r="C47" s="301">
        <f t="shared" si="0"/>
      </c>
      <c r="D47" s="139"/>
      <c r="E47" s="40"/>
      <c r="F47" s="143"/>
      <c r="G47" s="23"/>
      <c r="H47" s="23"/>
      <c r="I47" s="374">
        <f t="shared" si="1"/>
        <v>0</v>
      </c>
    </row>
    <row r="48" spans="2:9" ht="15">
      <c r="B48" s="300">
        <v>34</v>
      </c>
      <c r="C48" s="301">
        <f t="shared" si="0"/>
      </c>
      <c r="D48" s="139"/>
      <c r="E48" s="40"/>
      <c r="F48" s="143"/>
      <c r="G48" s="23"/>
      <c r="H48" s="23"/>
      <c r="I48" s="374">
        <f t="shared" si="1"/>
        <v>0</v>
      </c>
    </row>
    <row r="49" spans="2:9" ht="15">
      <c r="B49" s="300">
        <v>35</v>
      </c>
      <c r="C49" s="301">
        <f t="shared" si="0"/>
      </c>
      <c r="D49" s="139"/>
      <c r="E49" s="40"/>
      <c r="F49" s="143"/>
      <c r="G49" s="23"/>
      <c r="H49" s="23"/>
      <c r="I49" s="374">
        <f t="shared" si="1"/>
        <v>0</v>
      </c>
    </row>
    <row r="50" spans="2:9" ht="15">
      <c r="B50" s="300">
        <v>36</v>
      </c>
      <c r="C50" s="301">
        <f t="shared" si="0"/>
      </c>
      <c r="D50" s="139"/>
      <c r="E50" s="40"/>
      <c r="F50" s="143"/>
      <c r="G50" s="23"/>
      <c r="H50" s="23"/>
      <c r="I50" s="374">
        <f t="shared" si="1"/>
        <v>0</v>
      </c>
    </row>
    <row r="51" spans="2:9" ht="15">
      <c r="B51" s="300">
        <v>37</v>
      </c>
      <c r="C51" s="301">
        <f t="shared" si="0"/>
      </c>
      <c r="D51" s="139"/>
      <c r="E51" s="40"/>
      <c r="F51" s="143"/>
      <c r="G51" s="23"/>
      <c r="H51" s="23"/>
      <c r="I51" s="374">
        <f t="shared" si="1"/>
        <v>0</v>
      </c>
    </row>
    <row r="52" spans="2:9" ht="15">
      <c r="B52" s="300">
        <v>38</v>
      </c>
      <c r="C52" s="301">
        <f t="shared" si="0"/>
      </c>
      <c r="D52" s="139"/>
      <c r="E52" s="40"/>
      <c r="F52" s="143"/>
      <c r="G52" s="23"/>
      <c r="H52" s="23"/>
      <c r="I52" s="374">
        <f t="shared" si="1"/>
        <v>0</v>
      </c>
    </row>
    <row r="53" spans="2:9" ht="15">
      <c r="B53" s="300">
        <v>39</v>
      </c>
      <c r="C53" s="301">
        <f t="shared" si="0"/>
      </c>
      <c r="D53" s="139"/>
      <c r="E53" s="40"/>
      <c r="F53" s="143"/>
      <c r="G53" s="23"/>
      <c r="H53" s="23"/>
      <c r="I53" s="374">
        <f t="shared" si="1"/>
        <v>0</v>
      </c>
    </row>
    <row r="54" spans="2:9" ht="15">
      <c r="B54" s="300">
        <v>40</v>
      </c>
      <c r="C54" s="301">
        <f t="shared" si="0"/>
      </c>
      <c r="D54" s="139"/>
      <c r="E54" s="40"/>
      <c r="F54" s="143"/>
      <c r="G54" s="23"/>
      <c r="H54" s="23"/>
      <c r="I54" s="374">
        <f t="shared" si="1"/>
        <v>0</v>
      </c>
    </row>
    <row r="55" ht="15" hidden="1"/>
    <row r="56" ht="15" hidden="1"/>
    <row r="57" ht="15" hidden="1"/>
    <row r="58" ht="15" hidden="1"/>
    <row r="59" ht="15" hidden="1"/>
    <row r="60" ht="15" hidden="1"/>
  </sheetData>
  <sheetProtection password="C72E" sheet="1" objects="1" scenarios="1"/>
  <dataValidations count="5">
    <dataValidation allowBlank="1" showInputMessage="1" showErrorMessage="1" prompt="Type in the Fiscal Year for this adjustment. " sqref="D15:D54"/>
    <dataValidation type="list" allowBlank="1" showInputMessage="1" showErrorMessage="1" prompt="Select which cost report from the drop down list. " sqref="E15:E54">
      <formula1>Cost_Report_Stage</formula1>
    </dataValidation>
    <dataValidation type="list" allowBlank="1" showInputMessage="1" showErrorMessage="1" prompt="Select which account from the drop down list. " sqref="F15:F54">
      <formula1>"CSS, PEI, INN, WET, CFTN"</formula1>
    </dataValidation>
    <dataValidation allowBlank="1" showInputMessage="1" showErrorMessage="1" prompt="Type in the beginning balance. " sqref="G15:G54"/>
    <dataValidation allowBlank="1" showInputMessage="1" showErrorMessage="1" prompt="Type in the adjustment amount. " sqref="H15:H54"/>
  </dataValidations>
  <printOptions/>
  <pageMargins left="0.25" right="0.25" top="0.75" bottom="0.75" header="0.3" footer="0.3"/>
  <pageSetup horizontalDpi="600" verticalDpi="600" orientation="landscape" paperSize="5" scale="95" r:id="rId1"/>
  <headerFooter>
    <oddFooter>&amp;C&amp;"Arial,Regular"&amp;12Page &amp;P of &amp;N</oddFooter>
  </headerFooter>
  <rowBreaks count="1" manualBreakCount="1">
    <brk id="29" min="1" max="8" man="1"/>
  </rowBreaks>
</worksheet>
</file>

<file path=xl/worksheets/sheet19.xml><?xml version="1.0" encoding="utf-8"?>
<worksheet xmlns="http://schemas.openxmlformats.org/spreadsheetml/2006/main" xmlns:r="http://schemas.openxmlformats.org/officeDocument/2006/relationships">
  <dimension ref="A1:A15"/>
  <sheetViews>
    <sheetView zoomScalePageLayoutView="0" workbookViewId="0" topLeftCell="A1">
      <selection activeCell="A7" sqref="A7"/>
    </sheetView>
  </sheetViews>
  <sheetFormatPr defaultColWidth="0" defaultRowHeight="15" zeroHeight="1"/>
  <cols>
    <col min="1" max="1" width="128.140625" style="166" customWidth="1"/>
    <col min="2" max="2" width="9.140625" style="166" hidden="1" customWidth="1"/>
    <col min="3" max="16384" width="9.140625" style="166" hidden="1" customWidth="1"/>
  </cols>
  <sheetData>
    <row r="1" ht="13.5" customHeight="1">
      <c r="A1" s="383" t="s">
        <v>773</v>
      </c>
    </row>
    <row r="2" ht="15.75">
      <c r="A2" s="385" t="s">
        <v>313</v>
      </c>
    </row>
    <row r="3" ht="15.75">
      <c r="A3" s="385" t="s">
        <v>312</v>
      </c>
    </row>
    <row r="4" ht="45.75">
      <c r="A4" s="385" t="s">
        <v>686</v>
      </c>
    </row>
    <row r="5" ht="30.75">
      <c r="A5" s="385" t="s">
        <v>687</v>
      </c>
    </row>
    <row r="6" ht="90.75">
      <c r="A6" s="385" t="s">
        <v>688</v>
      </c>
    </row>
    <row r="7" ht="30.75">
      <c r="A7" s="385" t="s">
        <v>689</v>
      </c>
    </row>
    <row r="8" ht="30.75">
      <c r="A8" s="385" t="s">
        <v>690</v>
      </c>
    </row>
    <row r="9" ht="30.75">
      <c r="A9" s="385" t="s">
        <v>691</v>
      </c>
    </row>
    <row r="10" ht="15.75">
      <c r="A10" s="385" t="s">
        <v>769</v>
      </c>
    </row>
    <row r="11" ht="15.75" hidden="1">
      <c r="A11" s="165"/>
    </row>
    <row r="12" ht="15.75" hidden="1">
      <c r="A12" s="165"/>
    </row>
    <row r="13" ht="15.75" hidden="1">
      <c r="A13" s="165"/>
    </row>
    <row r="14" ht="15.75" hidden="1">
      <c r="A14" s="165"/>
    </row>
    <row r="15" ht="15.75" hidden="1">
      <c r="A15" s="167"/>
    </row>
  </sheetData>
  <sheetProtection password="C72E" sheet="1" objects="1" scenario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E20"/>
  <sheetViews>
    <sheetView showGridLines="0" tabSelected="1" zoomScalePageLayoutView="0" workbookViewId="0" topLeftCell="A1">
      <selection activeCell="D19" sqref="D19"/>
    </sheetView>
  </sheetViews>
  <sheetFormatPr defaultColWidth="0" defaultRowHeight="15" zeroHeight="1"/>
  <cols>
    <col min="1" max="1" width="2.7109375" style="25" customWidth="1"/>
    <col min="2" max="2" width="6.7109375" style="25" customWidth="1"/>
    <col min="3" max="4" width="50.7109375" style="25" customWidth="1"/>
    <col min="5" max="5" width="9.140625" style="25" customWidth="1"/>
    <col min="6" max="7" width="9.140625" style="25" hidden="1" customWidth="1"/>
    <col min="8" max="9" width="11.57421875" style="25" hidden="1" customWidth="1"/>
    <col min="10" max="16384" width="11.57421875" style="25" hidden="1" customWidth="1"/>
  </cols>
  <sheetData>
    <row r="1" spans="1:5" ht="15">
      <c r="A1" s="377" t="s">
        <v>770</v>
      </c>
      <c r="B1" s="378" t="s">
        <v>277</v>
      </c>
      <c r="C1" s="27"/>
      <c r="D1" s="27"/>
      <c r="E1" s="387" t="s">
        <v>275</v>
      </c>
    </row>
    <row r="2" spans="2:5" ht="15.75" thickBot="1">
      <c r="B2" s="379" t="s">
        <v>276</v>
      </c>
      <c r="C2" s="200"/>
      <c r="D2" s="200"/>
      <c r="E2" s="201"/>
    </row>
    <row r="3" spans="2:5" ht="15">
      <c r="B3" s="122"/>
      <c r="E3" s="171"/>
    </row>
    <row r="4" spans="2:4" ht="15.75">
      <c r="B4" s="381" t="s">
        <v>739</v>
      </c>
      <c r="C4" s="1"/>
      <c r="D4" s="1"/>
    </row>
    <row r="5" spans="2:4" ht="18">
      <c r="B5" s="382" t="s">
        <v>281</v>
      </c>
      <c r="C5" s="1"/>
      <c r="D5" s="1"/>
    </row>
    <row r="6" spans="2:4" ht="18">
      <c r="B6" s="382" t="str">
        <f>"Fiscal Year: "&amp;D10</f>
        <v>Fiscal Year: 2018-2019</v>
      </c>
      <c r="C6" s="1"/>
      <c r="D6" s="1"/>
    </row>
    <row r="7" spans="2:5" ht="18">
      <c r="B7" s="382" t="s">
        <v>282</v>
      </c>
      <c r="C7" s="1"/>
      <c r="D7" s="1"/>
      <c r="E7" s="27"/>
    </row>
    <row r="8" ht="15">
      <c r="D8" s="131"/>
    </row>
    <row r="9" spans="2:4" ht="34.5" customHeight="1">
      <c r="B9" s="203">
        <v>1</v>
      </c>
      <c r="C9" s="209" t="s">
        <v>1</v>
      </c>
      <c r="D9" s="113">
        <v>43845</v>
      </c>
    </row>
    <row r="10" spans="2:4" ht="34.5" customHeight="1">
      <c r="B10" s="203">
        <v>2</v>
      </c>
      <c r="C10" s="205" t="s">
        <v>303</v>
      </c>
      <c r="D10" s="151" t="s">
        <v>782</v>
      </c>
    </row>
    <row r="11" spans="2:4" ht="34.5" customHeight="1">
      <c r="B11" s="203">
        <v>3</v>
      </c>
      <c r="C11" s="204" t="s">
        <v>0</v>
      </c>
      <c r="D11" s="135" t="s">
        <v>60</v>
      </c>
    </row>
    <row r="12" spans="2:4" ht="34.5" customHeight="1">
      <c r="B12" s="203">
        <v>4</v>
      </c>
      <c r="C12" s="206" t="s">
        <v>113</v>
      </c>
      <c r="D12" s="182">
        <f>IF(ISBLANK(D11),"",VLOOKUP(D11,Info_County_Code,2))</f>
        <v>25</v>
      </c>
    </row>
    <row r="13" spans="2:4" ht="34.5" customHeight="1">
      <c r="B13" s="203">
        <v>5</v>
      </c>
      <c r="C13" s="204" t="s">
        <v>114</v>
      </c>
      <c r="D13" s="412" t="s">
        <v>783</v>
      </c>
    </row>
    <row r="14" spans="2:4" ht="34.5" customHeight="1">
      <c r="B14" s="203">
        <v>6</v>
      </c>
      <c r="C14" s="204" t="s">
        <v>115</v>
      </c>
      <c r="D14" s="135" t="s">
        <v>784</v>
      </c>
    </row>
    <row r="15" spans="2:4" ht="34.5" customHeight="1">
      <c r="B15" s="203">
        <v>7</v>
      </c>
      <c r="C15" s="204" t="s">
        <v>116</v>
      </c>
      <c r="D15" s="172">
        <v>96101</v>
      </c>
    </row>
    <row r="16" spans="2:4" ht="34.5" customHeight="1">
      <c r="B16" s="203">
        <v>8</v>
      </c>
      <c r="C16" s="207" t="s">
        <v>162</v>
      </c>
      <c r="D16" s="183" t="str">
        <f>IF(ISBLANK(D11),"",VLOOKUP(D11,County_Population,5,FALSE))</f>
        <v>No</v>
      </c>
    </row>
    <row r="17" spans="2:4" ht="34.5" customHeight="1">
      <c r="B17" s="203">
        <v>9</v>
      </c>
      <c r="C17" s="204" t="s">
        <v>112</v>
      </c>
      <c r="D17" s="135" t="s">
        <v>785</v>
      </c>
    </row>
    <row r="18" spans="2:4" ht="34.5" customHeight="1">
      <c r="B18" s="203">
        <v>10</v>
      </c>
      <c r="C18" s="208" t="s">
        <v>167</v>
      </c>
      <c r="D18" s="413" t="s">
        <v>786</v>
      </c>
    </row>
    <row r="19" spans="2:4" ht="34.5" customHeight="1">
      <c r="B19" s="203">
        <v>11</v>
      </c>
      <c r="C19" s="208" t="s">
        <v>184</v>
      </c>
      <c r="D19" s="413" t="s">
        <v>787</v>
      </c>
    </row>
    <row r="20" spans="2:4" ht="34.5" customHeight="1">
      <c r="B20" s="203">
        <v>12</v>
      </c>
      <c r="C20" s="209" t="s">
        <v>280</v>
      </c>
      <c r="D20" s="414" t="s">
        <v>788</v>
      </c>
    </row>
    <row r="21" ht="15" hidden="1"/>
    <row r="22" ht="15" hidden="1"/>
    <row r="23" ht="15" hidden="1"/>
    <row r="24" ht="15" hidden="1"/>
    <row r="25" ht="15" hidden="1"/>
    <row r="26" ht="15" hidden="1"/>
    <row r="27" ht="15" hidden="1"/>
    <row r="28" ht="15" hidden="1"/>
    <row r="29" ht="15" hidden="1"/>
  </sheetData>
  <sheetProtection password="C72E" sheet="1" objects="1" scenarios="1"/>
  <dataValidations count="10">
    <dataValidation type="list" allowBlank="1" showInputMessage="1" showErrorMessage="1" prompt="Use the drop down list to select County name." sqref="D11">
      <formula1>County</formula1>
    </dataValidation>
    <dataValidation allowBlank="1" showInputMessage="1" showErrorMessage="1" prompt="Type in date. " sqref="D9"/>
    <dataValidation allowBlank="1" showInputMessage="1" showErrorMessage="1" prompt="Type in the Fiscal Year of this ARER." sqref="D10"/>
    <dataValidation allowBlank="1" showInputMessage="1" showErrorMessage="1" prompt="Type in address." sqref="D13"/>
    <dataValidation allowBlank="1" showInputMessage="1" showErrorMessage="1" prompt="Type in city name. " sqref="D14"/>
    <dataValidation allowBlank="1" showInputMessage="1" showErrorMessage="1" prompt="Type in zip code. " sqref="D15"/>
    <dataValidation allowBlank="1" showInputMessage="1" showErrorMessage="1" prompt="Type in name of preparer." sqref="D17"/>
    <dataValidation allowBlank="1" showInputMessage="1" showErrorMessage="1" prompt="Type in title of preparer." sqref="D18"/>
    <dataValidation allowBlank="1" showInputMessage="1" showErrorMessage="1" prompt="Type in preparer's contact email. " sqref="D19"/>
    <dataValidation allowBlank="1" showInputMessage="1" showErrorMessage="1" prompt="Type in preparer's contact telephone." sqref="D20"/>
  </dataValidations>
  <printOptions/>
  <pageMargins left="0.25" right="0.25" top="0.75" bottom="0.75" header="0.3" footer="0.3"/>
  <pageSetup horizontalDpi="600" verticalDpi="600" orientation="landscape" paperSize="5" scale="91" r:id="rId1"/>
  <headerFooter>
    <oddFooter>&amp;C&amp;"Arial,Regular"&amp;14Page &amp;P of &amp;N</oddFooter>
  </headerFooter>
</worksheet>
</file>

<file path=xl/worksheets/sheet20.xml><?xml version="1.0" encoding="utf-8"?>
<worksheet xmlns="http://schemas.openxmlformats.org/spreadsheetml/2006/main" xmlns:r="http://schemas.openxmlformats.org/officeDocument/2006/relationships">
  <sheetPr codeName="Sheet13"/>
  <dimension ref="A1:AD73"/>
  <sheetViews>
    <sheetView showGridLines="0" zoomScalePageLayoutView="0" workbookViewId="0" topLeftCell="A1">
      <selection activeCell="E18" sqref="E18"/>
    </sheetView>
  </sheetViews>
  <sheetFormatPr defaultColWidth="0" defaultRowHeight="15" zeroHeight="1"/>
  <cols>
    <col min="1" max="1" width="2.7109375" style="25" customWidth="1"/>
    <col min="2" max="2" width="11.00390625" style="25" customWidth="1"/>
    <col min="3" max="3" width="22.140625" style="25" customWidth="1"/>
    <col min="4" max="4" width="13.140625" style="25" bestFit="1" customWidth="1"/>
    <col min="5" max="5" width="72.421875" style="25" customWidth="1"/>
    <col min="6" max="6" width="19.421875" style="25" customWidth="1"/>
    <col min="7" max="7" width="15.7109375" style="25" customWidth="1"/>
    <col min="8" max="18" width="9.140625" style="25" hidden="1" customWidth="1"/>
    <col min="19" max="30" width="0" style="25" hidden="1" customWidth="1"/>
    <col min="31" max="16384" width="9.140625" style="25" hidden="1" customWidth="1"/>
  </cols>
  <sheetData>
    <row r="1" spans="1:6" ht="15">
      <c r="A1" s="377" t="s">
        <v>781</v>
      </c>
      <c r="B1" s="378" t="s">
        <v>277</v>
      </c>
      <c r="C1" s="27"/>
      <c r="D1" s="170"/>
      <c r="E1" s="170"/>
      <c r="F1" s="380" t="s">
        <v>275</v>
      </c>
    </row>
    <row r="2" spans="2:6" ht="15.75" thickBot="1">
      <c r="B2" s="379" t="s">
        <v>276</v>
      </c>
      <c r="C2" s="200"/>
      <c r="D2" s="201"/>
      <c r="E2" s="201"/>
      <c r="F2" s="201"/>
    </row>
    <row r="3" spans="1:3" ht="15">
      <c r="A3" s="14"/>
      <c r="B3" s="14"/>
      <c r="C3" s="14"/>
    </row>
    <row r="4" s="122" customFormat="1" ht="15">
      <c r="B4" s="381" t="s">
        <v>748</v>
      </c>
    </row>
    <row r="5" spans="2:7" s="27" customFormat="1" ht="18">
      <c r="B5" s="403" t="str">
        <f>'1. Information'!B5</f>
        <v>Annual Mental Health Services Act (MHSA) Revenue and Expenditure Report</v>
      </c>
      <c r="C5" s="15"/>
      <c r="D5" s="15"/>
      <c r="E5" s="15"/>
      <c r="F5" s="15"/>
      <c r="G5" s="15"/>
    </row>
    <row r="6" spans="2:7" s="27" customFormat="1" ht="18">
      <c r="B6" s="403" t="str">
        <f>'1. Information'!B6</f>
        <v>Fiscal Year: 2018-2019</v>
      </c>
      <c r="C6" s="15"/>
      <c r="D6" s="15"/>
      <c r="E6" s="15"/>
      <c r="F6" s="15"/>
      <c r="G6" s="15"/>
    </row>
    <row r="7" spans="2:7" s="27" customFormat="1" ht="18">
      <c r="B7" s="409" t="s">
        <v>302</v>
      </c>
      <c r="C7" s="21"/>
      <c r="D7" s="21"/>
      <c r="E7" s="21"/>
      <c r="F7" s="21"/>
      <c r="G7" s="21"/>
    </row>
    <row r="8" spans="2:29" s="27" customFormat="1" ht="18">
      <c r="B8" s="107"/>
      <c r="C8" s="21"/>
      <c r="D8" s="21"/>
      <c r="E8" s="21"/>
      <c r="F8" s="21"/>
      <c r="G8" s="21"/>
      <c r="AC8" s="123"/>
    </row>
    <row r="9" spans="2:9" s="27" customFormat="1" ht="15.75">
      <c r="B9" s="163" t="s">
        <v>0</v>
      </c>
      <c r="C9" s="184" t="str">
        <f>IF(ISBLANK('1. Information'!D11),"",'1. Information'!D11)</f>
        <v>Modoc</v>
      </c>
      <c r="F9" s="226" t="s">
        <v>1</v>
      </c>
      <c r="G9" s="346">
        <f>IF(ISBLANK('1. Information'!D9),"",'1. Information'!D9)</f>
        <v>43845</v>
      </c>
      <c r="I9" s="8"/>
    </row>
    <row r="10" spans="2:30" s="27" customFormat="1" ht="18">
      <c r="B10" s="107"/>
      <c r="C10" s="107"/>
      <c r="D10" s="21"/>
      <c r="E10" s="21"/>
      <c r="F10" s="21"/>
      <c r="G10" s="21"/>
      <c r="H10" s="21"/>
      <c r="AD10" s="123"/>
    </row>
    <row r="11" spans="2:30" s="27" customFormat="1" ht="18">
      <c r="B11" s="409"/>
      <c r="C11" s="211" t="s">
        <v>23</v>
      </c>
      <c r="D11" s="211" t="s">
        <v>25</v>
      </c>
      <c r="E11" s="211" t="s">
        <v>27</v>
      </c>
      <c r="F11" s="21"/>
      <c r="G11" s="21"/>
      <c r="H11" s="21"/>
      <c r="AD11" s="123"/>
    </row>
    <row r="12" spans="2:5" ht="15.75">
      <c r="B12" s="234" t="s">
        <v>120</v>
      </c>
      <c r="C12" s="365" t="s">
        <v>673</v>
      </c>
      <c r="D12" s="365" t="s">
        <v>697</v>
      </c>
      <c r="E12" s="365" t="s">
        <v>221</v>
      </c>
    </row>
    <row r="13" spans="2:5" ht="15">
      <c r="B13" s="375">
        <v>1</v>
      </c>
      <c r="C13" s="169"/>
      <c r="D13" s="169">
        <v>1819</v>
      </c>
      <c r="E13" s="117" t="s">
        <v>809</v>
      </c>
    </row>
    <row r="14" spans="2:5" ht="30">
      <c r="B14" s="376">
        <v>2</v>
      </c>
      <c r="C14" s="169"/>
      <c r="D14" s="169"/>
      <c r="E14" s="117" t="s">
        <v>810</v>
      </c>
    </row>
    <row r="15" spans="2:5" ht="15">
      <c r="B15" s="376">
        <v>3</v>
      </c>
      <c r="C15" s="169"/>
      <c r="D15" s="169"/>
      <c r="E15" s="117" t="s">
        <v>807</v>
      </c>
    </row>
    <row r="16" spans="2:5" ht="15">
      <c r="B16" s="375">
        <v>4</v>
      </c>
      <c r="C16" s="169"/>
      <c r="D16" s="169"/>
      <c r="E16" s="117" t="s">
        <v>808</v>
      </c>
    </row>
    <row r="17" spans="2:5" ht="15">
      <c r="B17" s="376">
        <v>5</v>
      </c>
      <c r="C17" s="169"/>
      <c r="D17" s="169"/>
      <c r="E17" s="117"/>
    </row>
    <row r="18" spans="2:14" ht="15">
      <c r="B18" s="376">
        <v>6</v>
      </c>
      <c r="C18" s="169"/>
      <c r="D18" s="169"/>
      <c r="E18" s="117"/>
      <c r="N18" s="122"/>
    </row>
    <row r="19" spans="2:5" ht="15">
      <c r="B19" s="375">
        <v>7</v>
      </c>
      <c r="C19" s="169"/>
      <c r="D19" s="169"/>
      <c r="E19" s="117"/>
    </row>
    <row r="20" spans="2:5" ht="15">
      <c r="B20" s="376">
        <v>8</v>
      </c>
      <c r="C20" s="169"/>
      <c r="D20" s="169"/>
      <c r="E20" s="117"/>
    </row>
    <row r="21" spans="2:5" ht="15">
      <c r="B21" s="376">
        <v>9</v>
      </c>
      <c r="C21" s="169"/>
      <c r="D21" s="169"/>
      <c r="E21" s="117"/>
    </row>
    <row r="22" spans="2:5" ht="15">
      <c r="B22" s="375">
        <v>10</v>
      </c>
      <c r="C22" s="169"/>
      <c r="D22" s="169"/>
      <c r="E22" s="117"/>
    </row>
    <row r="23" spans="2:5" ht="15">
      <c r="B23" s="376">
        <v>11</v>
      </c>
      <c r="C23" s="169"/>
      <c r="D23" s="169"/>
      <c r="E23" s="117"/>
    </row>
    <row r="24" spans="2:5" ht="15">
      <c r="B24" s="376">
        <v>12</v>
      </c>
      <c r="C24" s="169"/>
      <c r="D24" s="169"/>
      <c r="E24" s="117"/>
    </row>
    <row r="25" spans="2:5" ht="15">
      <c r="B25" s="375">
        <v>13</v>
      </c>
      <c r="C25" s="169"/>
      <c r="D25" s="169"/>
      <c r="E25" s="117"/>
    </row>
    <row r="26" spans="2:5" ht="15">
      <c r="B26" s="376">
        <v>14</v>
      </c>
      <c r="C26" s="169"/>
      <c r="D26" s="169"/>
      <c r="E26" s="117"/>
    </row>
    <row r="27" spans="2:5" ht="15">
      <c r="B27" s="376">
        <v>15</v>
      </c>
      <c r="C27" s="169"/>
      <c r="D27" s="169"/>
      <c r="E27" s="117"/>
    </row>
    <row r="28" spans="2:5" ht="15">
      <c r="B28" s="375">
        <v>16</v>
      </c>
      <c r="C28" s="169"/>
      <c r="D28" s="169"/>
      <c r="E28" s="117"/>
    </row>
    <row r="29" spans="2:5" ht="15">
      <c r="B29" s="376">
        <v>17</v>
      </c>
      <c r="C29" s="169"/>
      <c r="D29" s="169"/>
      <c r="E29" s="117"/>
    </row>
    <row r="30" spans="2:5" ht="15">
      <c r="B30" s="376">
        <v>18</v>
      </c>
      <c r="C30" s="169"/>
      <c r="D30" s="169"/>
      <c r="E30" s="117"/>
    </row>
    <row r="31" spans="2:5" ht="15">
      <c r="B31" s="375">
        <v>19</v>
      </c>
      <c r="C31" s="169"/>
      <c r="D31" s="169"/>
      <c r="E31" s="117"/>
    </row>
    <row r="32" spans="2:5" ht="15">
      <c r="B32" s="376">
        <v>20</v>
      </c>
      <c r="C32" s="169"/>
      <c r="D32" s="169"/>
      <c r="E32" s="117"/>
    </row>
    <row r="33" spans="2:5" ht="15">
      <c r="B33" s="376">
        <v>21</v>
      </c>
      <c r="C33" s="169"/>
      <c r="D33" s="169"/>
      <c r="E33" s="117"/>
    </row>
    <row r="34" spans="2:5" ht="15">
      <c r="B34" s="375">
        <v>22</v>
      </c>
      <c r="C34" s="169"/>
      <c r="D34" s="169"/>
      <c r="E34" s="117"/>
    </row>
    <row r="35" spans="2:5" ht="15">
      <c r="B35" s="376">
        <v>23</v>
      </c>
      <c r="C35" s="169"/>
      <c r="D35" s="169"/>
      <c r="E35" s="117"/>
    </row>
    <row r="36" spans="2:5" ht="15">
      <c r="B36" s="376">
        <v>24</v>
      </c>
      <c r="C36" s="169"/>
      <c r="D36" s="169"/>
      <c r="E36" s="117"/>
    </row>
    <row r="37" spans="2:5" ht="15">
      <c r="B37" s="375">
        <v>25</v>
      </c>
      <c r="C37" s="169"/>
      <c r="D37" s="169"/>
      <c r="E37" s="117"/>
    </row>
    <row r="38" spans="2:5" ht="15">
      <c r="B38" s="376">
        <v>26</v>
      </c>
      <c r="C38" s="169"/>
      <c r="D38" s="169"/>
      <c r="E38" s="117"/>
    </row>
    <row r="39" spans="2:5" ht="15">
      <c r="B39" s="376">
        <v>27</v>
      </c>
      <c r="C39" s="169"/>
      <c r="D39" s="169"/>
      <c r="E39" s="117"/>
    </row>
    <row r="40" spans="2:5" ht="15">
      <c r="B40" s="375">
        <v>28</v>
      </c>
      <c r="C40" s="169"/>
      <c r="D40" s="169"/>
      <c r="E40" s="117"/>
    </row>
    <row r="41" spans="2:5" ht="15">
      <c r="B41" s="376">
        <v>29</v>
      </c>
      <c r="C41" s="169"/>
      <c r="D41" s="169"/>
      <c r="E41" s="117"/>
    </row>
    <row r="42" spans="2:5" ht="15">
      <c r="B42" s="376">
        <v>30</v>
      </c>
      <c r="C42" s="169"/>
      <c r="D42" s="169"/>
      <c r="E42" s="117"/>
    </row>
    <row r="43" spans="2:5" ht="15">
      <c r="B43" s="375">
        <v>31</v>
      </c>
      <c r="C43" s="169"/>
      <c r="D43" s="169"/>
      <c r="E43" s="117"/>
    </row>
    <row r="44" spans="2:5" ht="15">
      <c r="B44" s="376">
        <v>32</v>
      </c>
      <c r="C44" s="169"/>
      <c r="D44" s="169"/>
      <c r="E44" s="117"/>
    </row>
    <row r="45" spans="2:5" ht="15">
      <c r="B45" s="376">
        <v>33</v>
      </c>
      <c r="C45" s="169"/>
      <c r="D45" s="169"/>
      <c r="E45" s="117"/>
    </row>
    <row r="46" spans="2:5" ht="15">
      <c r="B46" s="375">
        <v>34</v>
      </c>
      <c r="C46" s="169"/>
      <c r="D46" s="169"/>
      <c r="E46" s="117"/>
    </row>
    <row r="47" spans="2:5" ht="15">
      <c r="B47" s="376">
        <v>35</v>
      </c>
      <c r="C47" s="169"/>
      <c r="D47" s="169"/>
      <c r="E47" s="117"/>
    </row>
    <row r="48" spans="2:5" ht="15">
      <c r="B48" s="376">
        <v>36</v>
      </c>
      <c r="C48" s="169"/>
      <c r="D48" s="169"/>
      <c r="E48" s="117"/>
    </row>
    <row r="49" spans="2:5" ht="15">
      <c r="B49" s="375">
        <v>37</v>
      </c>
      <c r="C49" s="169"/>
      <c r="D49" s="169"/>
      <c r="E49" s="117"/>
    </row>
    <row r="50" spans="2:5" ht="15">
      <c r="B50" s="376">
        <v>38</v>
      </c>
      <c r="C50" s="169"/>
      <c r="D50" s="169"/>
      <c r="E50" s="117"/>
    </row>
    <row r="51" spans="2:5" ht="15">
      <c r="B51" s="375">
        <v>39</v>
      </c>
      <c r="C51" s="169"/>
      <c r="D51" s="169"/>
      <c r="E51" s="117"/>
    </row>
    <row r="52" spans="2:5" ht="15">
      <c r="B52" s="376">
        <v>40</v>
      </c>
      <c r="C52" s="410"/>
      <c r="D52" s="410"/>
      <c r="E52" s="411"/>
    </row>
    <row r="53" ht="15" hidden="1"/>
    <row r="54" ht="15" hidden="1"/>
    <row r="55" ht="15" hidden="1">
      <c r="S55" s="114"/>
    </row>
    <row r="56" ht="15" hidden="1"/>
    <row r="57" ht="15" hidden="1"/>
    <row r="58" ht="15" hidden="1"/>
    <row r="59" ht="15" hidden="1"/>
    <row r="60" ht="15" hidden="1"/>
    <row r="61" ht="15" hidden="1"/>
    <row r="62" ht="15" hidden="1"/>
    <row r="63" ht="15" hidden="1"/>
    <row r="64" ht="15" hidden="1"/>
    <row r="65" ht="15" hidden="1"/>
    <row r="66" ht="15" hidden="1">
      <c r="L66" s="115"/>
    </row>
    <row r="67" ht="15" hidden="1"/>
    <row r="68" ht="15" hidden="1"/>
    <row r="69" ht="15" hidden="1"/>
    <row r="70" ht="15" hidden="1">
      <c r="M70" s="116"/>
    </row>
    <row r="71" ht="15" hidden="1"/>
    <row r="72" ht="15" hidden="1">
      <c r="N72" s="114"/>
    </row>
    <row r="73" ht="15" hidden="1">
      <c r="P73" s="114"/>
    </row>
  </sheetData>
  <sheetProtection password="C72E" sheet="1" objects="1" scenarios="1"/>
  <dataValidations count="3">
    <dataValidation type="list" allowBlank="1" showInputMessage="1" showErrorMessage="1" prompt="Select which Account type from the drop down list. " sqref="C13:C52">
      <formula1>"CSS, PEI, INN, WET, CFTN, Prudent Reserve"</formula1>
    </dataValidation>
    <dataValidation allowBlank="1" showInputMessage="1" showErrorMessage="1" prompt="Type in the Fiscal Year. " sqref="D13:D52"/>
    <dataValidation allowBlank="1" showInputMessage="1" showErrorMessage="1" prompt="Type in comments. " sqref="E13:E52"/>
  </dataValidations>
  <printOptions/>
  <pageMargins left="0.25" right="0.25" top="0.75" bottom="0.75" header="0.3" footer="0.3"/>
  <pageSetup horizontalDpi="600" verticalDpi="600" orientation="landscape" paperSize="5" scale="96" r:id="rId1"/>
  <headerFooter>
    <oddFooter>&amp;C&amp;"Arial,Regular"&amp;12Page &amp;P of &amp;N</oddFooter>
  </headerFooter>
  <rowBreaks count="1" manualBreakCount="1">
    <brk id="27" min="1" max="6" man="1"/>
  </rowBreaks>
</worksheet>
</file>

<file path=xl/worksheets/sheet21.xml><?xml version="1.0" encoding="utf-8"?>
<worksheet xmlns="http://schemas.openxmlformats.org/spreadsheetml/2006/main" xmlns:r="http://schemas.openxmlformats.org/officeDocument/2006/relationships">
  <dimension ref="A1:A10"/>
  <sheetViews>
    <sheetView zoomScalePageLayoutView="0" workbookViewId="0" topLeftCell="A1">
      <selection activeCell="A7" sqref="A1:IV65536"/>
    </sheetView>
  </sheetViews>
  <sheetFormatPr defaultColWidth="0" defaultRowHeight="15" zeroHeight="1"/>
  <cols>
    <col min="1" max="1" width="128.00390625" style="393" customWidth="1"/>
    <col min="2" max="16384" width="9.140625" style="393" hidden="1" customWidth="1"/>
  </cols>
  <sheetData>
    <row r="1" ht="13.5" customHeight="1">
      <c r="A1" s="383" t="s">
        <v>773</v>
      </c>
    </row>
    <row r="2" ht="15.75">
      <c r="A2" s="385" t="s">
        <v>313</v>
      </c>
    </row>
    <row r="3" ht="15.75">
      <c r="A3" s="385" t="s">
        <v>312</v>
      </c>
    </row>
    <row r="4" ht="15.75">
      <c r="A4" s="385" t="s">
        <v>692</v>
      </c>
    </row>
    <row r="5" ht="15.75">
      <c r="A5" s="385" t="s">
        <v>693</v>
      </c>
    </row>
    <row r="6" ht="15.75">
      <c r="A6" s="385" t="s">
        <v>694</v>
      </c>
    </row>
    <row r="7" ht="15.75" hidden="1">
      <c r="A7" s="385"/>
    </row>
    <row r="8" ht="15.75" hidden="1">
      <c r="A8" s="385"/>
    </row>
    <row r="9" ht="15.75" hidden="1">
      <c r="A9" s="385"/>
    </row>
    <row r="10" ht="15.75" hidden="1">
      <c r="A10" s="386"/>
    </row>
    <row r="11" ht="15" hidden="1"/>
  </sheetData>
  <sheetProtection password="C72E" sheet="1" objects="1" scenarios="1"/>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I64"/>
  <sheetViews>
    <sheetView zoomScalePageLayoutView="0" workbookViewId="0" topLeftCell="A1">
      <selection activeCell="I10" sqref="I10"/>
    </sheetView>
  </sheetViews>
  <sheetFormatPr defaultColWidth="9.140625" defaultRowHeight="15"/>
  <cols>
    <col min="1" max="1" width="14.8515625" style="130" bestFit="1" customWidth="1"/>
    <col min="2" max="3" width="22.140625" style="130" bestFit="1" customWidth="1"/>
    <col min="4" max="4" width="20.140625" style="130" bestFit="1" customWidth="1"/>
    <col min="5" max="5" width="18.8515625" style="130" bestFit="1" customWidth="1"/>
    <col min="6" max="6" width="3.8515625" style="130" customWidth="1"/>
    <col min="7" max="7" width="34.7109375" style="130" customWidth="1"/>
    <col min="8" max="8" width="17.7109375" style="130" customWidth="1"/>
    <col min="9" max="9" width="12.00390625" style="130" customWidth="1"/>
    <col min="10" max="16384" width="9.140625" style="130" customWidth="1"/>
  </cols>
  <sheetData>
    <row r="1" ht="15.75">
      <c r="A1" s="10" t="s">
        <v>257</v>
      </c>
    </row>
    <row r="2" ht="15.75">
      <c r="A2" s="10" t="s">
        <v>255</v>
      </c>
    </row>
    <row r="3" spans="1:8" ht="15.75">
      <c r="A3" s="10"/>
      <c r="C3" s="155" t="s">
        <v>258</v>
      </c>
      <c r="D3" s="155" t="s">
        <v>259</v>
      </c>
      <c r="E3" s="155" t="s">
        <v>260</v>
      </c>
      <c r="F3" s="155"/>
      <c r="G3" s="158" t="s">
        <v>261</v>
      </c>
      <c r="H3" s="159" t="str">
        <f>'1. Information'!D11</f>
        <v>Modoc</v>
      </c>
    </row>
    <row r="4" spans="1:8" ht="15.75">
      <c r="A4" s="156" t="s">
        <v>9</v>
      </c>
      <c r="B4" s="156" t="s">
        <v>21</v>
      </c>
      <c r="C4" s="156" t="s">
        <v>28</v>
      </c>
      <c r="D4" s="156" t="s">
        <v>29</v>
      </c>
      <c r="E4" s="156" t="s">
        <v>30</v>
      </c>
      <c r="F4" s="156"/>
      <c r="H4" s="156"/>
    </row>
    <row r="5" spans="1:9" ht="15.75">
      <c r="A5" s="130" t="s">
        <v>36</v>
      </c>
      <c r="B5" s="157">
        <v>70551654.33</v>
      </c>
      <c r="C5" s="157">
        <f>B5*0.76</f>
        <v>53619257.2908</v>
      </c>
      <c r="D5" s="157">
        <f>B5*0.19</f>
        <v>13404814.3227</v>
      </c>
      <c r="E5" s="157">
        <f>B5*0.05</f>
        <v>3527582.7165</v>
      </c>
      <c r="F5" s="157"/>
      <c r="G5" s="156" t="s">
        <v>265</v>
      </c>
      <c r="H5" s="156" t="s">
        <v>266</v>
      </c>
      <c r="I5" s="10" t="s">
        <v>267</v>
      </c>
    </row>
    <row r="6" spans="1:9" ht="15">
      <c r="A6" s="130" t="s">
        <v>93</v>
      </c>
      <c r="B6" s="157">
        <v>1499512.8499999999</v>
      </c>
      <c r="C6" s="157">
        <f aca="true" t="shared" si="0" ref="C6:C63">B6*0.76</f>
        <v>1139629.7659999998</v>
      </c>
      <c r="D6" s="157">
        <f aca="true" t="shared" si="1" ref="D6:D63">B6*0.19</f>
        <v>284907.44149999996</v>
      </c>
      <c r="E6" s="157">
        <f aca="true" t="shared" si="2" ref="E6:E63">B6*0.05</f>
        <v>74975.6425</v>
      </c>
      <c r="F6" s="157"/>
      <c r="G6" s="161" t="s">
        <v>264</v>
      </c>
      <c r="H6" s="160" t="str">
        <f>IF(SUM('2. Component Summary'!D27:H27)='2. Component Summary'!I27,"OK","ERROR")</f>
        <v>OK</v>
      </c>
      <c r="I6" s="130" t="s">
        <v>263</v>
      </c>
    </row>
    <row r="7" spans="1:9" ht="15">
      <c r="A7" s="130" t="s">
        <v>37</v>
      </c>
      <c r="B7" s="157">
        <v>2931915.6899999995</v>
      </c>
      <c r="C7" s="157">
        <f t="shared" si="0"/>
        <v>2228255.9243999994</v>
      </c>
      <c r="D7" s="157">
        <f t="shared" si="1"/>
        <v>557063.9810999999</v>
      </c>
      <c r="E7" s="157">
        <f t="shared" si="2"/>
        <v>146595.78449999998</v>
      </c>
      <c r="F7" s="157"/>
      <c r="G7" s="161" t="s">
        <v>268</v>
      </c>
      <c r="H7" s="160" t="str">
        <f>IF('2. Component Summary'!D40*0.05&gt;VLOOKUP(H3,SCO_Distribution,2,FALSE),"ERROR","OK")</f>
        <v>OK</v>
      </c>
      <c r="I7" s="120" t="s">
        <v>270</v>
      </c>
    </row>
    <row r="8" spans="1:9" ht="15">
      <c r="A8" s="130" t="s">
        <v>256</v>
      </c>
      <c r="B8" s="157">
        <v>5994545.009999999</v>
      </c>
      <c r="C8" s="157">
        <f t="shared" si="0"/>
        <v>4555854.207599999</v>
      </c>
      <c r="D8" s="157">
        <f t="shared" si="1"/>
        <v>1138963.5518999998</v>
      </c>
      <c r="E8" s="157">
        <f t="shared" si="2"/>
        <v>299727.25049999997</v>
      </c>
      <c r="F8" s="157"/>
      <c r="G8" s="161" t="s">
        <v>269</v>
      </c>
      <c r="H8" s="160" t="str">
        <f>IF(ISBLANK('2. Component Summary'!D46),"ERROR","OK")</f>
        <v>OK</v>
      </c>
      <c r="I8" s="119" t="s">
        <v>262</v>
      </c>
    </row>
    <row r="9" spans="1:9" ht="15">
      <c r="A9" s="130" t="s">
        <v>39</v>
      </c>
      <c r="B9" s="157">
        <v>11405471.799999999</v>
      </c>
      <c r="C9" s="157">
        <f t="shared" si="0"/>
        <v>8668158.568</v>
      </c>
      <c r="D9" s="157">
        <f t="shared" si="1"/>
        <v>2167039.642</v>
      </c>
      <c r="E9" s="157">
        <f t="shared" si="2"/>
        <v>570273.59</v>
      </c>
      <c r="F9" s="157"/>
      <c r="G9" s="161" t="s">
        <v>271</v>
      </c>
      <c r="H9" s="160" t="str">
        <f>IF(ISBLANK('2. Component Summary'!I14),"ERROR","OK")</f>
        <v>OK</v>
      </c>
      <c r="I9" s="130" t="s">
        <v>272</v>
      </c>
    </row>
    <row r="10" spans="1:9" ht="15">
      <c r="A10" s="130" t="s">
        <v>40</v>
      </c>
      <c r="B10" s="157">
        <v>3208867.31</v>
      </c>
      <c r="C10" s="157">
        <f t="shared" si="0"/>
        <v>2438739.1556</v>
      </c>
      <c r="D10" s="157">
        <f t="shared" si="1"/>
        <v>609684.7889</v>
      </c>
      <c r="E10" s="157">
        <f t="shared" si="2"/>
        <v>160443.3655</v>
      </c>
      <c r="F10" s="157"/>
      <c r="G10" s="161" t="s">
        <v>273</v>
      </c>
      <c r="H10" s="160" t="str">
        <f>IF(ISBLANK('2. Component Summary'!F19),"ERROR","OK")</f>
        <v>OK</v>
      </c>
      <c r="I10" s="130" t="s">
        <v>274</v>
      </c>
    </row>
    <row r="11" spans="1:6" ht="15">
      <c r="A11" s="130" t="s">
        <v>41</v>
      </c>
      <c r="B11" s="157">
        <v>2568596.2199999997</v>
      </c>
      <c r="C11" s="157">
        <f t="shared" si="0"/>
        <v>1952133.1271999998</v>
      </c>
      <c r="D11" s="157">
        <f t="shared" si="1"/>
        <v>488033.28179999994</v>
      </c>
      <c r="E11" s="157">
        <f t="shared" si="2"/>
        <v>128429.81099999999</v>
      </c>
      <c r="F11" s="157"/>
    </row>
    <row r="12" spans="1:6" ht="15">
      <c r="A12" s="130" t="s">
        <v>42</v>
      </c>
      <c r="B12" s="157">
        <v>45360350.14000001</v>
      </c>
      <c r="C12" s="157">
        <f t="shared" si="0"/>
        <v>34473866.106400006</v>
      </c>
      <c r="D12" s="157">
        <f t="shared" si="1"/>
        <v>8618466.526600001</v>
      </c>
      <c r="E12" s="157">
        <f t="shared" si="2"/>
        <v>2268017.5070000007</v>
      </c>
      <c r="F12" s="157"/>
    </row>
    <row r="13" spans="1:6" ht="15">
      <c r="A13" s="130" t="s">
        <v>43</v>
      </c>
      <c r="B13" s="157">
        <v>2728833.71</v>
      </c>
      <c r="C13" s="157">
        <f t="shared" si="0"/>
        <v>2073913.6196</v>
      </c>
      <c r="D13" s="157">
        <f t="shared" si="1"/>
        <v>518478.4049</v>
      </c>
      <c r="E13" s="157">
        <f t="shared" si="2"/>
        <v>136441.6855</v>
      </c>
      <c r="F13" s="157"/>
    </row>
    <row r="14" spans="1:6" ht="15">
      <c r="A14" s="130" t="s">
        <v>44</v>
      </c>
      <c r="B14" s="157">
        <v>7928641.309999999</v>
      </c>
      <c r="C14" s="157">
        <f t="shared" si="0"/>
        <v>6025767.395599999</v>
      </c>
      <c r="D14" s="157">
        <f t="shared" si="1"/>
        <v>1506441.8488999999</v>
      </c>
      <c r="E14" s="157">
        <f t="shared" si="2"/>
        <v>396432.06549999997</v>
      </c>
      <c r="F14" s="157"/>
    </row>
    <row r="15" spans="1:6" ht="15">
      <c r="A15" s="130" t="s">
        <v>45</v>
      </c>
      <c r="B15" s="157">
        <v>49459289.239999995</v>
      </c>
      <c r="C15" s="157">
        <f t="shared" si="0"/>
        <v>37589059.822399996</v>
      </c>
      <c r="D15" s="157">
        <f t="shared" si="1"/>
        <v>9397264.955599999</v>
      </c>
      <c r="E15" s="157">
        <f t="shared" si="2"/>
        <v>2472964.462</v>
      </c>
      <c r="F15" s="157"/>
    </row>
    <row r="16" spans="1:6" ht="15">
      <c r="A16" s="130" t="s">
        <v>46</v>
      </c>
      <c r="B16" s="157">
        <v>2777161.3</v>
      </c>
      <c r="C16" s="157">
        <f t="shared" si="0"/>
        <v>2110642.588</v>
      </c>
      <c r="D16" s="157">
        <f t="shared" si="1"/>
        <v>527660.647</v>
      </c>
      <c r="E16" s="157">
        <f t="shared" si="2"/>
        <v>138858.065</v>
      </c>
      <c r="F16" s="157"/>
    </row>
    <row r="17" spans="1:6" ht="15">
      <c r="A17" s="130" t="s">
        <v>47</v>
      </c>
      <c r="B17" s="157">
        <v>7058805.660000001</v>
      </c>
      <c r="C17" s="157">
        <f t="shared" si="0"/>
        <v>5364692.301600001</v>
      </c>
      <c r="D17" s="157">
        <f t="shared" si="1"/>
        <v>1341173.0754000002</v>
      </c>
      <c r="E17" s="157">
        <f t="shared" si="2"/>
        <v>352940.28300000005</v>
      </c>
      <c r="F17" s="157"/>
    </row>
    <row r="18" spans="1:6" ht="15">
      <c r="A18" s="130" t="s">
        <v>48</v>
      </c>
      <c r="B18" s="157">
        <v>9759832.08</v>
      </c>
      <c r="C18" s="157">
        <f t="shared" si="0"/>
        <v>7417472.3808</v>
      </c>
      <c r="D18" s="157">
        <f t="shared" si="1"/>
        <v>1854368.0952</v>
      </c>
      <c r="E18" s="157">
        <f t="shared" si="2"/>
        <v>487991.60400000005</v>
      </c>
      <c r="F18" s="157"/>
    </row>
    <row r="19" spans="1:6" ht="15">
      <c r="A19" s="130" t="s">
        <v>49</v>
      </c>
      <c r="B19" s="157">
        <v>1843374.33</v>
      </c>
      <c r="C19" s="157">
        <f t="shared" si="0"/>
        <v>1400964.4908</v>
      </c>
      <c r="D19" s="157">
        <f t="shared" si="1"/>
        <v>350241.1227</v>
      </c>
      <c r="E19" s="157">
        <f t="shared" si="2"/>
        <v>92168.71650000001</v>
      </c>
      <c r="F19" s="157"/>
    </row>
    <row r="20" spans="1:6" ht="15">
      <c r="A20" s="130" t="s">
        <v>50</v>
      </c>
      <c r="B20" s="157">
        <v>42775932.49</v>
      </c>
      <c r="C20" s="157">
        <f t="shared" si="0"/>
        <v>32509708.6924</v>
      </c>
      <c r="D20" s="157">
        <f t="shared" si="1"/>
        <v>8127427.1731</v>
      </c>
      <c r="E20" s="157">
        <f t="shared" si="2"/>
        <v>2138796.6245000004</v>
      </c>
      <c r="F20" s="157"/>
    </row>
    <row r="21" spans="1:6" ht="15">
      <c r="A21" s="130" t="s">
        <v>51</v>
      </c>
      <c r="B21" s="157">
        <v>8142509.42</v>
      </c>
      <c r="C21" s="157">
        <f t="shared" si="0"/>
        <v>6188307.1592</v>
      </c>
      <c r="D21" s="157">
        <f t="shared" si="1"/>
        <v>1547076.7898</v>
      </c>
      <c r="E21" s="157">
        <f t="shared" si="2"/>
        <v>407125.471</v>
      </c>
      <c r="F21" s="157"/>
    </row>
    <row r="22" spans="1:6" ht="15">
      <c r="A22" s="130" t="s">
        <v>52</v>
      </c>
      <c r="B22" s="157">
        <v>3954947.83</v>
      </c>
      <c r="C22" s="157">
        <f t="shared" si="0"/>
        <v>3005760.3508</v>
      </c>
      <c r="D22" s="157">
        <f t="shared" si="1"/>
        <v>751440.0877</v>
      </c>
      <c r="E22" s="157">
        <f t="shared" si="2"/>
        <v>197747.39150000003</v>
      </c>
      <c r="F22" s="157"/>
    </row>
    <row r="23" spans="1:6" ht="15">
      <c r="A23" s="130" t="s">
        <v>53</v>
      </c>
      <c r="B23" s="157">
        <v>2718985.63</v>
      </c>
      <c r="C23" s="157">
        <f t="shared" si="0"/>
        <v>2066429.0788</v>
      </c>
      <c r="D23" s="157">
        <f t="shared" si="1"/>
        <v>516607.2697</v>
      </c>
      <c r="E23" s="157">
        <f t="shared" si="2"/>
        <v>135949.2815</v>
      </c>
      <c r="F23" s="157"/>
    </row>
    <row r="24" spans="1:6" ht="15">
      <c r="A24" s="130" t="s">
        <v>54</v>
      </c>
      <c r="B24" s="157">
        <v>562799427.95</v>
      </c>
      <c r="C24" s="157">
        <f t="shared" si="0"/>
        <v>427727565.24200004</v>
      </c>
      <c r="D24" s="157">
        <f t="shared" si="1"/>
        <v>106931891.31050001</v>
      </c>
      <c r="E24" s="157">
        <f t="shared" si="2"/>
        <v>28139971.397500005</v>
      </c>
      <c r="F24" s="157"/>
    </row>
    <row r="25" spans="1:6" ht="15">
      <c r="A25" s="130" t="s">
        <v>55</v>
      </c>
      <c r="B25" s="157">
        <v>8618217.030000001</v>
      </c>
      <c r="C25" s="157">
        <f t="shared" si="0"/>
        <v>6549844.942800001</v>
      </c>
      <c r="D25" s="157">
        <f t="shared" si="1"/>
        <v>1637461.2357000003</v>
      </c>
      <c r="E25" s="157">
        <f t="shared" si="2"/>
        <v>430910.8515000001</v>
      </c>
      <c r="F25" s="157"/>
    </row>
    <row r="26" spans="1:6" ht="15">
      <c r="A26" s="130" t="s">
        <v>56</v>
      </c>
      <c r="B26" s="157">
        <v>11207287.7</v>
      </c>
      <c r="C26" s="157">
        <f t="shared" si="0"/>
        <v>8517538.651999999</v>
      </c>
      <c r="D26" s="157">
        <f t="shared" si="1"/>
        <v>2129384.6629999997</v>
      </c>
      <c r="E26" s="157">
        <f t="shared" si="2"/>
        <v>560364.385</v>
      </c>
      <c r="F26" s="157"/>
    </row>
    <row r="27" spans="1:6" ht="15">
      <c r="A27" s="130" t="s">
        <v>57</v>
      </c>
      <c r="B27" s="157">
        <v>1848530.92</v>
      </c>
      <c r="C27" s="157">
        <f t="shared" si="0"/>
        <v>1404883.4992</v>
      </c>
      <c r="D27" s="157">
        <f t="shared" si="1"/>
        <v>351220.8748</v>
      </c>
      <c r="E27" s="157">
        <f t="shared" si="2"/>
        <v>92426.546</v>
      </c>
      <c r="F27" s="157"/>
    </row>
    <row r="28" spans="1:6" ht="15">
      <c r="A28" s="130" t="s">
        <v>58</v>
      </c>
      <c r="B28" s="157">
        <v>4823051.5200000005</v>
      </c>
      <c r="C28" s="157">
        <f t="shared" si="0"/>
        <v>3665519.1552000004</v>
      </c>
      <c r="D28" s="157">
        <f t="shared" si="1"/>
        <v>916379.7888000001</v>
      </c>
      <c r="E28" s="157">
        <f t="shared" si="2"/>
        <v>241152.57600000003</v>
      </c>
      <c r="F28" s="157"/>
    </row>
    <row r="29" spans="1:6" ht="15">
      <c r="A29" s="130" t="s">
        <v>59</v>
      </c>
      <c r="B29" s="157">
        <v>14640569.48</v>
      </c>
      <c r="C29" s="157">
        <f t="shared" si="0"/>
        <v>11126832.8048</v>
      </c>
      <c r="D29" s="157">
        <f t="shared" si="1"/>
        <v>2781708.2012</v>
      </c>
      <c r="E29" s="157">
        <f t="shared" si="2"/>
        <v>732028.474</v>
      </c>
      <c r="F29" s="157"/>
    </row>
    <row r="30" spans="1:6" ht="15">
      <c r="A30" s="130" t="s">
        <v>60</v>
      </c>
      <c r="B30" s="157">
        <v>1685960.2599999998</v>
      </c>
      <c r="C30" s="157">
        <f t="shared" si="0"/>
        <v>1281329.7976</v>
      </c>
      <c r="D30" s="157">
        <f t="shared" si="1"/>
        <v>320332.4494</v>
      </c>
      <c r="E30" s="157">
        <f t="shared" si="2"/>
        <v>84298.01299999999</v>
      </c>
      <c r="F30" s="157"/>
    </row>
    <row r="31" spans="1:6" ht="15">
      <c r="A31" s="130" t="s">
        <v>61</v>
      </c>
      <c r="B31" s="157">
        <v>1795078.7</v>
      </c>
      <c r="C31" s="157">
        <f t="shared" si="0"/>
        <v>1364259.812</v>
      </c>
      <c r="D31" s="157">
        <f t="shared" si="1"/>
        <v>341064.953</v>
      </c>
      <c r="E31" s="157">
        <f t="shared" si="2"/>
        <v>89753.935</v>
      </c>
      <c r="F31" s="157"/>
    </row>
    <row r="32" spans="1:6" ht="15">
      <c r="A32" s="130" t="s">
        <v>62</v>
      </c>
      <c r="B32" s="157">
        <v>23244033.94999999</v>
      </c>
      <c r="C32" s="157">
        <f t="shared" si="0"/>
        <v>17665465.801999994</v>
      </c>
      <c r="D32" s="157">
        <f t="shared" si="1"/>
        <v>4416366.450499998</v>
      </c>
      <c r="E32" s="157">
        <f t="shared" si="2"/>
        <v>1162201.6974999995</v>
      </c>
      <c r="F32" s="157"/>
    </row>
    <row r="33" spans="1:6" ht="15">
      <c r="A33" s="130" t="s">
        <v>63</v>
      </c>
      <c r="B33" s="157">
        <v>6536717.39</v>
      </c>
      <c r="C33" s="157">
        <f t="shared" si="0"/>
        <v>4967905.2164</v>
      </c>
      <c r="D33" s="157">
        <f t="shared" si="1"/>
        <v>1241976.3041</v>
      </c>
      <c r="E33" s="157">
        <f t="shared" si="2"/>
        <v>326835.86950000003</v>
      </c>
      <c r="F33" s="157"/>
    </row>
    <row r="34" spans="1:6" ht="15">
      <c r="A34" s="130" t="s">
        <v>64</v>
      </c>
      <c r="B34" s="157">
        <v>5205259.92</v>
      </c>
      <c r="C34" s="157">
        <f t="shared" si="0"/>
        <v>3955997.5392</v>
      </c>
      <c r="D34" s="157">
        <f t="shared" si="1"/>
        <v>988999.3848</v>
      </c>
      <c r="E34" s="157">
        <f t="shared" si="2"/>
        <v>260262.996</v>
      </c>
      <c r="F34" s="157"/>
    </row>
    <row r="35" spans="1:6" ht="15">
      <c r="A35" s="130" t="s">
        <v>65</v>
      </c>
      <c r="B35" s="157">
        <v>161768522.68</v>
      </c>
      <c r="C35" s="157">
        <f t="shared" si="0"/>
        <v>122944077.2368</v>
      </c>
      <c r="D35" s="157">
        <f t="shared" si="1"/>
        <v>30736019.3092</v>
      </c>
      <c r="E35" s="157">
        <f t="shared" si="2"/>
        <v>8088426.134000001</v>
      </c>
      <c r="F35" s="157"/>
    </row>
    <row r="36" spans="1:6" ht="15">
      <c r="A36" s="130" t="s">
        <v>66</v>
      </c>
      <c r="B36" s="157">
        <v>13984445.129999997</v>
      </c>
      <c r="C36" s="157">
        <f t="shared" si="0"/>
        <v>10628178.298799997</v>
      </c>
      <c r="D36" s="157">
        <f t="shared" si="1"/>
        <v>2657044.5746999993</v>
      </c>
      <c r="E36" s="157">
        <f t="shared" si="2"/>
        <v>699222.2564999999</v>
      </c>
      <c r="F36" s="157"/>
    </row>
    <row r="37" spans="1:6" ht="15">
      <c r="A37" s="130" t="s">
        <v>67</v>
      </c>
      <c r="B37" s="157">
        <v>2467653.1999999997</v>
      </c>
      <c r="C37" s="157">
        <f t="shared" si="0"/>
        <v>1875416.4319999998</v>
      </c>
      <c r="D37" s="157">
        <f t="shared" si="1"/>
        <v>468854.10799999995</v>
      </c>
      <c r="E37" s="157">
        <f t="shared" si="2"/>
        <v>123382.65999999999</v>
      </c>
      <c r="F37" s="157"/>
    </row>
    <row r="38" spans="1:6" ht="15">
      <c r="A38" s="130" t="s">
        <v>68</v>
      </c>
      <c r="B38" s="157">
        <v>107758676.78999998</v>
      </c>
      <c r="C38" s="157">
        <f t="shared" si="0"/>
        <v>81896594.36039998</v>
      </c>
      <c r="D38" s="157">
        <f t="shared" si="1"/>
        <v>20474148.590099994</v>
      </c>
      <c r="E38" s="157">
        <f t="shared" si="2"/>
        <v>5387933.839499999</v>
      </c>
      <c r="F38" s="157"/>
    </row>
    <row r="39" spans="1:6" ht="15">
      <c r="A39" s="130" t="s">
        <v>69</v>
      </c>
      <c r="B39" s="157">
        <v>64816236.61000001</v>
      </c>
      <c r="C39" s="157">
        <f t="shared" si="0"/>
        <v>49260339.82360001</v>
      </c>
      <c r="D39" s="157">
        <f t="shared" si="1"/>
        <v>12315084.955900002</v>
      </c>
      <c r="E39" s="157">
        <f t="shared" si="2"/>
        <v>3240811.8305000006</v>
      </c>
      <c r="F39" s="157"/>
    </row>
    <row r="40" spans="1:6" ht="15">
      <c r="A40" s="130" t="s">
        <v>70</v>
      </c>
      <c r="B40" s="157">
        <v>3734424.29</v>
      </c>
      <c r="C40" s="157">
        <f t="shared" si="0"/>
        <v>2838162.4604</v>
      </c>
      <c r="D40" s="157">
        <f t="shared" si="1"/>
        <v>709540.6151</v>
      </c>
      <c r="E40" s="157">
        <f t="shared" si="2"/>
        <v>186721.2145</v>
      </c>
      <c r="F40" s="157"/>
    </row>
    <row r="41" spans="1:6" ht="15">
      <c r="A41" s="130" t="s">
        <v>71</v>
      </c>
      <c r="B41" s="157">
        <v>105985451.15</v>
      </c>
      <c r="C41" s="157">
        <f t="shared" si="0"/>
        <v>80548942.87400001</v>
      </c>
      <c r="D41" s="157">
        <f t="shared" si="1"/>
        <v>20137235.718500003</v>
      </c>
      <c r="E41" s="157">
        <f t="shared" si="2"/>
        <v>5299272.557500001</v>
      </c>
      <c r="F41" s="157"/>
    </row>
    <row r="42" spans="1:6" ht="15">
      <c r="A42" s="130" t="s">
        <v>72</v>
      </c>
      <c r="B42" s="157">
        <v>162263869.35</v>
      </c>
      <c r="C42" s="157">
        <f t="shared" si="0"/>
        <v>123320540.706</v>
      </c>
      <c r="D42" s="157">
        <f t="shared" si="1"/>
        <v>30830135.1765</v>
      </c>
      <c r="E42" s="157">
        <f t="shared" si="2"/>
        <v>8113193.4675</v>
      </c>
      <c r="F42" s="157"/>
    </row>
    <row r="43" spans="1:6" ht="15">
      <c r="A43" s="130" t="s">
        <v>73</v>
      </c>
      <c r="B43" s="157">
        <v>36784240.54000001</v>
      </c>
      <c r="C43" s="157">
        <f t="shared" si="0"/>
        <v>27956022.810400005</v>
      </c>
      <c r="D43" s="157">
        <f t="shared" si="1"/>
        <v>6989005.702600001</v>
      </c>
      <c r="E43" s="157">
        <f t="shared" si="2"/>
        <v>1839212.0270000005</v>
      </c>
      <c r="F43" s="157"/>
    </row>
    <row r="44" spans="1:6" ht="15">
      <c r="A44" s="130" t="s">
        <v>74</v>
      </c>
      <c r="B44" s="157">
        <v>34063364.47</v>
      </c>
      <c r="C44" s="157">
        <f t="shared" si="0"/>
        <v>25888156.9972</v>
      </c>
      <c r="D44" s="157">
        <f t="shared" si="1"/>
        <v>6472039.2493</v>
      </c>
      <c r="E44" s="157">
        <f t="shared" si="2"/>
        <v>1703168.2235</v>
      </c>
      <c r="F44" s="157"/>
    </row>
    <row r="45" spans="1:6" ht="15">
      <c r="A45" s="130" t="s">
        <v>75</v>
      </c>
      <c r="B45" s="157">
        <v>13341171.349999998</v>
      </c>
      <c r="C45" s="157">
        <f t="shared" si="0"/>
        <v>10139290.225999998</v>
      </c>
      <c r="D45" s="157">
        <f t="shared" si="1"/>
        <v>2534822.5564999995</v>
      </c>
      <c r="E45" s="157">
        <f t="shared" si="2"/>
        <v>667058.5674999999</v>
      </c>
      <c r="F45" s="157"/>
    </row>
    <row r="46" spans="1:6" ht="15">
      <c r="A46" s="130" t="s">
        <v>76</v>
      </c>
      <c r="B46" s="157">
        <v>32446715.590000004</v>
      </c>
      <c r="C46" s="157">
        <f t="shared" si="0"/>
        <v>24659503.848400004</v>
      </c>
      <c r="D46" s="157">
        <f t="shared" si="1"/>
        <v>6164875.962100001</v>
      </c>
      <c r="E46" s="157">
        <f t="shared" si="2"/>
        <v>1622335.7795000002</v>
      </c>
      <c r="F46" s="157"/>
    </row>
    <row r="47" spans="1:6" ht="15">
      <c r="A47" s="130" t="s">
        <v>77</v>
      </c>
      <c r="B47" s="157">
        <v>22984920.520000003</v>
      </c>
      <c r="C47" s="157">
        <f t="shared" si="0"/>
        <v>17468539.595200002</v>
      </c>
      <c r="D47" s="157">
        <f t="shared" si="1"/>
        <v>4367134.898800001</v>
      </c>
      <c r="E47" s="157">
        <f t="shared" si="2"/>
        <v>1149246.0260000003</v>
      </c>
      <c r="F47" s="157"/>
    </row>
    <row r="48" spans="1:6" ht="15">
      <c r="A48" s="130" t="s">
        <v>78</v>
      </c>
      <c r="B48" s="157">
        <v>89754925.08</v>
      </c>
      <c r="C48" s="157">
        <f t="shared" si="0"/>
        <v>68213743.0608</v>
      </c>
      <c r="D48" s="157">
        <f t="shared" si="1"/>
        <v>17053435.7652</v>
      </c>
      <c r="E48" s="157">
        <f t="shared" si="2"/>
        <v>4487746.254</v>
      </c>
      <c r="F48" s="157"/>
    </row>
    <row r="49" spans="1:6" ht="15">
      <c r="A49" s="130" t="s">
        <v>79</v>
      </c>
      <c r="B49" s="157">
        <v>14340650.48</v>
      </c>
      <c r="C49" s="157">
        <f t="shared" si="0"/>
        <v>10898894.3648</v>
      </c>
      <c r="D49" s="157">
        <f t="shared" si="1"/>
        <v>2724723.5912</v>
      </c>
      <c r="E49" s="157">
        <f t="shared" si="2"/>
        <v>717032.5240000001</v>
      </c>
      <c r="F49" s="157"/>
    </row>
    <row r="50" spans="1:6" ht="15">
      <c r="A50" s="130" t="s">
        <v>80</v>
      </c>
      <c r="B50" s="157">
        <v>9451466.329999998</v>
      </c>
      <c r="C50" s="157">
        <f t="shared" si="0"/>
        <v>7183114.410799999</v>
      </c>
      <c r="D50" s="157">
        <f t="shared" si="1"/>
        <v>1795778.6026999997</v>
      </c>
      <c r="E50" s="157">
        <f t="shared" si="2"/>
        <v>472573.31649999996</v>
      </c>
      <c r="F50" s="157"/>
    </row>
    <row r="51" spans="1:6" ht="15">
      <c r="A51" s="130" t="s">
        <v>81</v>
      </c>
      <c r="B51" s="157">
        <v>1543875.5100000002</v>
      </c>
      <c r="C51" s="157">
        <f t="shared" si="0"/>
        <v>1173345.3876000002</v>
      </c>
      <c r="D51" s="157">
        <f t="shared" si="1"/>
        <v>293336.34690000006</v>
      </c>
      <c r="E51" s="157">
        <f t="shared" si="2"/>
        <v>77193.77550000002</v>
      </c>
      <c r="F51" s="157"/>
    </row>
    <row r="52" spans="1:6" ht="15">
      <c r="A52" s="130" t="s">
        <v>82</v>
      </c>
      <c r="B52" s="157">
        <v>3180379.8300000005</v>
      </c>
      <c r="C52" s="157">
        <f t="shared" si="0"/>
        <v>2417088.6708000004</v>
      </c>
      <c r="D52" s="157">
        <f t="shared" si="1"/>
        <v>604272.1677000001</v>
      </c>
      <c r="E52" s="157">
        <f t="shared" si="2"/>
        <v>159018.99150000003</v>
      </c>
      <c r="F52" s="157"/>
    </row>
    <row r="53" spans="1:6" ht="15">
      <c r="A53" s="130" t="s">
        <v>83</v>
      </c>
      <c r="B53" s="157">
        <v>19695352.549999997</v>
      </c>
      <c r="C53" s="157">
        <f t="shared" si="0"/>
        <v>14968467.937999997</v>
      </c>
      <c r="D53" s="157">
        <f t="shared" si="1"/>
        <v>3742116.9844999993</v>
      </c>
      <c r="E53" s="157">
        <f t="shared" si="2"/>
        <v>984767.6275</v>
      </c>
      <c r="F53" s="157"/>
    </row>
    <row r="54" spans="1:6" ht="15">
      <c r="A54" s="130" t="s">
        <v>84</v>
      </c>
      <c r="B54" s="157">
        <v>22448346.500000004</v>
      </c>
      <c r="C54" s="157">
        <f t="shared" si="0"/>
        <v>17060743.340000004</v>
      </c>
      <c r="D54" s="157">
        <f t="shared" si="1"/>
        <v>4265185.835000001</v>
      </c>
      <c r="E54" s="157">
        <f t="shared" si="2"/>
        <v>1122417.3250000002</v>
      </c>
      <c r="F54" s="157"/>
    </row>
    <row r="55" spans="1:6" ht="15">
      <c r="A55" s="130" t="s">
        <v>85</v>
      </c>
      <c r="B55" s="157">
        <v>25846252.59</v>
      </c>
      <c r="C55" s="157">
        <f t="shared" si="0"/>
        <v>19643151.9684</v>
      </c>
      <c r="D55" s="157">
        <f t="shared" si="1"/>
        <v>4910787.9921</v>
      </c>
      <c r="E55" s="157">
        <f t="shared" si="2"/>
        <v>1292312.6295</v>
      </c>
      <c r="F55" s="157"/>
    </row>
    <row r="56" spans="1:6" ht="15">
      <c r="A56" s="130" t="s">
        <v>177</v>
      </c>
      <c r="B56" s="157">
        <v>8720457.47</v>
      </c>
      <c r="C56" s="157">
        <f t="shared" si="0"/>
        <v>6627547.677200001</v>
      </c>
      <c r="D56" s="157">
        <f t="shared" si="1"/>
        <v>1656886.9193000002</v>
      </c>
      <c r="E56" s="157">
        <f t="shared" si="2"/>
        <v>436022.87350000005</v>
      </c>
      <c r="F56" s="157"/>
    </row>
    <row r="57" spans="1:6" ht="15">
      <c r="A57" s="130" t="s">
        <v>86</v>
      </c>
      <c r="B57" s="157">
        <v>3817793.55</v>
      </c>
      <c r="C57" s="157">
        <f t="shared" si="0"/>
        <v>2901523.0979999998</v>
      </c>
      <c r="D57" s="157">
        <f t="shared" si="1"/>
        <v>725380.7744999999</v>
      </c>
      <c r="E57" s="157">
        <f t="shared" si="2"/>
        <v>190889.6775</v>
      </c>
      <c r="F57" s="157"/>
    </row>
    <row r="58" spans="1:6" ht="15">
      <c r="A58" s="130" t="s">
        <v>87</v>
      </c>
      <c r="B58" s="157">
        <v>11170390.67</v>
      </c>
      <c r="C58" s="157">
        <f t="shared" si="0"/>
        <v>8489496.9092</v>
      </c>
      <c r="D58" s="157">
        <f t="shared" si="1"/>
        <v>2122374.2273</v>
      </c>
      <c r="E58" s="157">
        <f t="shared" si="2"/>
        <v>558519.5335</v>
      </c>
      <c r="F58" s="157"/>
    </row>
    <row r="59" spans="1:6" ht="15">
      <c r="A59" s="130" t="s">
        <v>88</v>
      </c>
      <c r="B59" s="157">
        <v>1780320.58</v>
      </c>
      <c r="C59" s="157">
        <f t="shared" si="0"/>
        <v>1353043.6408000002</v>
      </c>
      <c r="D59" s="157">
        <f t="shared" si="1"/>
        <v>338260.91020000004</v>
      </c>
      <c r="E59" s="157">
        <f t="shared" si="2"/>
        <v>89016.02900000001</v>
      </c>
      <c r="F59" s="157"/>
    </row>
    <row r="60" spans="1:6" ht="15">
      <c r="A60" s="130" t="s">
        <v>89</v>
      </c>
      <c r="B60" s="157">
        <v>24328481.469999995</v>
      </c>
      <c r="C60" s="157">
        <f t="shared" si="0"/>
        <v>18489645.917199995</v>
      </c>
      <c r="D60" s="157">
        <f t="shared" si="1"/>
        <v>4622411.479299999</v>
      </c>
      <c r="E60" s="157">
        <f t="shared" si="2"/>
        <v>1216424.0734999997</v>
      </c>
      <c r="F60" s="157"/>
    </row>
    <row r="61" spans="1:6" ht="15">
      <c r="A61" s="130" t="s">
        <v>90</v>
      </c>
      <c r="B61" s="157">
        <v>3531297.5500000003</v>
      </c>
      <c r="C61" s="157">
        <f t="shared" si="0"/>
        <v>2683786.1380000003</v>
      </c>
      <c r="D61" s="157">
        <f t="shared" si="1"/>
        <v>670946.5345000001</v>
      </c>
      <c r="E61" s="157">
        <f t="shared" si="2"/>
        <v>176564.87750000003</v>
      </c>
      <c r="F61" s="157"/>
    </row>
    <row r="62" spans="1:6" ht="15">
      <c r="A62" s="130" t="s">
        <v>91</v>
      </c>
      <c r="B62" s="157">
        <v>40893418.26</v>
      </c>
      <c r="C62" s="157">
        <f t="shared" si="0"/>
        <v>31078997.8776</v>
      </c>
      <c r="D62" s="157">
        <f t="shared" si="1"/>
        <v>7769749.4694</v>
      </c>
      <c r="E62" s="157">
        <f t="shared" si="2"/>
        <v>2044670.913</v>
      </c>
      <c r="F62" s="157"/>
    </row>
    <row r="63" spans="1:6" ht="15">
      <c r="A63" s="130" t="s">
        <v>92</v>
      </c>
      <c r="B63" s="157">
        <v>10880652.61</v>
      </c>
      <c r="C63" s="157">
        <f t="shared" si="0"/>
        <v>8269295.9836</v>
      </c>
      <c r="D63" s="157">
        <f t="shared" si="1"/>
        <v>2067323.9959</v>
      </c>
      <c r="E63" s="157">
        <f t="shared" si="2"/>
        <v>544032.6305</v>
      </c>
      <c r="F63" s="157"/>
    </row>
    <row r="64" spans="1:6" ht="15">
      <c r="A64" s="130" t="s">
        <v>222</v>
      </c>
      <c r="B64" s="157">
        <f>SUM(B5:B63)</f>
        <v>1978857113.8699994</v>
      </c>
      <c r="C64" s="157">
        <f>SUM(C5:C63)</f>
        <v>1503931406.5412004</v>
      </c>
      <c r="D64" s="157">
        <f>SUM(D5:D63)</f>
        <v>375982851.6353001</v>
      </c>
      <c r="E64" s="157">
        <f>SUM(E5:E63)</f>
        <v>98942855.69349995</v>
      </c>
      <c r="F64" s="157"/>
    </row>
  </sheetData>
  <sheetProtection formatColumns="0" formatRows="0"/>
  <conditionalFormatting sqref="H7">
    <cfRule type="containsText" priority="9" dxfId="12" operator="containsText" text="ERROR">
      <formula>NOT(ISERROR(SEARCH("ERROR",H7)))</formula>
    </cfRule>
    <cfRule type="containsText" priority="10" dxfId="13" operator="containsText" text="OK">
      <formula>NOT(ISERROR(SEARCH("OK",H7)))</formula>
    </cfRule>
  </conditionalFormatting>
  <conditionalFormatting sqref="H8">
    <cfRule type="containsText" priority="7" dxfId="12" operator="containsText" text="ERROR">
      <formula>NOT(ISERROR(SEARCH("ERROR",H8)))</formula>
    </cfRule>
    <cfRule type="containsText" priority="8" dxfId="13" operator="containsText" text="OK">
      <formula>NOT(ISERROR(SEARCH("OK",H8)))</formula>
    </cfRule>
  </conditionalFormatting>
  <conditionalFormatting sqref="H6">
    <cfRule type="containsText" priority="5" dxfId="12" operator="containsText" text="ERROR">
      <formula>NOT(ISERROR(SEARCH("ERROR",H6)))</formula>
    </cfRule>
    <cfRule type="containsText" priority="6" dxfId="13" operator="containsText" text="OK">
      <formula>NOT(ISERROR(SEARCH("OK",H6)))</formula>
    </cfRule>
  </conditionalFormatting>
  <conditionalFormatting sqref="H9">
    <cfRule type="containsText" priority="3" dxfId="12" operator="containsText" text="ERROR">
      <formula>NOT(ISERROR(SEARCH("ERROR",H9)))</formula>
    </cfRule>
    <cfRule type="containsText" priority="4" dxfId="13" operator="containsText" text="OK">
      <formula>NOT(ISERROR(SEARCH("OK",H9)))</formula>
    </cfRule>
  </conditionalFormatting>
  <conditionalFormatting sqref="H10">
    <cfRule type="containsText" priority="1" dxfId="12" operator="containsText" text="ERROR">
      <formula>NOT(ISERROR(SEARCH("ERROR",H10)))</formula>
    </cfRule>
    <cfRule type="containsText" priority="2" dxfId="13" operator="containsText" text="OK">
      <formula>NOT(ISERROR(SEARCH("OK",H10)))</formula>
    </cfRule>
  </conditionalFormatting>
  <printOptions/>
  <pageMargins left="0.7" right="0.7" top="0.75" bottom="0.75" header="0.3" footer="0.3"/>
  <pageSetup orientation="portrait" paperSize="9"/>
  <legacyDrawing r:id="rId2"/>
</worksheet>
</file>

<file path=xl/worksheets/sheet23.xml><?xml version="1.0" encoding="utf-8"?>
<worksheet xmlns="http://schemas.openxmlformats.org/spreadsheetml/2006/main" xmlns:r="http://schemas.openxmlformats.org/officeDocument/2006/relationships">
  <sheetPr codeName="Sheet14">
    <pageSetUpPr fitToPage="1"/>
  </sheetPr>
  <dimension ref="A1:P60"/>
  <sheetViews>
    <sheetView view="pageBreakPreview" zoomScale="60" zoomScaleNormal="80" zoomScalePageLayoutView="0" workbookViewId="0" topLeftCell="E1">
      <selection activeCell="F25" sqref="F25"/>
    </sheetView>
  </sheetViews>
  <sheetFormatPr defaultColWidth="9.140625" defaultRowHeight="15"/>
  <cols>
    <col min="1" max="1" width="18.140625" style="26" bestFit="1" customWidth="1"/>
    <col min="2" max="2" width="5.421875" style="26" customWidth="1"/>
    <col min="3" max="3" width="18.8515625" style="26" bestFit="1" customWidth="1"/>
    <col min="4" max="4" width="17.8515625" style="26" customWidth="1"/>
    <col min="5" max="5" width="18.00390625" style="26" customWidth="1"/>
    <col min="6" max="6" width="36.8515625" style="26" bestFit="1" customWidth="1"/>
    <col min="7" max="7" width="27.140625" style="26" customWidth="1"/>
    <col min="8" max="8" width="31.57421875" style="26" bestFit="1" customWidth="1"/>
    <col min="9" max="9" width="25.28125" style="26" customWidth="1"/>
    <col min="10" max="10" width="24.140625" style="26" customWidth="1"/>
    <col min="11" max="11" width="26.00390625" style="26" bestFit="1" customWidth="1"/>
    <col min="12" max="12" width="24.28125" style="26" bestFit="1" customWidth="1"/>
    <col min="13" max="13" width="35.8515625" style="26" customWidth="1"/>
    <col min="14" max="14" width="23.140625" style="26" bestFit="1" customWidth="1"/>
    <col min="15" max="15" width="11.7109375" style="26" customWidth="1"/>
    <col min="16" max="16" width="9.140625" style="26" customWidth="1"/>
    <col min="17" max="16384" width="9.140625" style="26" customWidth="1"/>
  </cols>
  <sheetData>
    <row r="1" spans="1:15" ht="32.25" thickBot="1">
      <c r="A1" s="417" t="s">
        <v>148</v>
      </c>
      <c r="B1" s="418"/>
      <c r="C1" s="44" t="s">
        <v>149</v>
      </c>
      <c r="D1" s="45" t="s">
        <v>147</v>
      </c>
      <c r="E1" s="45" t="s">
        <v>150</v>
      </c>
      <c r="F1" s="45" t="s">
        <v>137</v>
      </c>
      <c r="G1" s="45" t="s">
        <v>138</v>
      </c>
      <c r="H1" s="45" t="s">
        <v>151</v>
      </c>
      <c r="I1" s="45" t="s">
        <v>152</v>
      </c>
      <c r="J1" s="45" t="s">
        <v>165</v>
      </c>
      <c r="K1" s="137" t="s">
        <v>232</v>
      </c>
      <c r="L1" s="137" t="s">
        <v>233</v>
      </c>
      <c r="M1" s="45" t="s">
        <v>161</v>
      </c>
      <c r="N1" s="44" t="s">
        <v>195</v>
      </c>
      <c r="O1" s="46"/>
    </row>
    <row r="2" spans="1:15" ht="15">
      <c r="A2" s="47" t="s">
        <v>36</v>
      </c>
      <c r="B2" s="48">
        <v>1</v>
      </c>
      <c r="C2" s="48" t="s">
        <v>163</v>
      </c>
      <c r="D2" s="49" t="s">
        <v>95</v>
      </c>
      <c r="E2" s="49" t="s">
        <v>126</v>
      </c>
      <c r="F2" s="49" t="s">
        <v>121</v>
      </c>
      <c r="G2" s="49" t="s">
        <v>139</v>
      </c>
      <c r="H2" s="49" t="s">
        <v>98</v>
      </c>
      <c r="I2" s="49" t="s">
        <v>154</v>
      </c>
      <c r="J2" s="49" t="s">
        <v>28</v>
      </c>
      <c r="K2" s="118" t="s">
        <v>225</v>
      </c>
      <c r="L2" s="118" t="s">
        <v>231</v>
      </c>
      <c r="M2" s="49" t="s">
        <v>106</v>
      </c>
      <c r="N2" s="49" t="s">
        <v>158</v>
      </c>
      <c r="O2" s="50"/>
    </row>
    <row r="3" spans="1:15" ht="15">
      <c r="A3" s="47" t="s">
        <v>93</v>
      </c>
      <c r="B3" s="48">
        <v>2</v>
      </c>
      <c r="C3" s="48" t="s">
        <v>164</v>
      </c>
      <c r="D3" s="49" t="s">
        <v>96</v>
      </c>
      <c r="E3" s="49" t="s">
        <v>125</v>
      </c>
      <c r="F3" s="49" t="s">
        <v>122</v>
      </c>
      <c r="G3" s="49" t="s">
        <v>140</v>
      </c>
      <c r="H3" s="49" t="s">
        <v>99</v>
      </c>
      <c r="I3" s="49" t="s">
        <v>155</v>
      </c>
      <c r="J3" s="49" t="s">
        <v>29</v>
      </c>
      <c r="K3" s="118" t="s">
        <v>224</v>
      </c>
      <c r="L3" s="118" t="s">
        <v>230</v>
      </c>
      <c r="M3" s="49" t="s">
        <v>107</v>
      </c>
      <c r="N3" s="49" t="s">
        <v>159</v>
      </c>
      <c r="O3" s="50"/>
    </row>
    <row r="4" spans="1:15" ht="15">
      <c r="A4" s="47" t="s">
        <v>37</v>
      </c>
      <c r="B4" s="48">
        <v>3</v>
      </c>
      <c r="C4" s="48"/>
      <c r="D4" s="49"/>
      <c r="E4" s="49"/>
      <c r="F4" s="49" t="s">
        <v>127</v>
      </c>
      <c r="G4" s="49" t="s">
        <v>141</v>
      </c>
      <c r="H4" s="49" t="s">
        <v>100</v>
      </c>
      <c r="I4" s="49"/>
      <c r="J4" s="49" t="s">
        <v>30</v>
      </c>
      <c r="K4" s="49"/>
      <c r="L4" s="118" t="s">
        <v>229</v>
      </c>
      <c r="M4" s="49" t="s">
        <v>108</v>
      </c>
      <c r="N4" s="49" t="s">
        <v>160</v>
      </c>
      <c r="O4" s="50"/>
    </row>
    <row r="5" spans="1:15" ht="15">
      <c r="A5" s="47" t="s">
        <v>38</v>
      </c>
      <c r="B5" s="48">
        <v>65</v>
      </c>
      <c r="C5" s="48"/>
      <c r="D5" s="49"/>
      <c r="E5" s="49"/>
      <c r="F5" s="49" t="s">
        <v>128</v>
      </c>
      <c r="G5" s="49"/>
      <c r="H5" s="49" t="s">
        <v>101</v>
      </c>
      <c r="I5" s="49"/>
      <c r="J5" s="49" t="s">
        <v>31</v>
      </c>
      <c r="K5" s="49"/>
      <c r="L5" s="118" t="s">
        <v>228</v>
      </c>
      <c r="M5" s="49" t="s">
        <v>109</v>
      </c>
      <c r="N5" s="49"/>
      <c r="O5" s="50"/>
    </row>
    <row r="6" spans="1:15" ht="15">
      <c r="A6" s="47" t="s">
        <v>39</v>
      </c>
      <c r="B6" s="48">
        <v>4</v>
      </c>
      <c r="C6" s="48"/>
      <c r="D6" s="49"/>
      <c r="E6" s="49"/>
      <c r="F6" s="49" t="s">
        <v>129</v>
      </c>
      <c r="G6" s="49"/>
      <c r="H6" s="49" t="s">
        <v>102</v>
      </c>
      <c r="I6" s="49"/>
      <c r="J6" s="49" t="s">
        <v>32</v>
      </c>
      <c r="K6" s="49"/>
      <c r="L6" s="118" t="s">
        <v>227</v>
      </c>
      <c r="M6" s="49" t="s">
        <v>110</v>
      </c>
      <c r="N6" s="49"/>
      <c r="O6" s="50"/>
    </row>
    <row r="7" spans="1:15" ht="15">
      <c r="A7" s="47" t="s">
        <v>40</v>
      </c>
      <c r="B7" s="48">
        <v>5</v>
      </c>
      <c r="C7" s="48"/>
      <c r="D7" s="49"/>
      <c r="E7" s="49"/>
      <c r="F7" s="49" t="s">
        <v>118</v>
      </c>
      <c r="G7" s="49"/>
      <c r="H7" s="49"/>
      <c r="I7" s="49"/>
      <c r="J7" s="49" t="s">
        <v>33</v>
      </c>
      <c r="K7" s="49"/>
      <c r="L7" s="118" t="s">
        <v>226</v>
      </c>
      <c r="M7" s="49" t="s">
        <v>12</v>
      </c>
      <c r="N7" s="49"/>
      <c r="O7" s="50"/>
    </row>
    <row r="8" spans="1:15" ht="15">
      <c r="A8" s="47" t="s">
        <v>41</v>
      </c>
      <c r="B8" s="48">
        <v>6</v>
      </c>
      <c r="C8" s="48"/>
      <c r="D8" s="49"/>
      <c r="E8" s="49"/>
      <c r="F8" s="49" t="s">
        <v>130</v>
      </c>
      <c r="G8" s="49"/>
      <c r="H8" s="49"/>
      <c r="I8" s="49"/>
      <c r="J8" s="49" t="s">
        <v>111</v>
      </c>
      <c r="K8" s="49"/>
      <c r="L8" s="118" t="s">
        <v>225</v>
      </c>
      <c r="M8" s="49"/>
      <c r="N8" s="49"/>
      <c r="O8" s="50"/>
    </row>
    <row r="9" spans="1:15" ht="15">
      <c r="A9" s="47" t="s">
        <v>42</v>
      </c>
      <c r="B9" s="48">
        <v>7</v>
      </c>
      <c r="C9" s="48"/>
      <c r="D9" s="49"/>
      <c r="E9" s="49"/>
      <c r="F9" s="49" t="s">
        <v>194</v>
      </c>
      <c r="G9" s="49"/>
      <c r="H9" s="49"/>
      <c r="I9" s="49"/>
      <c r="J9" s="49" t="s">
        <v>34</v>
      </c>
      <c r="K9" s="49"/>
      <c r="L9" s="118" t="s">
        <v>224</v>
      </c>
      <c r="M9" s="49"/>
      <c r="N9" s="49"/>
      <c r="O9" s="50"/>
    </row>
    <row r="10" spans="1:15" ht="15">
      <c r="A10" s="47" t="s">
        <v>43</v>
      </c>
      <c r="B10" s="48">
        <v>8</v>
      </c>
      <c r="C10" s="48"/>
      <c r="D10" s="49"/>
      <c r="E10" s="49"/>
      <c r="F10" s="49"/>
      <c r="G10" s="49"/>
      <c r="H10" s="49"/>
      <c r="I10" s="49"/>
      <c r="J10" s="118" t="s">
        <v>166</v>
      </c>
      <c r="K10" s="49"/>
      <c r="L10" s="49"/>
      <c r="M10" s="49"/>
      <c r="N10" s="49"/>
      <c r="O10" s="50"/>
    </row>
    <row r="11" spans="1:15" ht="15">
      <c r="A11" s="47" t="s">
        <v>44</v>
      </c>
      <c r="B11" s="48">
        <v>9</v>
      </c>
      <c r="C11" s="48"/>
      <c r="D11" s="49"/>
      <c r="E11" s="49"/>
      <c r="F11" s="49"/>
      <c r="G11" s="49"/>
      <c r="H11" s="49"/>
      <c r="I11" s="49"/>
      <c r="K11" s="49"/>
      <c r="L11" s="49"/>
      <c r="M11" s="49"/>
      <c r="N11" s="49"/>
      <c r="O11" s="50"/>
    </row>
    <row r="12" spans="1:15" ht="15">
      <c r="A12" s="47" t="s">
        <v>45</v>
      </c>
      <c r="B12" s="48">
        <v>10</v>
      </c>
      <c r="C12" s="48"/>
      <c r="D12" s="49"/>
      <c r="E12" s="49"/>
      <c r="F12" s="49"/>
      <c r="G12" s="49"/>
      <c r="H12" s="49"/>
      <c r="I12" s="49"/>
      <c r="J12" s="49"/>
      <c r="K12" s="49"/>
      <c r="L12" s="49"/>
      <c r="M12" s="49"/>
      <c r="N12" s="49"/>
      <c r="O12" s="50"/>
    </row>
    <row r="13" spans="1:15" ht="15">
      <c r="A13" s="47" t="s">
        <v>46</v>
      </c>
      <c r="B13" s="48">
        <v>11</v>
      </c>
      <c r="C13" s="48"/>
      <c r="D13" s="49"/>
      <c r="E13" s="49"/>
      <c r="F13" s="49"/>
      <c r="G13" s="49"/>
      <c r="H13" s="49"/>
      <c r="I13" s="49"/>
      <c r="J13" s="49"/>
      <c r="K13" s="49"/>
      <c r="L13" s="49"/>
      <c r="M13" s="49"/>
      <c r="N13" s="49"/>
      <c r="O13" s="50"/>
    </row>
    <row r="14" spans="1:15" ht="15">
      <c r="A14" s="47" t="s">
        <v>47</v>
      </c>
      <c r="B14" s="48">
        <v>12</v>
      </c>
      <c r="C14" s="48"/>
      <c r="D14" s="49"/>
      <c r="E14" s="49"/>
      <c r="F14" s="49"/>
      <c r="G14" s="49"/>
      <c r="H14" s="49"/>
      <c r="I14" s="49"/>
      <c r="J14" s="49"/>
      <c r="K14" s="49"/>
      <c r="L14" s="49"/>
      <c r="M14" s="49"/>
      <c r="N14" s="49"/>
      <c r="O14" s="50"/>
    </row>
    <row r="15" spans="1:15" ht="15">
      <c r="A15" s="47" t="s">
        <v>48</v>
      </c>
      <c r="B15" s="48">
        <v>13</v>
      </c>
      <c r="C15" s="48"/>
      <c r="D15" s="49"/>
      <c r="E15" s="49"/>
      <c r="F15" s="49"/>
      <c r="G15" s="49"/>
      <c r="H15" s="49"/>
      <c r="I15" s="49"/>
      <c r="J15" s="49"/>
      <c r="K15" s="49"/>
      <c r="L15" s="49"/>
      <c r="M15" s="49"/>
      <c r="N15" s="49"/>
      <c r="O15" s="50"/>
    </row>
    <row r="16" spans="1:15" ht="15">
      <c r="A16" s="47" t="s">
        <v>49</v>
      </c>
      <c r="B16" s="48">
        <v>14</v>
      </c>
      <c r="C16" s="48"/>
      <c r="D16" s="49"/>
      <c r="E16" s="49"/>
      <c r="F16" s="103"/>
      <c r="G16" s="49"/>
      <c r="H16" s="49"/>
      <c r="I16" s="49"/>
      <c r="J16" s="49"/>
      <c r="K16" s="49"/>
      <c r="L16" s="49"/>
      <c r="M16" s="49"/>
      <c r="N16" s="49"/>
      <c r="O16" s="50"/>
    </row>
    <row r="17" spans="1:15" ht="15">
      <c r="A17" s="47" t="s">
        <v>50</v>
      </c>
      <c r="B17" s="48">
        <v>15</v>
      </c>
      <c r="C17" s="48"/>
      <c r="D17" s="49"/>
      <c r="E17" s="49"/>
      <c r="F17" s="49"/>
      <c r="G17" s="49"/>
      <c r="H17" s="49"/>
      <c r="I17" s="49"/>
      <c r="J17" s="49"/>
      <c r="K17" s="49"/>
      <c r="L17" s="49"/>
      <c r="M17" s="49"/>
      <c r="N17" s="49"/>
      <c r="O17" s="50"/>
    </row>
    <row r="18" spans="1:15" ht="15">
      <c r="A18" s="47" t="s">
        <v>51</v>
      </c>
      <c r="B18" s="48">
        <v>16</v>
      </c>
      <c r="C18" s="48"/>
      <c r="D18" s="49"/>
      <c r="E18" s="49"/>
      <c r="F18" s="49"/>
      <c r="G18" s="49"/>
      <c r="H18" s="49"/>
      <c r="I18" s="49"/>
      <c r="J18" s="49"/>
      <c r="K18" s="49"/>
      <c r="L18" s="49"/>
      <c r="M18" s="49"/>
      <c r="N18" s="49"/>
      <c r="O18" s="50"/>
    </row>
    <row r="19" spans="1:15" ht="15">
      <c r="A19" s="47" t="s">
        <v>52</v>
      </c>
      <c r="B19" s="48">
        <v>17</v>
      </c>
      <c r="C19" s="48"/>
      <c r="D19" s="49"/>
      <c r="E19" s="49"/>
      <c r="F19" s="49"/>
      <c r="G19" s="49"/>
      <c r="H19" s="138"/>
      <c r="I19" s="49"/>
      <c r="J19" s="49"/>
      <c r="K19" s="49"/>
      <c r="L19" s="49"/>
      <c r="M19" s="49"/>
      <c r="N19" s="49"/>
      <c r="O19" s="50"/>
    </row>
    <row r="20" spans="1:15" ht="15">
      <c r="A20" s="47" t="s">
        <v>53</v>
      </c>
      <c r="B20" s="48">
        <v>18</v>
      </c>
      <c r="C20" s="48"/>
      <c r="D20" s="49"/>
      <c r="E20" s="49"/>
      <c r="F20" s="49"/>
      <c r="G20" s="49"/>
      <c r="H20" s="49"/>
      <c r="I20" s="49"/>
      <c r="J20" s="49"/>
      <c r="K20" s="49"/>
      <c r="L20" s="49"/>
      <c r="M20" s="49"/>
      <c r="N20" s="49"/>
      <c r="O20" s="50"/>
    </row>
    <row r="21" spans="1:15" ht="15">
      <c r="A21" s="47" t="s">
        <v>54</v>
      </c>
      <c r="B21" s="48">
        <v>19</v>
      </c>
      <c r="C21" s="48"/>
      <c r="D21" s="49"/>
      <c r="E21" s="49"/>
      <c r="F21" s="105"/>
      <c r="G21" s="49"/>
      <c r="H21" s="49"/>
      <c r="I21" s="49"/>
      <c r="J21" s="49"/>
      <c r="K21" s="49"/>
      <c r="L21" s="49"/>
      <c r="M21" s="49"/>
      <c r="N21" s="49"/>
      <c r="O21" s="50"/>
    </row>
    <row r="22" spans="1:15" ht="15">
      <c r="A22" s="47" t="s">
        <v>55</v>
      </c>
      <c r="B22" s="48">
        <v>20</v>
      </c>
      <c r="C22" s="48"/>
      <c r="D22" s="49"/>
      <c r="E22" s="49"/>
      <c r="F22" s="49"/>
      <c r="G22" s="49"/>
      <c r="H22" s="49"/>
      <c r="I22" s="49"/>
      <c r="J22" s="49"/>
      <c r="K22" s="49"/>
      <c r="L22" s="49"/>
      <c r="M22" s="49"/>
      <c r="N22" s="49"/>
      <c r="O22" s="50"/>
    </row>
    <row r="23" spans="1:16" ht="15">
      <c r="A23" s="47" t="s">
        <v>56</v>
      </c>
      <c r="B23" s="48">
        <v>21</v>
      </c>
      <c r="C23" s="48"/>
      <c r="D23" s="49"/>
      <c r="E23" s="49"/>
      <c r="F23" s="49"/>
      <c r="G23" s="49"/>
      <c r="H23" s="49"/>
      <c r="I23" s="49"/>
      <c r="J23" s="49"/>
      <c r="K23" s="49"/>
      <c r="L23" s="49"/>
      <c r="M23" s="49"/>
      <c r="N23" s="49"/>
      <c r="O23" s="50"/>
      <c r="P23" s="106"/>
    </row>
    <row r="24" spans="1:15" ht="15">
      <c r="A24" s="47" t="s">
        <v>57</v>
      </c>
      <c r="B24" s="48">
        <v>22</v>
      </c>
      <c r="C24" s="48"/>
      <c r="D24" s="49"/>
      <c r="E24" s="49"/>
      <c r="F24" s="49"/>
      <c r="G24" s="49"/>
      <c r="H24" s="49"/>
      <c r="I24" s="49"/>
      <c r="J24" s="49"/>
      <c r="K24" s="49"/>
      <c r="L24" s="49"/>
      <c r="M24" s="49"/>
      <c r="N24" s="49"/>
      <c r="O24" s="50"/>
    </row>
    <row r="25" spans="1:15" ht="15">
      <c r="A25" s="47" t="s">
        <v>58</v>
      </c>
      <c r="B25" s="48">
        <v>23</v>
      </c>
      <c r="C25" s="48"/>
      <c r="D25" s="49"/>
      <c r="E25" s="49"/>
      <c r="F25" s="49"/>
      <c r="G25" s="103"/>
      <c r="H25" s="49"/>
      <c r="I25" s="49"/>
      <c r="J25" s="49"/>
      <c r="K25" s="49"/>
      <c r="L25" s="49"/>
      <c r="M25" s="49"/>
      <c r="N25" s="49"/>
      <c r="O25" s="50"/>
    </row>
    <row r="26" spans="1:15" ht="15">
      <c r="A26" s="47" t="s">
        <v>59</v>
      </c>
      <c r="B26" s="48">
        <v>24</v>
      </c>
      <c r="C26" s="48"/>
      <c r="D26" s="49"/>
      <c r="E26" s="49"/>
      <c r="F26" s="49"/>
      <c r="G26" s="49"/>
      <c r="H26" s="49"/>
      <c r="I26" s="49"/>
      <c r="J26" s="49"/>
      <c r="K26" s="49"/>
      <c r="L26" s="49"/>
      <c r="M26" s="49"/>
      <c r="N26" s="49"/>
      <c r="O26" s="50"/>
    </row>
    <row r="27" spans="1:15" ht="15">
      <c r="A27" s="47" t="s">
        <v>60</v>
      </c>
      <c r="B27" s="48">
        <v>25</v>
      </c>
      <c r="C27" s="48"/>
      <c r="D27" s="49"/>
      <c r="E27" s="49"/>
      <c r="F27" s="49"/>
      <c r="G27" s="49"/>
      <c r="H27" s="49"/>
      <c r="I27" s="49"/>
      <c r="J27" s="49"/>
      <c r="K27" s="49"/>
      <c r="L27" s="49"/>
      <c r="M27" s="49"/>
      <c r="N27" s="49"/>
      <c r="O27" s="50"/>
    </row>
    <row r="28" spans="1:15" ht="15">
      <c r="A28" s="47" t="s">
        <v>61</v>
      </c>
      <c r="B28" s="48">
        <v>26</v>
      </c>
      <c r="C28" s="48"/>
      <c r="D28" s="49"/>
      <c r="E28" s="49"/>
      <c r="F28" s="49"/>
      <c r="G28" s="49"/>
      <c r="H28" s="49"/>
      <c r="I28" s="49"/>
      <c r="J28" s="49"/>
      <c r="K28" s="49"/>
      <c r="L28" s="49"/>
      <c r="M28" s="49"/>
      <c r="N28" s="49"/>
      <c r="O28" s="50"/>
    </row>
    <row r="29" spans="1:15" ht="15">
      <c r="A29" s="47" t="s">
        <v>62</v>
      </c>
      <c r="B29" s="48">
        <v>27</v>
      </c>
      <c r="C29" s="48"/>
      <c r="D29" s="49"/>
      <c r="E29" s="49"/>
      <c r="F29" s="49"/>
      <c r="G29" s="49"/>
      <c r="H29" s="49"/>
      <c r="I29" s="49"/>
      <c r="J29" s="49"/>
      <c r="K29" s="49"/>
      <c r="L29" s="49"/>
      <c r="M29" s="49"/>
      <c r="N29" s="49"/>
      <c r="O29" s="50"/>
    </row>
    <row r="30" spans="1:15" ht="15">
      <c r="A30" s="47" t="s">
        <v>63</v>
      </c>
      <c r="B30" s="48">
        <v>28</v>
      </c>
      <c r="C30" s="48"/>
      <c r="D30" s="49"/>
      <c r="E30" s="49"/>
      <c r="F30" s="49"/>
      <c r="G30" s="49"/>
      <c r="H30" s="49"/>
      <c r="I30" s="49"/>
      <c r="J30" s="49"/>
      <c r="K30" s="49"/>
      <c r="L30" s="49"/>
      <c r="M30" s="49"/>
      <c r="N30" s="49"/>
      <c r="O30" s="50"/>
    </row>
    <row r="31" spans="1:15" ht="15">
      <c r="A31" s="47" t="s">
        <v>64</v>
      </c>
      <c r="B31" s="48">
        <v>29</v>
      </c>
      <c r="C31" s="48"/>
      <c r="D31" s="49"/>
      <c r="E31" s="49"/>
      <c r="F31" s="49"/>
      <c r="G31" s="49"/>
      <c r="H31" s="49"/>
      <c r="I31" s="49"/>
      <c r="J31" s="49"/>
      <c r="K31" s="49"/>
      <c r="L31" s="49"/>
      <c r="M31" s="49"/>
      <c r="N31" s="49"/>
      <c r="O31" s="50"/>
    </row>
    <row r="32" spans="1:15" ht="15">
      <c r="A32" s="47" t="s">
        <v>65</v>
      </c>
      <c r="B32" s="48">
        <v>30</v>
      </c>
      <c r="C32" s="48"/>
      <c r="D32" s="49"/>
      <c r="E32" s="49"/>
      <c r="F32" s="49"/>
      <c r="G32" s="49"/>
      <c r="H32" s="49"/>
      <c r="I32" s="49"/>
      <c r="J32" s="49"/>
      <c r="K32" s="49"/>
      <c r="L32" s="49"/>
      <c r="M32" s="49"/>
      <c r="N32" s="49"/>
      <c r="O32" s="50"/>
    </row>
    <row r="33" spans="1:15" ht="15">
      <c r="A33" s="47" t="s">
        <v>66</v>
      </c>
      <c r="B33" s="48">
        <v>31</v>
      </c>
      <c r="C33" s="48"/>
      <c r="D33" s="49"/>
      <c r="E33" s="49"/>
      <c r="F33" s="49"/>
      <c r="G33" s="49"/>
      <c r="H33" s="49"/>
      <c r="I33" s="49"/>
      <c r="J33" s="49"/>
      <c r="K33" s="49"/>
      <c r="L33" s="49"/>
      <c r="M33" s="49"/>
      <c r="N33" s="49"/>
      <c r="O33" s="50"/>
    </row>
    <row r="34" spans="1:15" ht="15">
      <c r="A34" s="47" t="s">
        <v>67</v>
      </c>
      <c r="B34" s="48">
        <v>32</v>
      </c>
      <c r="C34" s="48"/>
      <c r="D34" s="49"/>
      <c r="E34" s="49"/>
      <c r="F34" s="49"/>
      <c r="G34" s="49"/>
      <c r="H34" s="49"/>
      <c r="I34" s="49"/>
      <c r="J34" s="49"/>
      <c r="K34" s="49"/>
      <c r="L34" s="49"/>
      <c r="M34" s="49"/>
      <c r="N34" s="49"/>
      <c r="O34" s="50"/>
    </row>
    <row r="35" spans="1:15" ht="15">
      <c r="A35" s="47" t="s">
        <v>68</v>
      </c>
      <c r="B35" s="48">
        <v>33</v>
      </c>
      <c r="C35" s="48"/>
      <c r="D35" s="49"/>
      <c r="E35" s="49"/>
      <c r="F35" s="49"/>
      <c r="G35" s="49"/>
      <c r="H35" s="49"/>
      <c r="I35" s="49"/>
      <c r="J35" s="49"/>
      <c r="K35" s="49"/>
      <c r="L35" s="49"/>
      <c r="M35" s="49"/>
      <c r="N35" s="49"/>
      <c r="O35" s="50"/>
    </row>
    <row r="36" spans="1:15" ht="15">
      <c r="A36" s="47" t="s">
        <v>69</v>
      </c>
      <c r="B36" s="48">
        <v>34</v>
      </c>
      <c r="C36" s="48"/>
      <c r="D36" s="49"/>
      <c r="E36" s="49"/>
      <c r="F36" s="49"/>
      <c r="G36" s="49"/>
      <c r="H36" s="49"/>
      <c r="I36" s="49"/>
      <c r="J36" s="49"/>
      <c r="K36" s="49"/>
      <c r="L36" s="49"/>
      <c r="M36" s="49"/>
      <c r="N36" s="49"/>
      <c r="O36" s="50"/>
    </row>
    <row r="37" spans="1:15" ht="15">
      <c r="A37" s="47" t="s">
        <v>70</v>
      </c>
      <c r="B37" s="48">
        <v>35</v>
      </c>
      <c r="C37" s="48"/>
      <c r="D37" s="49"/>
      <c r="E37" s="49"/>
      <c r="F37" s="49"/>
      <c r="G37" s="49"/>
      <c r="H37" s="49"/>
      <c r="I37" s="49"/>
      <c r="J37" s="49"/>
      <c r="K37" s="49"/>
      <c r="L37" s="49"/>
      <c r="M37" s="49"/>
      <c r="N37" s="49"/>
      <c r="O37" s="50"/>
    </row>
    <row r="38" spans="1:15" ht="15">
      <c r="A38" s="47" t="s">
        <v>71</v>
      </c>
      <c r="B38" s="48">
        <v>36</v>
      </c>
      <c r="C38" s="48"/>
      <c r="D38" s="49"/>
      <c r="E38" s="49"/>
      <c r="F38" s="49"/>
      <c r="G38" s="49"/>
      <c r="H38" s="49"/>
      <c r="I38" s="49"/>
      <c r="J38" s="49"/>
      <c r="K38" s="49"/>
      <c r="L38" s="49"/>
      <c r="M38" s="49"/>
      <c r="N38" s="49"/>
      <c r="O38" s="50"/>
    </row>
    <row r="39" spans="1:15" ht="15">
      <c r="A39" s="47" t="s">
        <v>72</v>
      </c>
      <c r="B39" s="48">
        <v>37</v>
      </c>
      <c r="C39" s="48"/>
      <c r="D39" s="49"/>
      <c r="E39" s="49"/>
      <c r="F39" s="49"/>
      <c r="G39" s="49"/>
      <c r="H39" s="49"/>
      <c r="I39" s="49"/>
      <c r="J39" s="49"/>
      <c r="K39" s="49"/>
      <c r="L39" s="49"/>
      <c r="M39" s="49"/>
      <c r="N39" s="49"/>
      <c r="O39" s="50"/>
    </row>
    <row r="40" spans="1:15" ht="15">
      <c r="A40" s="47" t="s">
        <v>73</v>
      </c>
      <c r="B40" s="48">
        <v>38</v>
      </c>
      <c r="C40" s="48"/>
      <c r="D40" s="49"/>
      <c r="E40" s="49"/>
      <c r="F40" s="49"/>
      <c r="G40" s="49"/>
      <c r="H40" s="49"/>
      <c r="I40" s="49"/>
      <c r="J40" s="49"/>
      <c r="K40" s="49"/>
      <c r="L40" s="49"/>
      <c r="M40" s="49"/>
      <c r="N40" s="49"/>
      <c r="O40" s="50"/>
    </row>
    <row r="41" spans="1:15" ht="15">
      <c r="A41" s="47" t="s">
        <v>74</v>
      </c>
      <c r="B41" s="48">
        <v>39</v>
      </c>
      <c r="C41" s="48"/>
      <c r="D41" s="49"/>
      <c r="E41" s="49"/>
      <c r="F41" s="49"/>
      <c r="G41" s="49"/>
      <c r="H41" s="49"/>
      <c r="I41" s="49"/>
      <c r="J41" s="49"/>
      <c r="K41" s="49"/>
      <c r="L41" s="49"/>
      <c r="M41" s="49"/>
      <c r="N41" s="49"/>
      <c r="O41" s="50"/>
    </row>
    <row r="42" spans="1:15" ht="15">
      <c r="A42" s="47" t="s">
        <v>75</v>
      </c>
      <c r="B42" s="48">
        <v>40</v>
      </c>
      <c r="C42" s="48"/>
      <c r="D42" s="49"/>
      <c r="E42" s="49"/>
      <c r="F42" s="49"/>
      <c r="G42" s="49"/>
      <c r="H42" s="49"/>
      <c r="I42" s="49"/>
      <c r="J42" s="49"/>
      <c r="K42" s="49"/>
      <c r="L42" s="49"/>
      <c r="M42" s="49"/>
      <c r="N42" s="49"/>
      <c r="O42" s="50"/>
    </row>
    <row r="43" spans="1:15" ht="15">
      <c r="A43" s="47" t="s">
        <v>76</v>
      </c>
      <c r="B43" s="48">
        <v>41</v>
      </c>
      <c r="C43" s="48"/>
      <c r="D43" s="49"/>
      <c r="E43" s="49"/>
      <c r="F43" s="49"/>
      <c r="G43" s="49"/>
      <c r="H43" s="49"/>
      <c r="I43" s="49"/>
      <c r="J43" s="49"/>
      <c r="K43" s="49"/>
      <c r="L43" s="49"/>
      <c r="M43" s="49"/>
      <c r="N43" s="49"/>
      <c r="O43" s="50"/>
    </row>
    <row r="44" spans="1:15" ht="15">
      <c r="A44" s="47" t="s">
        <v>77</v>
      </c>
      <c r="B44" s="48">
        <v>42</v>
      </c>
      <c r="C44" s="48"/>
      <c r="D44" s="49"/>
      <c r="E44" s="49"/>
      <c r="F44" s="49"/>
      <c r="G44" s="49"/>
      <c r="H44" s="49"/>
      <c r="I44" s="49"/>
      <c r="J44" s="49"/>
      <c r="K44" s="49"/>
      <c r="L44" s="49"/>
      <c r="M44" s="49"/>
      <c r="N44" s="49"/>
      <c r="O44" s="50"/>
    </row>
    <row r="45" spans="1:15" ht="15">
      <c r="A45" s="47" t="s">
        <v>78</v>
      </c>
      <c r="B45" s="48">
        <v>43</v>
      </c>
      <c r="C45" s="48"/>
      <c r="D45" s="49"/>
      <c r="E45" s="49"/>
      <c r="F45" s="49"/>
      <c r="G45" s="49"/>
      <c r="H45" s="49"/>
      <c r="I45" s="49"/>
      <c r="J45" s="49"/>
      <c r="K45" s="49"/>
      <c r="L45" s="49"/>
      <c r="M45" s="49"/>
      <c r="N45" s="49"/>
      <c r="O45" s="50"/>
    </row>
    <row r="46" spans="1:15" ht="15">
      <c r="A46" s="47" t="s">
        <v>79</v>
      </c>
      <c r="B46" s="48">
        <v>44</v>
      </c>
      <c r="C46" s="48"/>
      <c r="D46" s="49"/>
      <c r="E46" s="49"/>
      <c r="F46" s="49"/>
      <c r="G46" s="49"/>
      <c r="H46" s="49"/>
      <c r="I46" s="49"/>
      <c r="J46" s="49"/>
      <c r="K46" s="49"/>
      <c r="L46" s="49"/>
      <c r="M46" s="49"/>
      <c r="N46" s="49"/>
      <c r="O46" s="50"/>
    </row>
    <row r="47" spans="1:15" ht="15">
      <c r="A47" s="47" t="s">
        <v>80</v>
      </c>
      <c r="B47" s="48">
        <v>45</v>
      </c>
      <c r="C47" s="48"/>
      <c r="D47" s="49"/>
      <c r="E47" s="49"/>
      <c r="F47" s="49"/>
      <c r="G47" s="49"/>
      <c r="H47" s="49"/>
      <c r="I47" s="49"/>
      <c r="J47" s="49"/>
      <c r="K47" s="49"/>
      <c r="L47" s="49"/>
      <c r="M47" s="49"/>
      <c r="N47" s="49"/>
      <c r="O47" s="50"/>
    </row>
    <row r="48" spans="1:15" ht="15">
      <c r="A48" s="47" t="s">
        <v>81</v>
      </c>
      <c r="B48" s="48">
        <v>46</v>
      </c>
      <c r="C48" s="48"/>
      <c r="D48" s="49"/>
      <c r="E48" s="49"/>
      <c r="F48" s="49"/>
      <c r="G48" s="49"/>
      <c r="H48" s="49"/>
      <c r="I48" s="49"/>
      <c r="J48" s="49"/>
      <c r="K48" s="49"/>
      <c r="L48" s="49"/>
      <c r="M48" s="49"/>
      <c r="N48" s="49"/>
      <c r="O48" s="50"/>
    </row>
    <row r="49" spans="1:15" ht="15">
      <c r="A49" s="47" t="s">
        <v>82</v>
      </c>
      <c r="B49" s="48">
        <v>47</v>
      </c>
      <c r="C49" s="48"/>
      <c r="D49" s="49"/>
      <c r="E49" s="49"/>
      <c r="F49" s="49"/>
      <c r="G49" s="49"/>
      <c r="H49" s="49"/>
      <c r="I49" s="49"/>
      <c r="J49" s="49"/>
      <c r="K49" s="49"/>
      <c r="L49" s="49"/>
      <c r="M49" s="49"/>
      <c r="N49" s="49"/>
      <c r="O49" s="50"/>
    </row>
    <row r="50" spans="1:15" ht="15">
      <c r="A50" s="47" t="s">
        <v>83</v>
      </c>
      <c r="B50" s="48">
        <v>48</v>
      </c>
      <c r="C50" s="48"/>
      <c r="D50" s="49"/>
      <c r="E50" s="49"/>
      <c r="F50" s="49"/>
      <c r="G50" s="49"/>
      <c r="H50" s="49"/>
      <c r="I50" s="49"/>
      <c r="J50" s="49"/>
      <c r="K50" s="49"/>
      <c r="L50" s="49"/>
      <c r="M50" s="49"/>
      <c r="N50" s="49"/>
      <c r="O50" s="50"/>
    </row>
    <row r="51" spans="1:15" ht="15">
      <c r="A51" s="47" t="s">
        <v>84</v>
      </c>
      <c r="B51" s="48">
        <v>49</v>
      </c>
      <c r="C51" s="48"/>
      <c r="D51" s="49"/>
      <c r="E51" s="49"/>
      <c r="F51" s="49"/>
      <c r="G51" s="49"/>
      <c r="H51" s="49"/>
      <c r="I51" s="49"/>
      <c r="J51" s="49"/>
      <c r="K51" s="49"/>
      <c r="L51" s="49"/>
      <c r="M51" s="49"/>
      <c r="N51" s="49"/>
      <c r="O51" s="50"/>
    </row>
    <row r="52" spans="1:15" ht="15">
      <c r="A52" s="47" t="s">
        <v>85</v>
      </c>
      <c r="B52" s="48">
        <v>50</v>
      </c>
      <c r="C52" s="48"/>
      <c r="D52" s="49"/>
      <c r="E52" s="49"/>
      <c r="F52" s="49"/>
      <c r="G52" s="49"/>
      <c r="H52" s="49"/>
      <c r="I52" s="49"/>
      <c r="J52" s="49"/>
      <c r="K52" s="49"/>
      <c r="L52" s="49"/>
      <c r="M52" s="49"/>
      <c r="N52" s="49"/>
      <c r="O52" s="50"/>
    </row>
    <row r="53" spans="1:15" ht="15">
      <c r="A53" s="47" t="s">
        <v>94</v>
      </c>
      <c r="B53" s="48">
        <v>63</v>
      </c>
      <c r="C53" s="48"/>
      <c r="D53" s="49"/>
      <c r="E53" s="49"/>
      <c r="F53" s="49"/>
      <c r="G53" s="49"/>
      <c r="H53" s="49"/>
      <c r="I53" s="49"/>
      <c r="J53" s="49"/>
      <c r="K53" s="49"/>
      <c r="L53" s="49"/>
      <c r="M53" s="49"/>
      <c r="N53" s="49"/>
      <c r="O53" s="50"/>
    </row>
    <row r="54" spans="1:15" ht="15">
      <c r="A54" s="47" t="s">
        <v>86</v>
      </c>
      <c r="B54" s="48">
        <v>52</v>
      </c>
      <c r="C54" s="48"/>
      <c r="D54" s="49"/>
      <c r="E54" s="49"/>
      <c r="F54" s="49"/>
      <c r="G54" s="49"/>
      <c r="H54" s="49"/>
      <c r="I54" s="49"/>
      <c r="J54" s="49"/>
      <c r="K54" s="49"/>
      <c r="L54" s="49"/>
      <c r="M54" s="49"/>
      <c r="N54" s="49"/>
      <c r="O54" s="50"/>
    </row>
    <row r="55" spans="1:15" ht="15">
      <c r="A55" s="47" t="s">
        <v>87</v>
      </c>
      <c r="B55" s="48">
        <v>66</v>
      </c>
      <c r="C55" s="48"/>
      <c r="D55" s="49"/>
      <c r="E55" s="49"/>
      <c r="F55" s="49"/>
      <c r="G55" s="49"/>
      <c r="H55" s="49"/>
      <c r="I55" s="49"/>
      <c r="J55" s="49"/>
      <c r="K55" s="49"/>
      <c r="L55" s="49"/>
      <c r="M55" s="49"/>
      <c r="N55" s="49"/>
      <c r="O55" s="50"/>
    </row>
    <row r="56" spans="1:15" ht="15">
      <c r="A56" s="47" t="s">
        <v>88</v>
      </c>
      <c r="B56" s="48">
        <v>53</v>
      </c>
      <c r="C56" s="48"/>
      <c r="D56" s="49"/>
      <c r="E56" s="49"/>
      <c r="F56" s="49"/>
      <c r="G56" s="49"/>
      <c r="H56" s="49"/>
      <c r="I56" s="49"/>
      <c r="J56" s="49"/>
      <c r="K56" s="49"/>
      <c r="L56" s="49"/>
      <c r="M56" s="49"/>
      <c r="N56" s="49"/>
      <c r="O56" s="50"/>
    </row>
    <row r="57" spans="1:15" ht="15">
      <c r="A57" s="47" t="s">
        <v>89</v>
      </c>
      <c r="B57" s="48">
        <v>54</v>
      </c>
      <c r="C57" s="48"/>
      <c r="D57" s="49"/>
      <c r="E57" s="49"/>
      <c r="F57" s="49"/>
      <c r="G57" s="49"/>
      <c r="H57" s="49"/>
      <c r="I57" s="49"/>
      <c r="J57" s="49"/>
      <c r="K57" s="49"/>
      <c r="L57" s="49"/>
      <c r="M57" s="49"/>
      <c r="N57" s="49"/>
      <c r="O57" s="50"/>
    </row>
    <row r="58" spans="1:15" ht="15">
      <c r="A58" s="47" t="s">
        <v>90</v>
      </c>
      <c r="B58" s="48">
        <v>55</v>
      </c>
      <c r="C58" s="48"/>
      <c r="D58" s="49"/>
      <c r="E58" s="49"/>
      <c r="F58" s="49"/>
      <c r="G58" s="49"/>
      <c r="H58" s="49"/>
      <c r="I58" s="49"/>
      <c r="J58" s="49"/>
      <c r="M58" s="49"/>
      <c r="N58" s="49"/>
      <c r="O58" s="50"/>
    </row>
    <row r="59" spans="1:15" ht="15">
      <c r="A59" s="47" t="s">
        <v>91</v>
      </c>
      <c r="B59" s="48">
        <v>56</v>
      </c>
      <c r="C59" s="48"/>
      <c r="D59" s="49"/>
      <c r="E59" s="49"/>
      <c r="F59" s="49"/>
      <c r="G59" s="49"/>
      <c r="H59" s="49"/>
      <c r="I59" s="49"/>
      <c r="J59" s="49"/>
      <c r="M59" s="49"/>
      <c r="N59" s="49"/>
      <c r="O59" s="50"/>
    </row>
    <row r="60" spans="1:15" ht="15.75" thickBot="1">
      <c r="A60" s="51" t="s">
        <v>92</v>
      </c>
      <c r="B60" s="52">
        <v>57</v>
      </c>
      <c r="C60" s="52"/>
      <c r="D60" s="53"/>
      <c r="E60" s="53"/>
      <c r="F60" s="53"/>
      <c r="G60" s="53"/>
      <c r="H60" s="53"/>
      <c r="I60" s="53"/>
      <c r="J60" s="53"/>
      <c r="K60" s="53"/>
      <c r="L60" s="53"/>
      <c r="M60" s="53"/>
      <c r="N60" s="53"/>
      <c r="O60" s="54"/>
    </row>
  </sheetData>
  <sheetProtection formatColumns="0" formatRows="0"/>
  <mergeCells count="1">
    <mergeCell ref="A1:B1"/>
  </mergeCells>
  <printOptions gridLines="1" headings="1"/>
  <pageMargins left="0.25" right="0.25" top="0.75" bottom="0.75" header="0.3" footer="0.3"/>
  <pageSetup fitToHeight="1" fitToWidth="1" horizontalDpi="600" verticalDpi="600" orientation="landscape" paperSize="5" scale="49" r:id="rId1"/>
  <headerFooter>
    <oddFooter>&amp;CPage &amp;P of &amp;N</oddFooter>
  </headerFooter>
</worksheet>
</file>

<file path=xl/worksheets/sheet24.xml><?xml version="1.0" encoding="utf-8"?>
<worksheet xmlns="http://schemas.openxmlformats.org/spreadsheetml/2006/main" xmlns:r="http://schemas.openxmlformats.org/officeDocument/2006/relationships">
  <sheetPr codeName="Sheet15"/>
  <dimension ref="A1:G83"/>
  <sheetViews>
    <sheetView zoomScale="80" zoomScaleNormal="80" zoomScalePageLayoutView="0" workbookViewId="0" topLeftCell="A49">
      <selection activeCell="C71" sqref="C71"/>
    </sheetView>
  </sheetViews>
  <sheetFormatPr defaultColWidth="19.57421875" defaultRowHeight="15"/>
  <cols>
    <col min="1" max="1" width="25.8515625" style="55" customWidth="1"/>
    <col min="2" max="2" width="14.8515625" style="55" customWidth="1"/>
    <col min="3" max="3" width="16.00390625" style="55" customWidth="1"/>
    <col min="4" max="4" width="18.421875" style="55" customWidth="1"/>
    <col min="5" max="5" width="55.421875" style="55" customWidth="1"/>
    <col min="6" max="7" width="19.57421875" style="55" customWidth="1"/>
    <col min="8" max="16384" width="19.57421875" style="55" customWidth="1"/>
  </cols>
  <sheetData>
    <row r="1" ht="15">
      <c r="D1" s="56" t="s">
        <v>170</v>
      </c>
    </row>
    <row r="2" spans="1:5" ht="14.25" customHeight="1">
      <c r="A2" s="420" t="s">
        <v>171</v>
      </c>
      <c r="B2" s="420"/>
      <c r="C2" s="420"/>
      <c r="D2" s="420"/>
      <c r="E2" s="420"/>
    </row>
    <row r="3" spans="1:5" ht="14.25" customHeight="1">
      <c r="A3" s="420" t="s">
        <v>235</v>
      </c>
      <c r="B3" s="420"/>
      <c r="C3" s="420"/>
      <c r="D3" s="420"/>
      <c r="E3" s="420"/>
    </row>
    <row r="4" spans="1:4" ht="14.25" customHeight="1" thickBot="1">
      <c r="A4" s="57"/>
      <c r="B4" s="58"/>
      <c r="C4" s="59"/>
      <c r="D4" s="60"/>
    </row>
    <row r="5" spans="1:5" ht="14.25" customHeight="1">
      <c r="A5" s="61" t="s">
        <v>172</v>
      </c>
      <c r="B5" s="419" t="s">
        <v>173</v>
      </c>
      <c r="C5" s="419"/>
      <c r="D5" s="62" t="s">
        <v>174</v>
      </c>
      <c r="E5" s="63"/>
    </row>
    <row r="6" spans="1:5" ht="14.25" customHeight="1" thickBot="1">
      <c r="A6" s="64"/>
      <c r="B6" s="65">
        <v>42736</v>
      </c>
      <c r="C6" s="66">
        <v>43101</v>
      </c>
      <c r="D6" s="67" t="s">
        <v>175</v>
      </c>
      <c r="E6" s="68" t="s">
        <v>162</v>
      </c>
    </row>
    <row r="7" spans="1:5" ht="14.25" customHeight="1">
      <c r="A7" s="69"/>
      <c r="B7" s="70"/>
      <c r="C7" s="70"/>
      <c r="D7" s="71"/>
      <c r="E7" s="72"/>
    </row>
    <row r="8" spans="1:5" ht="14.25" customHeight="1">
      <c r="A8" s="73" t="s">
        <v>176</v>
      </c>
      <c r="B8" s="74">
        <v>39500973</v>
      </c>
      <c r="C8" s="74">
        <v>39809693</v>
      </c>
      <c r="D8" s="75">
        <v>0.8</v>
      </c>
      <c r="E8" s="76"/>
    </row>
    <row r="9" spans="1:5" ht="14.25" customHeight="1">
      <c r="A9" s="77"/>
      <c r="B9" s="78"/>
      <c r="C9" s="78"/>
      <c r="D9" s="79"/>
      <c r="E9" s="72"/>
    </row>
    <row r="10" spans="1:6" ht="14.25" customHeight="1">
      <c r="A10" s="80" t="s">
        <v>36</v>
      </c>
      <c r="B10" s="74">
        <v>1646405</v>
      </c>
      <c r="C10" s="74">
        <v>1660202</v>
      </c>
      <c r="D10" s="75">
        <v>0.8</v>
      </c>
      <c r="E10" s="76" t="str">
        <f>IF(B10&gt;=200000,"Yes","No")</f>
        <v>Yes</v>
      </c>
      <c r="F10" s="102"/>
    </row>
    <row r="11" spans="1:5" ht="14.25" customHeight="1">
      <c r="A11" s="80" t="s">
        <v>93</v>
      </c>
      <c r="B11" s="74">
        <v>1156</v>
      </c>
      <c r="C11" s="74">
        <v>1154</v>
      </c>
      <c r="D11" s="75">
        <v>-0.2</v>
      </c>
      <c r="E11" s="76" t="str">
        <f aca="true" t="shared" si="0" ref="E11:E71">IF(B11&gt;=200000,"Yes","No")</f>
        <v>No</v>
      </c>
    </row>
    <row r="12" spans="1:5" ht="14.25" customHeight="1">
      <c r="A12" s="80" t="s">
        <v>37</v>
      </c>
      <c r="B12" s="74">
        <v>38382</v>
      </c>
      <c r="C12" s="74">
        <v>38094</v>
      </c>
      <c r="D12" s="75">
        <v>-0.8</v>
      </c>
      <c r="E12" s="76" t="str">
        <f t="shared" si="0"/>
        <v>No</v>
      </c>
    </row>
    <row r="13" spans="1:5" ht="14.25" customHeight="1">
      <c r="A13" s="80" t="s">
        <v>39</v>
      </c>
      <c r="B13" s="74">
        <v>226403</v>
      </c>
      <c r="C13" s="74">
        <v>227621</v>
      </c>
      <c r="D13" s="75">
        <v>0.5</v>
      </c>
      <c r="E13" s="76" t="str">
        <f t="shared" si="0"/>
        <v>Yes</v>
      </c>
    </row>
    <row r="14" spans="1:7" ht="14.25" customHeight="1">
      <c r="A14" s="80" t="s">
        <v>40</v>
      </c>
      <c r="B14" s="74">
        <v>45175</v>
      </c>
      <c r="C14" s="74">
        <v>45157</v>
      </c>
      <c r="D14" s="75">
        <v>0</v>
      </c>
      <c r="E14" s="76" t="str">
        <f t="shared" si="0"/>
        <v>No</v>
      </c>
      <c r="G14" s="102"/>
    </row>
    <row r="15" spans="1:5" ht="14.25" customHeight="1">
      <c r="A15" s="80" t="s">
        <v>41</v>
      </c>
      <c r="B15" s="74">
        <v>22050</v>
      </c>
      <c r="C15" s="74">
        <v>22098</v>
      </c>
      <c r="D15" s="75">
        <v>0.2</v>
      </c>
      <c r="E15" s="76" t="str">
        <f t="shared" si="0"/>
        <v>No</v>
      </c>
    </row>
    <row r="16" spans="1:5" ht="14.25" customHeight="1">
      <c r="A16" s="80" t="s">
        <v>42</v>
      </c>
      <c r="B16" s="74">
        <v>1139313</v>
      </c>
      <c r="C16" s="74">
        <v>1149363</v>
      </c>
      <c r="D16" s="75">
        <v>0.9</v>
      </c>
      <c r="E16" s="76" t="str">
        <f t="shared" si="0"/>
        <v>Yes</v>
      </c>
    </row>
    <row r="17" spans="1:5" ht="14.25" customHeight="1">
      <c r="A17" s="80" t="s">
        <v>43</v>
      </c>
      <c r="B17" s="74">
        <v>27060</v>
      </c>
      <c r="C17" s="74">
        <v>27221</v>
      </c>
      <c r="D17" s="75">
        <v>0.6</v>
      </c>
      <c r="E17" s="76" t="str">
        <f t="shared" si="0"/>
        <v>No</v>
      </c>
    </row>
    <row r="18" spans="1:5" ht="14.25" customHeight="1">
      <c r="A18" s="80" t="s">
        <v>44</v>
      </c>
      <c r="B18" s="74">
        <v>186223</v>
      </c>
      <c r="C18" s="74">
        <v>188399</v>
      </c>
      <c r="D18" s="75">
        <v>1.2</v>
      </c>
      <c r="E18" s="76" t="str">
        <f t="shared" si="0"/>
        <v>No</v>
      </c>
    </row>
    <row r="19" spans="1:5" ht="14.25" customHeight="1">
      <c r="A19" s="80" t="s">
        <v>45</v>
      </c>
      <c r="B19" s="74">
        <v>995233</v>
      </c>
      <c r="C19" s="74">
        <v>1007229</v>
      </c>
      <c r="D19" s="75">
        <v>1.2</v>
      </c>
      <c r="E19" s="76" t="str">
        <f t="shared" si="0"/>
        <v>Yes</v>
      </c>
    </row>
    <row r="20" spans="1:5" ht="14.25" customHeight="1">
      <c r="A20" s="80" t="s">
        <v>46</v>
      </c>
      <c r="B20" s="74">
        <v>28730</v>
      </c>
      <c r="C20" s="74">
        <v>28796</v>
      </c>
      <c r="D20" s="75">
        <v>0.2</v>
      </c>
      <c r="E20" s="76" t="str">
        <f t="shared" si="0"/>
        <v>No</v>
      </c>
    </row>
    <row r="21" spans="1:5" ht="14.25" customHeight="1">
      <c r="A21" s="80" t="s">
        <v>47</v>
      </c>
      <c r="B21" s="74">
        <v>136430</v>
      </c>
      <c r="C21" s="74">
        <v>136002</v>
      </c>
      <c r="D21" s="75">
        <v>-0.3</v>
      </c>
      <c r="E21" s="76" t="str">
        <f t="shared" si="0"/>
        <v>No</v>
      </c>
    </row>
    <row r="22" spans="1:5" ht="14.25" customHeight="1">
      <c r="A22" s="80" t="s">
        <v>48</v>
      </c>
      <c r="B22" s="74">
        <v>187921</v>
      </c>
      <c r="C22" s="74">
        <v>190624</v>
      </c>
      <c r="D22" s="75">
        <v>1.4</v>
      </c>
      <c r="E22" s="76" t="str">
        <f t="shared" si="0"/>
        <v>No</v>
      </c>
    </row>
    <row r="23" spans="1:5" ht="14.25" customHeight="1">
      <c r="A23" s="80" t="s">
        <v>49</v>
      </c>
      <c r="B23" s="74">
        <v>18598</v>
      </c>
      <c r="C23" s="74">
        <v>18577</v>
      </c>
      <c r="D23" s="75">
        <v>-0.1</v>
      </c>
      <c r="E23" s="76" t="str">
        <f t="shared" si="0"/>
        <v>No</v>
      </c>
    </row>
    <row r="24" spans="1:5" ht="14.25" customHeight="1">
      <c r="A24" s="80" t="s">
        <v>50</v>
      </c>
      <c r="B24" s="74">
        <v>896101</v>
      </c>
      <c r="C24" s="74">
        <v>905801</v>
      </c>
      <c r="D24" s="75">
        <v>1.1</v>
      </c>
      <c r="E24" s="76" t="str">
        <f t="shared" si="0"/>
        <v>Yes</v>
      </c>
    </row>
    <row r="25" spans="1:5" ht="14.25" customHeight="1">
      <c r="A25" s="80" t="s">
        <v>51</v>
      </c>
      <c r="B25" s="74">
        <v>149559</v>
      </c>
      <c r="C25" s="74">
        <v>151662</v>
      </c>
      <c r="D25" s="75">
        <v>1.4</v>
      </c>
      <c r="E25" s="76" t="str">
        <f t="shared" si="0"/>
        <v>No</v>
      </c>
    </row>
    <row r="26" spans="1:5" ht="14.25" customHeight="1">
      <c r="A26" s="80" t="s">
        <v>52</v>
      </c>
      <c r="B26" s="74">
        <v>64740</v>
      </c>
      <c r="C26" s="74">
        <v>65081</v>
      </c>
      <c r="D26" s="75">
        <v>0.5</v>
      </c>
      <c r="E26" s="76" t="str">
        <f t="shared" si="0"/>
        <v>No</v>
      </c>
    </row>
    <row r="27" spans="1:5" ht="14.25" customHeight="1">
      <c r="A27" s="80" t="s">
        <v>53</v>
      </c>
      <c r="B27" s="74">
        <v>30661</v>
      </c>
      <c r="C27" s="74">
        <v>30911</v>
      </c>
      <c r="D27" s="75">
        <v>0.8</v>
      </c>
      <c r="E27" s="76" t="str">
        <f t="shared" si="0"/>
        <v>No</v>
      </c>
    </row>
    <row r="28" spans="1:5" ht="14.25" customHeight="1">
      <c r="A28" s="80" t="s">
        <v>54</v>
      </c>
      <c r="B28" s="74">
        <v>10231271</v>
      </c>
      <c r="C28" s="74">
        <v>10283729</v>
      </c>
      <c r="D28" s="75">
        <v>0.5</v>
      </c>
      <c r="E28" s="76" t="str">
        <f t="shared" si="0"/>
        <v>Yes</v>
      </c>
    </row>
    <row r="29" spans="1:5" ht="14.25" customHeight="1">
      <c r="A29" s="80" t="s">
        <v>55</v>
      </c>
      <c r="B29" s="74">
        <v>156963</v>
      </c>
      <c r="C29" s="74">
        <v>158894</v>
      </c>
      <c r="D29" s="75">
        <v>1.2</v>
      </c>
      <c r="E29" s="76" t="str">
        <f t="shared" si="0"/>
        <v>No</v>
      </c>
    </row>
    <row r="30" spans="1:5" ht="14.25" customHeight="1">
      <c r="A30" s="80" t="s">
        <v>56</v>
      </c>
      <c r="B30" s="74">
        <v>263262</v>
      </c>
      <c r="C30" s="74">
        <v>263886</v>
      </c>
      <c r="D30" s="75">
        <v>0.2</v>
      </c>
      <c r="E30" s="76" t="str">
        <f t="shared" si="0"/>
        <v>Yes</v>
      </c>
    </row>
    <row r="31" spans="1:5" ht="14.25" customHeight="1">
      <c r="A31" s="80" t="s">
        <v>57</v>
      </c>
      <c r="B31" s="74">
        <v>18137</v>
      </c>
      <c r="C31" s="74">
        <v>18129</v>
      </c>
      <c r="D31" s="75">
        <v>0</v>
      </c>
      <c r="E31" s="76" t="str">
        <f t="shared" si="0"/>
        <v>No</v>
      </c>
    </row>
    <row r="32" spans="1:5" ht="14.25" customHeight="1">
      <c r="A32" s="80" t="s">
        <v>58</v>
      </c>
      <c r="B32" s="74">
        <v>89092</v>
      </c>
      <c r="C32" s="74">
        <v>89299</v>
      </c>
      <c r="D32" s="75">
        <v>0.2</v>
      </c>
      <c r="E32" s="76" t="str">
        <f t="shared" si="0"/>
        <v>No</v>
      </c>
    </row>
    <row r="33" spans="1:5" ht="14.25" customHeight="1">
      <c r="A33" s="80" t="s">
        <v>59</v>
      </c>
      <c r="B33" s="74">
        <v>275104</v>
      </c>
      <c r="C33" s="74">
        <v>279977</v>
      </c>
      <c r="D33" s="75">
        <v>1.8</v>
      </c>
      <c r="E33" s="76" t="str">
        <f t="shared" si="0"/>
        <v>Yes</v>
      </c>
    </row>
    <row r="34" spans="1:5" ht="14.25" customHeight="1">
      <c r="A34" s="80" t="s">
        <v>60</v>
      </c>
      <c r="B34" s="74">
        <v>9562</v>
      </c>
      <c r="C34" s="74">
        <v>9612</v>
      </c>
      <c r="D34" s="75">
        <v>0.5</v>
      </c>
      <c r="E34" s="76" t="str">
        <f t="shared" si="0"/>
        <v>No</v>
      </c>
    </row>
    <row r="35" spans="1:5" ht="14.25" customHeight="1">
      <c r="A35" s="80" t="s">
        <v>61</v>
      </c>
      <c r="B35" s="74">
        <v>13759</v>
      </c>
      <c r="C35" s="74">
        <v>13822</v>
      </c>
      <c r="D35" s="75">
        <v>0.5</v>
      </c>
      <c r="E35" s="76" t="str">
        <f t="shared" si="0"/>
        <v>No</v>
      </c>
    </row>
    <row r="36" spans="1:5" ht="14.25" customHeight="1">
      <c r="A36" s="80" t="s">
        <v>62</v>
      </c>
      <c r="B36" s="74">
        <v>442149</v>
      </c>
      <c r="C36" s="74">
        <v>443281</v>
      </c>
      <c r="D36" s="75">
        <v>0.3</v>
      </c>
      <c r="E36" s="76" t="str">
        <f t="shared" si="0"/>
        <v>Yes</v>
      </c>
    </row>
    <row r="37" spans="1:5" ht="14.25" customHeight="1">
      <c r="A37" s="80" t="s">
        <v>63</v>
      </c>
      <c r="B37" s="74">
        <v>141784</v>
      </c>
      <c r="C37" s="74">
        <v>141294</v>
      </c>
      <c r="D37" s="75">
        <v>-0.3</v>
      </c>
      <c r="E37" s="76" t="str">
        <f t="shared" si="0"/>
        <v>No</v>
      </c>
    </row>
    <row r="38" spans="1:5" ht="14.25" customHeight="1">
      <c r="A38" s="80" t="s">
        <v>64</v>
      </c>
      <c r="B38" s="74">
        <v>98613</v>
      </c>
      <c r="C38" s="74">
        <v>99155</v>
      </c>
      <c r="D38" s="75">
        <v>0.5</v>
      </c>
      <c r="E38" s="76" t="str">
        <f t="shared" si="0"/>
        <v>No</v>
      </c>
    </row>
    <row r="39" spans="1:5" ht="14.25" customHeight="1">
      <c r="A39" s="80" t="s">
        <v>65</v>
      </c>
      <c r="B39" s="74">
        <v>3198968</v>
      </c>
      <c r="C39" s="74">
        <v>3221103</v>
      </c>
      <c r="D39" s="75">
        <v>0.7</v>
      </c>
      <c r="E39" s="76" t="str">
        <f t="shared" si="0"/>
        <v>Yes</v>
      </c>
    </row>
    <row r="40" spans="1:5" ht="14.25" customHeight="1">
      <c r="A40" s="80" t="s">
        <v>66</v>
      </c>
      <c r="B40" s="74">
        <v>383173</v>
      </c>
      <c r="C40" s="74">
        <v>389532</v>
      </c>
      <c r="D40" s="75">
        <v>1.7</v>
      </c>
      <c r="E40" s="76" t="str">
        <f t="shared" si="0"/>
        <v>Yes</v>
      </c>
    </row>
    <row r="41" spans="1:5" ht="14.25" customHeight="1">
      <c r="A41" s="80" t="s">
        <v>67</v>
      </c>
      <c r="B41" s="74">
        <v>19818</v>
      </c>
      <c r="C41" s="74">
        <v>19773</v>
      </c>
      <c r="D41" s="75">
        <v>-0.2</v>
      </c>
      <c r="E41" s="76" t="str">
        <f t="shared" si="0"/>
        <v>No</v>
      </c>
    </row>
    <row r="42" spans="1:5" ht="14.25" customHeight="1">
      <c r="A42" s="80" t="s">
        <v>68</v>
      </c>
      <c r="B42" s="74">
        <v>2382640</v>
      </c>
      <c r="C42" s="74">
        <v>2415955</v>
      </c>
      <c r="D42" s="75">
        <v>1.4</v>
      </c>
      <c r="E42" s="76" t="str">
        <f t="shared" si="0"/>
        <v>Yes</v>
      </c>
    </row>
    <row r="43" spans="1:5" ht="14.25" customHeight="1">
      <c r="A43" s="80" t="s">
        <v>69</v>
      </c>
      <c r="B43" s="74">
        <v>1513415</v>
      </c>
      <c r="C43" s="74">
        <v>1529501</v>
      </c>
      <c r="D43" s="75">
        <v>1.1</v>
      </c>
      <c r="E43" s="76" t="str">
        <f t="shared" si="0"/>
        <v>Yes</v>
      </c>
    </row>
    <row r="44" spans="1:5" ht="14.25" customHeight="1">
      <c r="A44" s="80" t="s">
        <v>70</v>
      </c>
      <c r="B44" s="74">
        <v>56879</v>
      </c>
      <c r="C44" s="74">
        <v>57088</v>
      </c>
      <c r="D44" s="75">
        <v>0.4</v>
      </c>
      <c r="E44" s="76" t="str">
        <f t="shared" si="0"/>
        <v>No</v>
      </c>
    </row>
    <row r="45" spans="1:5" ht="14.25" customHeight="1">
      <c r="A45" s="80" t="s">
        <v>71</v>
      </c>
      <c r="B45" s="74">
        <v>2155590</v>
      </c>
      <c r="C45" s="74">
        <v>2174938</v>
      </c>
      <c r="D45" s="75">
        <v>0.9</v>
      </c>
      <c r="E45" s="76" t="str">
        <f t="shared" si="0"/>
        <v>Yes</v>
      </c>
    </row>
    <row r="46" spans="1:5" ht="14.25" customHeight="1">
      <c r="A46" s="80" t="s">
        <v>72</v>
      </c>
      <c r="B46" s="74">
        <v>3309509</v>
      </c>
      <c r="C46" s="74">
        <v>3337456</v>
      </c>
      <c r="D46" s="75">
        <v>0.8</v>
      </c>
      <c r="E46" s="76" t="str">
        <f t="shared" si="0"/>
        <v>Yes</v>
      </c>
    </row>
    <row r="47" spans="1:5" ht="14.25" customHeight="1">
      <c r="A47" s="80" t="s">
        <v>73</v>
      </c>
      <c r="B47" s="74">
        <v>874008</v>
      </c>
      <c r="C47" s="74">
        <v>883963</v>
      </c>
      <c r="D47" s="75">
        <v>1.1</v>
      </c>
      <c r="E47" s="76" t="str">
        <f t="shared" si="0"/>
        <v>Yes</v>
      </c>
    </row>
    <row r="48" spans="1:5" ht="14.25" customHeight="1">
      <c r="A48" s="80" t="s">
        <v>74</v>
      </c>
      <c r="B48" s="74">
        <v>747263</v>
      </c>
      <c r="C48" s="74">
        <v>758744</v>
      </c>
      <c r="D48" s="75">
        <v>1.5</v>
      </c>
      <c r="E48" s="76" t="str">
        <f t="shared" si="0"/>
        <v>Yes</v>
      </c>
    </row>
    <row r="49" spans="1:5" ht="14.25" customHeight="1">
      <c r="A49" s="80" t="s">
        <v>75</v>
      </c>
      <c r="B49" s="74">
        <v>279210</v>
      </c>
      <c r="C49" s="74">
        <v>280101</v>
      </c>
      <c r="D49" s="75">
        <v>0.3</v>
      </c>
      <c r="E49" s="76" t="str">
        <f t="shared" si="0"/>
        <v>Yes</v>
      </c>
    </row>
    <row r="50" spans="1:5" ht="14.25" customHeight="1">
      <c r="A50" s="80" t="s">
        <v>76</v>
      </c>
      <c r="B50" s="74">
        <v>770256</v>
      </c>
      <c r="C50" s="74">
        <v>774155</v>
      </c>
      <c r="D50" s="75">
        <v>0.5</v>
      </c>
      <c r="E50" s="76" t="str">
        <f t="shared" si="0"/>
        <v>Yes</v>
      </c>
    </row>
    <row r="51" spans="1:5" ht="14.25" customHeight="1">
      <c r="A51" s="80" t="s">
        <v>77</v>
      </c>
      <c r="B51" s="74">
        <v>450025</v>
      </c>
      <c r="C51" s="74">
        <v>453457</v>
      </c>
      <c r="D51" s="75">
        <v>0.8</v>
      </c>
      <c r="E51" s="76" t="str">
        <f t="shared" si="0"/>
        <v>Yes</v>
      </c>
    </row>
    <row r="52" spans="1:5" ht="14.25" customHeight="1">
      <c r="A52" s="80" t="s">
        <v>78</v>
      </c>
      <c r="B52" s="74">
        <v>1937473</v>
      </c>
      <c r="C52" s="74">
        <v>1956598</v>
      </c>
      <c r="D52" s="75">
        <v>1</v>
      </c>
      <c r="E52" s="76" t="str">
        <f t="shared" si="0"/>
        <v>Yes</v>
      </c>
    </row>
    <row r="53" spans="1:5" ht="14.25" customHeight="1">
      <c r="A53" s="80" t="s">
        <v>79</v>
      </c>
      <c r="B53" s="74">
        <v>276504</v>
      </c>
      <c r="C53" s="74">
        <v>276864</v>
      </c>
      <c r="D53" s="75">
        <v>0.1</v>
      </c>
      <c r="E53" s="76" t="str">
        <f t="shared" si="0"/>
        <v>Yes</v>
      </c>
    </row>
    <row r="54" spans="1:5" ht="14.25" customHeight="1">
      <c r="A54" s="80" t="s">
        <v>80</v>
      </c>
      <c r="B54" s="74">
        <v>178148</v>
      </c>
      <c r="C54" s="74">
        <v>178271</v>
      </c>
      <c r="D54" s="75">
        <v>0.1</v>
      </c>
      <c r="E54" s="76" t="str">
        <f t="shared" si="0"/>
        <v>No</v>
      </c>
    </row>
    <row r="55" spans="1:5" ht="14.25" customHeight="1">
      <c r="A55" s="80" t="s">
        <v>81</v>
      </c>
      <c r="B55" s="74">
        <v>3203</v>
      </c>
      <c r="C55" s="74">
        <v>3207</v>
      </c>
      <c r="D55" s="75">
        <v>0.1</v>
      </c>
      <c r="E55" s="76" t="str">
        <f t="shared" si="0"/>
        <v>No</v>
      </c>
    </row>
    <row r="56" spans="1:5" ht="14.25" customHeight="1">
      <c r="A56" s="80" t="s">
        <v>82</v>
      </c>
      <c r="B56" s="74">
        <v>44655</v>
      </c>
      <c r="C56" s="74">
        <v>44612</v>
      </c>
      <c r="D56" s="75">
        <v>-0.1</v>
      </c>
      <c r="E56" s="76" t="str">
        <f t="shared" si="0"/>
        <v>No</v>
      </c>
    </row>
    <row r="57" spans="1:5" ht="14.25" customHeight="1">
      <c r="A57" s="80" t="s">
        <v>83</v>
      </c>
      <c r="B57" s="74">
        <v>436640</v>
      </c>
      <c r="C57" s="74">
        <v>439793</v>
      </c>
      <c r="D57" s="75">
        <v>0.7</v>
      </c>
      <c r="E57" s="76" t="str">
        <f t="shared" si="0"/>
        <v>Yes</v>
      </c>
    </row>
    <row r="58" spans="1:5" ht="14.25" customHeight="1">
      <c r="A58" s="80" t="s">
        <v>84</v>
      </c>
      <c r="B58" s="74">
        <v>504613</v>
      </c>
      <c r="C58" s="74">
        <v>503332</v>
      </c>
      <c r="D58" s="75">
        <v>-0.3</v>
      </c>
      <c r="E58" s="76" t="str">
        <f t="shared" si="0"/>
        <v>Yes</v>
      </c>
    </row>
    <row r="59" spans="1:5" ht="14.25" customHeight="1">
      <c r="A59" s="80" t="s">
        <v>85</v>
      </c>
      <c r="B59" s="74">
        <v>549976</v>
      </c>
      <c r="C59" s="74">
        <v>555624</v>
      </c>
      <c r="D59" s="75">
        <v>1</v>
      </c>
      <c r="E59" s="76" t="str">
        <f t="shared" si="0"/>
        <v>Yes</v>
      </c>
    </row>
    <row r="60" spans="1:5" ht="14.25" customHeight="1">
      <c r="A60" s="80" t="s">
        <v>177</v>
      </c>
      <c r="B60" s="74">
        <v>96919</v>
      </c>
      <c r="C60" s="74">
        <v>97238</v>
      </c>
      <c r="D60" s="75">
        <v>0.3</v>
      </c>
      <c r="E60" s="76" t="str">
        <f t="shared" si="0"/>
        <v>No</v>
      </c>
    </row>
    <row r="61" spans="1:5" ht="14.25" customHeight="1">
      <c r="A61" s="80" t="s">
        <v>86</v>
      </c>
      <c r="B61" s="74">
        <v>63949</v>
      </c>
      <c r="C61" s="74">
        <v>64039</v>
      </c>
      <c r="D61" s="75">
        <v>0.1</v>
      </c>
      <c r="E61" s="76" t="str">
        <f t="shared" si="0"/>
        <v>No</v>
      </c>
    </row>
    <row r="62" spans="1:5" ht="14.25" customHeight="1">
      <c r="A62" s="80" t="s">
        <v>88</v>
      </c>
      <c r="B62" s="74">
        <v>13634</v>
      </c>
      <c r="C62" s="74">
        <v>13635</v>
      </c>
      <c r="D62" s="75">
        <v>0</v>
      </c>
      <c r="E62" s="76" t="str">
        <f t="shared" si="0"/>
        <v>No</v>
      </c>
    </row>
    <row r="63" spans="1:5" ht="14.25" customHeight="1">
      <c r="A63" s="80" t="s">
        <v>89</v>
      </c>
      <c r="B63" s="74">
        <v>470716</v>
      </c>
      <c r="C63" s="74">
        <v>475834</v>
      </c>
      <c r="D63" s="75">
        <v>1.1</v>
      </c>
      <c r="E63" s="76" t="str">
        <f t="shared" si="0"/>
        <v>Yes</v>
      </c>
    </row>
    <row r="64" spans="1:5" ht="14.25" customHeight="1">
      <c r="A64" s="80" t="s">
        <v>90</v>
      </c>
      <c r="B64" s="74">
        <v>54725</v>
      </c>
      <c r="C64" s="74">
        <v>54740</v>
      </c>
      <c r="D64" s="75">
        <v>0</v>
      </c>
      <c r="E64" s="76" t="str">
        <f t="shared" si="0"/>
        <v>No</v>
      </c>
    </row>
    <row r="65" spans="1:5" ht="14.25" customHeight="1">
      <c r="A65" s="80" t="s">
        <v>91</v>
      </c>
      <c r="B65" s="74">
        <v>855910</v>
      </c>
      <c r="C65" s="74">
        <v>859073</v>
      </c>
      <c r="D65" s="75">
        <v>0.4</v>
      </c>
      <c r="E65" s="76" t="str">
        <f t="shared" si="0"/>
        <v>Yes</v>
      </c>
    </row>
    <row r="66" spans="1:5" ht="14.25" customHeight="1">
      <c r="A66" s="80" t="s">
        <v>92</v>
      </c>
      <c r="B66" s="74">
        <v>218673</v>
      </c>
      <c r="C66" s="74">
        <v>221270</v>
      </c>
      <c r="D66" s="75">
        <v>1.2</v>
      </c>
      <c r="E66" s="76" t="str">
        <f t="shared" si="0"/>
        <v>Yes</v>
      </c>
    </row>
    <row r="67" spans="1:5" ht="14.25" customHeight="1" thickBot="1">
      <c r="A67" s="81" t="s">
        <v>178</v>
      </c>
      <c r="B67" s="82">
        <v>74645</v>
      </c>
      <c r="C67" s="82">
        <v>74727</v>
      </c>
      <c r="D67" s="83">
        <v>0.1</v>
      </c>
      <c r="E67" s="140" t="str">
        <f t="shared" si="0"/>
        <v>No</v>
      </c>
    </row>
    <row r="68" spans="1:6" ht="14.25" customHeight="1" thickBot="1">
      <c r="A68" s="80"/>
      <c r="B68" s="74"/>
      <c r="C68" s="74"/>
      <c r="D68" s="75"/>
      <c r="E68" s="97"/>
      <c r="F68" s="90"/>
    </row>
    <row r="69" spans="1:5" ht="15">
      <c r="A69" s="84" t="s">
        <v>94</v>
      </c>
      <c r="B69" s="85">
        <f>B60+B67</f>
        <v>171564</v>
      </c>
      <c r="C69" s="85">
        <f>C60+C67</f>
        <v>171965</v>
      </c>
      <c r="D69" s="86"/>
      <c r="E69" s="87" t="str">
        <f t="shared" si="0"/>
        <v>No</v>
      </c>
    </row>
    <row r="70" spans="1:5" ht="15">
      <c r="A70" s="88" t="s">
        <v>38</v>
      </c>
      <c r="B70" s="89">
        <v>120700</v>
      </c>
      <c r="C70" s="89">
        <v>121874</v>
      </c>
      <c r="D70" s="90">
        <v>1</v>
      </c>
      <c r="E70" s="91" t="str">
        <f t="shared" si="0"/>
        <v>No</v>
      </c>
    </row>
    <row r="71" spans="1:5" ht="15.75" thickBot="1">
      <c r="A71" s="92" t="s">
        <v>87</v>
      </c>
      <c r="B71" s="93">
        <f>B73+B74+B75</f>
        <v>224180</v>
      </c>
      <c r="C71" s="93">
        <f>C73+C74+C75</f>
        <v>225393</v>
      </c>
      <c r="D71" s="94"/>
      <c r="E71" s="95" t="str">
        <f t="shared" si="0"/>
        <v>Yes</v>
      </c>
    </row>
    <row r="72" spans="1:5" ht="15">
      <c r="A72" s="49"/>
      <c r="B72" s="96"/>
      <c r="C72" s="96"/>
      <c r="D72" s="90"/>
      <c r="E72" s="97"/>
    </row>
    <row r="73" spans="1:5" ht="15">
      <c r="A73" s="141" t="s">
        <v>240</v>
      </c>
      <c r="B73" s="142">
        <v>36293</v>
      </c>
      <c r="C73" s="98">
        <v>36446</v>
      </c>
      <c r="D73" s="90">
        <v>0.4</v>
      </c>
      <c r="E73" s="97"/>
    </row>
    <row r="74" spans="1:5" ht="15">
      <c r="A74" s="141" t="s">
        <v>241</v>
      </c>
      <c r="B74" s="142">
        <v>33169</v>
      </c>
      <c r="C74" s="98">
        <v>33260</v>
      </c>
      <c r="D74" s="90">
        <v>0.3</v>
      </c>
      <c r="E74" s="97"/>
    </row>
    <row r="75" spans="1:5" ht="15">
      <c r="A75" s="141" t="s">
        <v>242</v>
      </c>
      <c r="B75" s="142">
        <v>154718</v>
      </c>
      <c r="C75" s="98">
        <v>155687</v>
      </c>
      <c r="D75" s="90">
        <v>0.6</v>
      </c>
      <c r="E75" s="97"/>
    </row>
    <row r="76" spans="1:5" ht="15">
      <c r="A76" s="90"/>
      <c r="B76" s="96"/>
      <c r="C76" s="96"/>
      <c r="D76" s="90"/>
      <c r="E76" s="97"/>
    </row>
    <row r="77" spans="1:5" ht="15">
      <c r="A77" s="90"/>
      <c r="B77" s="96"/>
      <c r="C77" s="96"/>
      <c r="D77" s="90"/>
      <c r="E77" s="97"/>
    </row>
    <row r="78" spans="1:5" ht="15.75">
      <c r="A78" s="99" t="s">
        <v>179</v>
      </c>
      <c r="B78" s="100"/>
      <c r="C78" s="100"/>
      <c r="D78" s="100"/>
      <c r="E78" s="100"/>
    </row>
    <row r="79" spans="1:5" ht="15.75">
      <c r="A79" s="99" t="s">
        <v>180</v>
      </c>
      <c r="B79" s="100"/>
      <c r="C79" s="100"/>
      <c r="D79" s="100"/>
      <c r="E79" s="100"/>
    </row>
    <row r="80" spans="1:5" ht="15.75">
      <c r="A80" s="99" t="s">
        <v>181</v>
      </c>
      <c r="B80" s="100"/>
      <c r="C80" s="100"/>
      <c r="D80" s="100"/>
      <c r="E80" s="100"/>
    </row>
    <row r="81" spans="1:5" ht="15.75">
      <c r="A81" s="100"/>
      <c r="B81" s="100"/>
      <c r="C81" s="100"/>
      <c r="D81" s="100"/>
      <c r="E81" s="100"/>
    </row>
    <row r="82" spans="1:5" ht="15.75">
      <c r="A82" s="101" t="s">
        <v>182</v>
      </c>
      <c r="B82" s="100"/>
      <c r="C82" s="100"/>
      <c r="D82" s="100"/>
      <c r="E82" s="100"/>
    </row>
    <row r="83" spans="1:5" ht="15.75">
      <c r="A83" s="101" t="s">
        <v>183</v>
      </c>
      <c r="B83" s="100"/>
      <c r="C83" s="100"/>
      <c r="D83" s="100"/>
      <c r="E83" s="100"/>
    </row>
  </sheetData>
  <sheetProtection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3.xml><?xml version="1.0" encoding="utf-8"?>
<worksheet xmlns="http://schemas.openxmlformats.org/spreadsheetml/2006/main" xmlns:r="http://schemas.openxmlformats.org/officeDocument/2006/relationships">
  <dimension ref="A1:A15"/>
  <sheetViews>
    <sheetView zoomScalePageLayoutView="0" workbookViewId="0" topLeftCell="A1">
      <selection activeCell="A2" sqref="A2"/>
    </sheetView>
  </sheetViews>
  <sheetFormatPr defaultColWidth="0" defaultRowHeight="15" zeroHeight="1"/>
  <cols>
    <col min="1" max="1" width="128.00390625" style="384" customWidth="1"/>
    <col min="2" max="4" width="9.140625" style="384" hidden="1" customWidth="1"/>
    <col min="5" max="16384" width="9.140625" style="384" hidden="1" customWidth="1"/>
  </cols>
  <sheetData>
    <row r="1" ht="13.5" customHeight="1">
      <c r="A1" s="383" t="s">
        <v>771</v>
      </c>
    </row>
    <row r="2" ht="18" customHeight="1">
      <c r="A2" s="385" t="s">
        <v>698</v>
      </c>
    </row>
    <row r="3" ht="15.75">
      <c r="A3" s="385" t="s">
        <v>699</v>
      </c>
    </row>
    <row r="4" ht="30.75">
      <c r="A4" s="385" t="s">
        <v>700</v>
      </c>
    </row>
    <row r="5" ht="30.75">
      <c r="A5" s="386" t="s">
        <v>701</v>
      </c>
    </row>
    <row r="6" ht="30.75">
      <c r="A6" s="386" t="s">
        <v>702</v>
      </c>
    </row>
    <row r="7" ht="30.75" customHeight="1">
      <c r="A7" s="386" t="s">
        <v>703</v>
      </c>
    </row>
    <row r="8" ht="30.75">
      <c r="A8" s="386" t="s">
        <v>704</v>
      </c>
    </row>
    <row r="9" ht="45.75">
      <c r="A9" s="386" t="s">
        <v>705</v>
      </c>
    </row>
    <row r="10" ht="15.75">
      <c r="A10" s="386" t="s">
        <v>706</v>
      </c>
    </row>
    <row r="11" ht="15.75">
      <c r="A11" s="386" t="s">
        <v>707</v>
      </c>
    </row>
    <row r="12" ht="30.75">
      <c r="A12" s="386" t="s">
        <v>708</v>
      </c>
    </row>
    <row r="13" ht="30.75">
      <c r="A13" s="386" t="s">
        <v>709</v>
      </c>
    </row>
    <row r="14" ht="15.75" hidden="1">
      <c r="A14" s="385"/>
    </row>
    <row r="15" ht="15.75" hidden="1">
      <c r="A15" s="385"/>
    </row>
    <row r="16" ht="15" hidden="1"/>
    <row r="17" ht="15" hidden="1"/>
    <row r="18" ht="15" hidden="1"/>
    <row r="19" ht="15" hidden="1"/>
  </sheetData>
  <sheetProtection password="C72E"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10">
    <pageSetUpPr fitToPage="1"/>
  </sheetPr>
  <dimension ref="A1:J46"/>
  <sheetViews>
    <sheetView showGridLines="0" zoomScale="80" zoomScaleNormal="80" zoomScaleSheetLayoutView="40" zoomScalePageLayoutView="85" workbookViewId="0" topLeftCell="A1">
      <selection activeCell="E8" sqref="E8"/>
    </sheetView>
  </sheetViews>
  <sheetFormatPr defaultColWidth="0" defaultRowHeight="15" zeroHeight="1"/>
  <cols>
    <col min="1" max="1" width="5.28125" style="122" customWidth="1"/>
    <col min="2" max="2" width="12.57421875" style="119" customWidth="1"/>
    <col min="3" max="3" width="65.421875" style="119" customWidth="1"/>
    <col min="4" max="8" width="22.7109375" style="119" customWidth="1"/>
    <col min="9" max="9" width="24.00390625" style="119" bestFit="1" customWidth="1"/>
    <col min="10" max="10" width="18.28125" style="122" hidden="1" customWidth="1"/>
    <col min="11" max="12" width="9.140625" style="122" hidden="1" customWidth="1"/>
    <col min="13" max="16384" width="9.140625" style="122" hidden="1" customWidth="1"/>
  </cols>
  <sheetData>
    <row r="1" spans="1:9" s="25" customFormat="1" ht="15">
      <c r="A1" s="377" t="s">
        <v>772</v>
      </c>
      <c r="B1" s="378" t="s">
        <v>277</v>
      </c>
      <c r="C1" s="27"/>
      <c r="D1" s="27"/>
      <c r="E1" s="170"/>
      <c r="H1" s="27"/>
      <c r="I1" s="387" t="s">
        <v>275</v>
      </c>
    </row>
    <row r="2" spans="2:9" s="25" customFormat="1" ht="15.75" thickBot="1">
      <c r="B2" s="379" t="s">
        <v>276</v>
      </c>
      <c r="C2" s="200"/>
      <c r="D2" s="200"/>
      <c r="E2" s="201"/>
      <c r="F2" s="200"/>
      <c r="G2" s="200"/>
      <c r="H2" s="200"/>
      <c r="I2" s="201"/>
    </row>
    <row r="3" spans="2:5" s="25" customFormat="1" ht="15">
      <c r="B3" s="123"/>
      <c r="C3" s="27"/>
      <c r="D3" s="27"/>
      <c r="E3" s="170"/>
    </row>
    <row r="4" spans="2:9" ht="15">
      <c r="B4" s="381" t="s">
        <v>740</v>
      </c>
      <c r="C4" s="122"/>
      <c r="D4" s="122"/>
      <c r="E4" s="122"/>
      <c r="F4" s="122"/>
      <c r="G4" s="122"/>
      <c r="H4" s="122"/>
      <c r="I4" s="122"/>
    </row>
    <row r="5" ht="15.75">
      <c r="B5" s="391" t="str">
        <f>'1. Information'!B5</f>
        <v>Annual Mental Health Services Act (MHSA) Revenue and Expenditure Report</v>
      </c>
    </row>
    <row r="6" spans="2:8" ht="15.75">
      <c r="B6" s="392" t="str">
        <f>'1. Information'!B6</f>
        <v>Fiscal Year: 2018-2019</v>
      </c>
      <c r="D6" s="9"/>
      <c r="E6" s="9"/>
      <c r="F6" s="9"/>
      <c r="G6" s="9"/>
      <c r="H6" s="9"/>
    </row>
    <row r="7" spans="2:8" ht="15.75">
      <c r="B7" s="392" t="s">
        <v>285</v>
      </c>
      <c r="C7" s="9"/>
      <c r="D7" s="9"/>
      <c r="E7" s="9"/>
      <c r="F7" s="9"/>
      <c r="G7" s="9"/>
      <c r="H7" s="9"/>
    </row>
    <row r="8" spans="3:8" ht="15.75">
      <c r="C8" s="9"/>
      <c r="D8" s="9"/>
      <c r="E8" s="9"/>
      <c r="F8" s="9"/>
      <c r="G8" s="9"/>
      <c r="H8" s="9"/>
    </row>
    <row r="9" spans="2:7" ht="15.75">
      <c r="B9" s="210" t="s">
        <v>0</v>
      </c>
      <c r="C9" s="184" t="str">
        <f>IF(ISBLANK('1. Information'!D11),"",'1. Information'!D11)</f>
        <v>Modoc</v>
      </c>
      <c r="F9" s="210" t="s">
        <v>1</v>
      </c>
      <c r="G9" s="185">
        <f>IF(ISBLANK('1. Information'!D9),"",'1. Information'!D9)</f>
        <v>43845</v>
      </c>
    </row>
    <row r="10" spans="2:9" ht="15">
      <c r="B10" s="120"/>
      <c r="C10" s="120"/>
      <c r="D10" s="120"/>
      <c r="E10" s="120"/>
      <c r="F10" s="120"/>
      <c r="G10" s="22"/>
      <c r="H10" s="120"/>
      <c r="I10" s="120"/>
    </row>
    <row r="11" spans="2:9" ht="15">
      <c r="B11" s="120"/>
      <c r="C11" s="120"/>
      <c r="D11" s="120"/>
      <c r="E11" s="120"/>
      <c r="F11" s="120"/>
      <c r="G11" s="22"/>
      <c r="H11" s="120"/>
      <c r="I11" s="120"/>
    </row>
    <row r="12" spans="2:9" ht="15">
      <c r="B12" s="388"/>
      <c r="C12" s="120"/>
      <c r="D12" s="211" t="s">
        <v>23</v>
      </c>
      <c r="E12" s="211" t="s">
        <v>25</v>
      </c>
      <c r="F12" s="211" t="s">
        <v>27</v>
      </c>
      <c r="G12" s="211" t="s">
        <v>202</v>
      </c>
      <c r="H12" s="211" t="s">
        <v>203</v>
      </c>
      <c r="I12" s="211" t="s">
        <v>204</v>
      </c>
    </row>
    <row r="13" spans="2:9" ht="15.75">
      <c r="B13" s="212" t="s">
        <v>250</v>
      </c>
      <c r="C13" s="213"/>
      <c r="D13" s="214" t="s">
        <v>28</v>
      </c>
      <c r="E13" s="214" t="s">
        <v>29</v>
      </c>
      <c r="F13" s="214" t="s">
        <v>30</v>
      </c>
      <c r="G13" s="215" t="s">
        <v>31</v>
      </c>
      <c r="H13" s="215" t="s">
        <v>32</v>
      </c>
      <c r="I13" s="215" t="s">
        <v>21</v>
      </c>
    </row>
    <row r="14" spans="2:9" ht="15">
      <c r="B14" s="216">
        <v>1</v>
      </c>
      <c r="C14" s="217" t="s">
        <v>279</v>
      </c>
      <c r="D14" s="149">
        <f>27210+15919</f>
        <v>43129</v>
      </c>
      <c r="E14" s="149">
        <v>7385</v>
      </c>
      <c r="F14" s="149">
        <v>1017</v>
      </c>
      <c r="G14" s="149">
        <v>0</v>
      </c>
      <c r="H14" s="149">
        <v>0</v>
      </c>
      <c r="I14" s="186">
        <f>SUM(D14:H14)</f>
        <v>51531</v>
      </c>
    </row>
    <row r="15" spans="2:9" ht="15">
      <c r="B15" s="218">
        <v>2</v>
      </c>
      <c r="C15" s="219" t="s">
        <v>278</v>
      </c>
      <c r="D15" s="164" t="s">
        <v>814</v>
      </c>
      <c r="E15" s="164"/>
      <c r="F15" s="164"/>
      <c r="G15" s="164"/>
      <c r="H15" s="164"/>
      <c r="I15" s="186">
        <f>SUM(D15:H15)</f>
        <v>0</v>
      </c>
    </row>
    <row r="16" spans="2:9" ht="15">
      <c r="B16" s="122"/>
      <c r="C16" s="122"/>
      <c r="D16" s="122"/>
      <c r="E16" s="122"/>
      <c r="F16" s="122"/>
      <c r="G16" s="122"/>
      <c r="H16" s="122"/>
      <c r="I16" s="122"/>
    </row>
    <row r="17" spans="2:9" ht="15">
      <c r="B17" s="389"/>
      <c r="C17" s="122"/>
      <c r="D17" s="211" t="s">
        <v>23</v>
      </c>
      <c r="E17" s="211" t="s">
        <v>25</v>
      </c>
      <c r="F17" s="211" t="s">
        <v>27</v>
      </c>
      <c r="G17" s="122"/>
      <c r="H17" s="122"/>
      <c r="I17" s="122"/>
    </row>
    <row r="18" spans="2:9" ht="15.75">
      <c r="B18" s="212" t="s">
        <v>251</v>
      </c>
      <c r="C18" s="213"/>
      <c r="D18" s="214" t="s">
        <v>28</v>
      </c>
      <c r="E18" s="214" t="s">
        <v>29</v>
      </c>
      <c r="F18" s="215" t="s">
        <v>21</v>
      </c>
      <c r="G18" s="122"/>
      <c r="H18" s="122"/>
      <c r="I18" s="122"/>
    </row>
    <row r="19" spans="2:9" ht="15">
      <c r="B19" s="211">
        <v>3</v>
      </c>
      <c r="C19" s="217" t="s">
        <v>234</v>
      </c>
      <c r="D19" s="190"/>
      <c r="E19" s="191"/>
      <c r="F19" s="149">
        <v>815114</v>
      </c>
      <c r="G19" s="122"/>
      <c r="H19" s="122"/>
      <c r="I19" s="122"/>
    </row>
    <row r="20" spans="2:9" ht="15">
      <c r="B20" s="216">
        <v>4</v>
      </c>
      <c r="C20" s="220" t="s">
        <v>22</v>
      </c>
      <c r="D20" s="149">
        <v>458569</v>
      </c>
      <c r="E20" s="149">
        <v>0</v>
      </c>
      <c r="F20" s="187">
        <f>-D20-E20</f>
        <v>-458569</v>
      </c>
      <c r="G20" s="122"/>
      <c r="H20" s="122"/>
      <c r="I20" s="122"/>
    </row>
    <row r="21" spans="2:9" ht="15">
      <c r="B21" s="216">
        <v>5</v>
      </c>
      <c r="C21" s="220" t="s">
        <v>253</v>
      </c>
      <c r="D21" s="194">
        <f>'3. CSS'!F24</f>
        <v>0</v>
      </c>
      <c r="E21" s="192"/>
      <c r="F21" s="188">
        <f>SUM(D21:E21)</f>
        <v>0</v>
      </c>
      <c r="G21" s="122"/>
      <c r="H21" s="122"/>
      <c r="I21" s="122"/>
    </row>
    <row r="22" spans="2:9" ht="15">
      <c r="B22" s="216">
        <v>6</v>
      </c>
      <c r="C22" s="220" t="s">
        <v>252</v>
      </c>
      <c r="D22" s="193"/>
      <c r="E22" s="193"/>
      <c r="F22" s="188">
        <f>SUM('8. Adjustment (MHSA)'!F51:F80)</f>
        <v>0</v>
      </c>
      <c r="G22" s="122"/>
      <c r="H22" s="122"/>
      <c r="I22" s="122"/>
    </row>
    <row r="23" spans="2:9" ht="15">
      <c r="B23" s="211">
        <v>7</v>
      </c>
      <c r="C23" s="217" t="s">
        <v>236</v>
      </c>
      <c r="D23" s="193"/>
      <c r="E23" s="193"/>
      <c r="F23" s="189">
        <f>F19+F20+F21+F22</f>
        <v>356545</v>
      </c>
      <c r="G23" s="122"/>
      <c r="H23" s="122"/>
      <c r="I23" s="122"/>
    </row>
    <row r="24" spans="2:9" ht="15">
      <c r="B24" s="122"/>
      <c r="C24" s="122"/>
      <c r="D24" s="122"/>
      <c r="E24" s="122"/>
      <c r="F24" s="122"/>
      <c r="G24" s="122"/>
      <c r="H24" s="122"/>
      <c r="I24" s="122"/>
    </row>
    <row r="25" spans="2:9" ht="15">
      <c r="B25" s="389"/>
      <c r="C25" s="122"/>
      <c r="D25" s="211" t="s">
        <v>23</v>
      </c>
      <c r="E25" s="211" t="s">
        <v>25</v>
      </c>
      <c r="F25" s="211" t="s">
        <v>27</v>
      </c>
      <c r="G25" s="211" t="s">
        <v>202</v>
      </c>
      <c r="H25" s="211" t="s">
        <v>203</v>
      </c>
      <c r="I25" s="211" t="s">
        <v>204</v>
      </c>
    </row>
    <row r="26" spans="2:9" ht="15.75">
      <c r="B26" s="212" t="s">
        <v>246</v>
      </c>
      <c r="C26" s="221"/>
      <c r="D26" s="214" t="s">
        <v>28</v>
      </c>
      <c r="E26" s="214" t="s">
        <v>29</v>
      </c>
      <c r="F26" s="214" t="s">
        <v>31</v>
      </c>
      <c r="G26" s="214" t="s">
        <v>32</v>
      </c>
      <c r="H26" s="214" t="s">
        <v>35</v>
      </c>
      <c r="I26" s="214" t="s">
        <v>21</v>
      </c>
    </row>
    <row r="27" spans="2:10" ht="15">
      <c r="B27" s="216">
        <v>8</v>
      </c>
      <c r="C27" s="222" t="s">
        <v>223</v>
      </c>
      <c r="D27" s="188">
        <f>(E27+F27+G27+H27)*-1</f>
        <v>0</v>
      </c>
      <c r="E27" s="188">
        <f>'3. CSS'!F21</f>
        <v>0</v>
      </c>
      <c r="F27" s="186">
        <f>'3. CSS'!F22</f>
        <v>0</v>
      </c>
      <c r="G27" s="194">
        <f>'3. CSS'!F23</f>
        <v>0</v>
      </c>
      <c r="H27" s="194">
        <f>'3. CSS'!F24</f>
        <v>0</v>
      </c>
      <c r="I27" s="186">
        <f>SUM(D27:H27)</f>
        <v>0</v>
      </c>
      <c r="J27" s="122">
        <f>IF(SUM(D27:H27)=I27,"","ERROR")</f>
      </c>
    </row>
    <row r="28" spans="2:9" ht="15">
      <c r="B28" s="122"/>
      <c r="C28" s="122"/>
      <c r="D28" s="122"/>
      <c r="E28" s="122"/>
      <c r="F28" s="122"/>
      <c r="G28" s="122"/>
      <c r="H28" s="122"/>
      <c r="I28" s="122"/>
    </row>
    <row r="29" spans="2:9" ht="15">
      <c r="B29" s="390"/>
      <c r="D29" s="211" t="s">
        <v>23</v>
      </c>
      <c r="E29" s="211" t="s">
        <v>25</v>
      </c>
      <c r="F29" s="211" t="s">
        <v>27</v>
      </c>
      <c r="G29" s="211" t="s">
        <v>202</v>
      </c>
      <c r="H29" s="211" t="s">
        <v>203</v>
      </c>
      <c r="I29" s="211" t="s">
        <v>204</v>
      </c>
    </row>
    <row r="30" spans="2:9" ht="15.75">
      <c r="B30" s="212" t="s">
        <v>254</v>
      </c>
      <c r="C30" s="221"/>
      <c r="D30" s="214" t="s">
        <v>28</v>
      </c>
      <c r="E30" s="214" t="s">
        <v>29</v>
      </c>
      <c r="F30" s="214" t="s">
        <v>30</v>
      </c>
      <c r="G30" s="214" t="s">
        <v>31</v>
      </c>
      <c r="H30" s="214" t="s">
        <v>32</v>
      </c>
      <c r="I30" s="214" t="s">
        <v>21</v>
      </c>
    </row>
    <row r="31" spans="2:9" ht="15">
      <c r="B31" s="211">
        <v>9</v>
      </c>
      <c r="C31" s="222" t="s">
        <v>24</v>
      </c>
      <c r="D31" s="194">
        <f>'3. CSS'!F27</f>
        <v>898370</v>
      </c>
      <c r="E31" s="194">
        <f>'4. PEI'!F22</f>
        <v>341366</v>
      </c>
      <c r="F31" s="194">
        <f>'5. INN'!F23</f>
        <v>175288</v>
      </c>
      <c r="G31" s="194">
        <f>'6. WET'!F21</f>
        <v>0</v>
      </c>
      <c r="H31" s="194">
        <f>'7. CFTN'!F21</f>
        <v>0</v>
      </c>
      <c r="I31" s="194">
        <f>SUM(D31:H31)</f>
        <v>1415024</v>
      </c>
    </row>
    <row r="32" spans="2:9" ht="15">
      <c r="B32" s="211">
        <v>10</v>
      </c>
      <c r="C32" s="223" t="s">
        <v>4</v>
      </c>
      <c r="D32" s="189">
        <f>'3. CSS'!G27</f>
        <v>1109081</v>
      </c>
      <c r="E32" s="189">
        <f>'4. PEI'!G22</f>
        <v>0</v>
      </c>
      <c r="F32" s="189">
        <f>'5. INN'!G23</f>
        <v>0</v>
      </c>
      <c r="G32" s="189">
        <f>'6. WET'!G21</f>
        <v>0</v>
      </c>
      <c r="H32" s="189">
        <f>'7. CFTN'!G21</f>
        <v>0</v>
      </c>
      <c r="I32" s="194">
        <f>SUM(D32:H32)</f>
        <v>1109081</v>
      </c>
    </row>
    <row r="33" spans="2:9" ht="15">
      <c r="B33" s="211">
        <v>11</v>
      </c>
      <c r="C33" s="223" t="s">
        <v>5</v>
      </c>
      <c r="D33" s="189">
        <f>'3. CSS'!H27</f>
        <v>79643</v>
      </c>
      <c r="E33" s="189">
        <f>'4. PEI'!H22</f>
        <v>0</v>
      </c>
      <c r="F33" s="189">
        <f>'5. INN'!H23</f>
        <v>0</v>
      </c>
      <c r="G33" s="189">
        <f>'6. WET'!H21</f>
        <v>0</v>
      </c>
      <c r="H33" s="189">
        <f>'7. CFTN'!H21</f>
        <v>0</v>
      </c>
      <c r="I33" s="194">
        <f>SUM(D33:H33)</f>
        <v>79643</v>
      </c>
    </row>
    <row r="34" spans="2:9" ht="15">
      <c r="B34" s="211">
        <v>12</v>
      </c>
      <c r="C34" s="223" t="s">
        <v>26</v>
      </c>
      <c r="D34" s="189">
        <f>'3. CSS'!I27</f>
        <v>127321</v>
      </c>
      <c r="E34" s="189">
        <f>'4. PEI'!I22</f>
        <v>0</v>
      </c>
      <c r="F34" s="189">
        <f>'5. INN'!I23</f>
        <v>0</v>
      </c>
      <c r="G34" s="189">
        <f>'6. WET'!I21</f>
        <v>0</v>
      </c>
      <c r="H34" s="189">
        <f>'7. CFTN'!I21</f>
        <v>0</v>
      </c>
      <c r="I34" s="194">
        <f>SUM(D34:H34)</f>
        <v>127321</v>
      </c>
    </row>
    <row r="35" spans="2:9" ht="15">
      <c r="B35" s="211">
        <v>13</v>
      </c>
      <c r="C35" s="223" t="s">
        <v>12</v>
      </c>
      <c r="D35" s="189">
        <f>'3. CSS'!J27</f>
        <v>293490</v>
      </c>
      <c r="E35" s="189">
        <f>'4. PEI'!J22</f>
        <v>0</v>
      </c>
      <c r="F35" s="189">
        <f>'5. INN'!J23</f>
        <v>0</v>
      </c>
      <c r="G35" s="189">
        <f>'6. WET'!J21</f>
        <v>0</v>
      </c>
      <c r="H35" s="189">
        <f>'7. CFTN'!J21</f>
        <v>0</v>
      </c>
      <c r="I35" s="194">
        <f>SUM(D35:H35)</f>
        <v>293490</v>
      </c>
    </row>
    <row r="36" spans="2:9" ht="15.75">
      <c r="B36" s="211">
        <v>14</v>
      </c>
      <c r="C36" s="224" t="s">
        <v>21</v>
      </c>
      <c r="D36" s="195">
        <f>SUM(D31:D35)</f>
        <v>2507905</v>
      </c>
      <c r="E36" s="195">
        <f>SUM(E31:E35)</f>
        <v>341366</v>
      </c>
      <c r="F36" s="195">
        <f>SUM(F31:F35)</f>
        <v>175288</v>
      </c>
      <c r="G36" s="195">
        <f>SUM(G31:G35)</f>
        <v>0</v>
      </c>
      <c r="H36" s="195">
        <f>SUM(H31:H35)</f>
        <v>0</v>
      </c>
      <c r="I36" s="196">
        <f>SUM(D36:H36)</f>
        <v>3024559</v>
      </c>
    </row>
    <row r="37" ht="15"/>
    <row r="38" spans="2:9" ht="15.75">
      <c r="B38" s="388"/>
      <c r="C38" s="2"/>
      <c r="D38" s="211" t="s">
        <v>23</v>
      </c>
      <c r="F38" s="152"/>
      <c r="G38" s="22"/>
      <c r="H38" s="120"/>
      <c r="I38" s="120"/>
    </row>
    <row r="39" spans="2:9" ht="15.75">
      <c r="B39" s="212" t="s">
        <v>248</v>
      </c>
      <c r="C39" s="213"/>
      <c r="D39" s="215" t="s">
        <v>21</v>
      </c>
      <c r="E39" s="153"/>
      <c r="F39" s="22"/>
      <c r="G39" s="120"/>
      <c r="H39" s="120"/>
      <c r="I39" s="122"/>
    </row>
    <row r="40" spans="2:9" ht="15.75">
      <c r="B40" s="211">
        <v>15</v>
      </c>
      <c r="C40" s="162" t="s">
        <v>18</v>
      </c>
      <c r="D40" s="197">
        <f>'3. CSS'!K15+'4. PEI'!K15+'5. INN'!K15+'6. WET'!K15+'7. CFTN'!K15</f>
        <v>0</v>
      </c>
      <c r="E40" s="154"/>
      <c r="F40" s="120"/>
      <c r="H40" s="120"/>
      <c r="I40" s="122"/>
    </row>
    <row r="41" spans="2:9" ht="15.75">
      <c r="B41" s="211">
        <v>16</v>
      </c>
      <c r="C41" s="162" t="s">
        <v>19</v>
      </c>
      <c r="D41" s="197">
        <f>'3. CSS'!F16+'4. PEI'!F16+'5. INN'!F20+'6. WET'!F16+'7. CFTN'!F16</f>
        <v>2574</v>
      </c>
      <c r="E41" s="121"/>
      <c r="F41" s="120"/>
      <c r="G41" s="120"/>
      <c r="H41" s="120"/>
      <c r="I41" s="122"/>
    </row>
    <row r="42" spans="2:9" ht="15.75">
      <c r="B42" s="211">
        <v>17</v>
      </c>
      <c r="C42" s="162" t="s">
        <v>20</v>
      </c>
      <c r="D42" s="198">
        <f>'3. CSS'!F17+'4. PEI'!F17+'5. INN'!F16+'5. INN'!F19+'6. WET'!F17+'7. CFTN'!F17</f>
        <v>109811</v>
      </c>
      <c r="E42" s="121"/>
      <c r="F42" s="120"/>
      <c r="G42" s="120"/>
      <c r="H42" s="120"/>
      <c r="I42" s="122"/>
    </row>
    <row r="43" spans="2:4" ht="15.75">
      <c r="B43" s="211">
        <v>18</v>
      </c>
      <c r="C43" s="225" t="s">
        <v>243</v>
      </c>
      <c r="D43" s="149">
        <v>0</v>
      </c>
    </row>
    <row r="44" spans="2:4" ht="15.75">
      <c r="B44" s="211">
        <v>19</v>
      </c>
      <c r="C44" s="162" t="s">
        <v>244</v>
      </c>
      <c r="D44" s="199">
        <f>'4. PEI'!F18</f>
        <v>0</v>
      </c>
    </row>
    <row r="45" spans="2:4" ht="15.75">
      <c r="B45" s="211">
        <v>20</v>
      </c>
      <c r="C45" s="225" t="s">
        <v>245</v>
      </c>
      <c r="D45" s="149">
        <v>0</v>
      </c>
    </row>
    <row r="46" spans="2:5" ht="15.75">
      <c r="B46" s="211">
        <v>21</v>
      </c>
      <c r="C46" s="162" t="s">
        <v>249</v>
      </c>
      <c r="D46" s="149">
        <v>0</v>
      </c>
      <c r="E46" s="154"/>
    </row>
    <row r="47" ht="15" hidden="1"/>
    <row r="48" ht="15" hidden="1"/>
    <row r="49" ht="15" hidden="1"/>
    <row r="50" ht="15" hidden="1"/>
    <row r="51" ht="15" hidden="1"/>
    <row r="52" ht="15" hidden="1"/>
    <row r="53" ht="15" hidden="1"/>
    <row r="54" ht="15" hidden="1"/>
  </sheetData>
  <sheetProtection password="C72E" sheet="1" objects="1" scenarios="1"/>
  <conditionalFormatting sqref="E46">
    <cfRule type="containsText" priority="1" dxfId="12" operator="containsText" text="ERROR">
      <formula>NOT(ISERROR(SEARCH("ERROR",E46)))</formula>
    </cfRule>
    <cfRule type="containsText" priority="2" dxfId="13" operator="containsText" text="OK">
      <formula>NOT(ISERROR(SEARCH("OK",E46)))</formula>
    </cfRule>
  </conditionalFormatting>
  <dataValidations count="20">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D20-E22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D20-D22</formula1>
    </dataValidation>
    <dataValidation type="whole" operator="lessThanOrEqual" showInputMessage="1" showErrorMessage="1" prompt="Type in the amount of Transfer from Local Prudent Reserve for CSS." errorTitle="Prudent Reserve Balance Exceeded" error="Combined transfers to CSS &amp; PEI cannot exceed total available Prudent Reserve (PR), (Unspent PR +Interest earned this Fiscal Year). Enter whole numbers only. " sqref="D20">
      <formula1>F19-E20</formula1>
    </dataValidation>
    <dataValidation allowBlank="1" showInputMessage="1" showErrorMessage="1" prompt="Type in county name. " sqref="C9"/>
    <dataValidation allowBlank="1" showInputMessage="1" showErrorMessage="1" prompt="Type in date. " sqref="G9"/>
    <dataValidation allowBlank="1" showInputMessage="1" showErrorMessage="1" prompt="Type in the amount of Component Interest Earned for CSS." sqref="D14"/>
    <dataValidation allowBlank="1" showInputMessage="1" showErrorMessage="1" prompt="Type in the amount of Component Interest Earned for PEI." sqref="E14"/>
    <dataValidation allowBlank="1" showInputMessage="1" showErrorMessage="1" prompt="Type in the amount of Component Interest Earned for INN." sqref="F14"/>
    <dataValidation allowBlank="1" showInputMessage="1" showErrorMessage="1" prompt="Type in the amount of Component Interest Earned for WET." sqref="G14"/>
    <dataValidation allowBlank="1" showInputMessage="1" showErrorMessage="1" prompt="Type in the amount of Component Interest Earned for CFTN." sqref="H14"/>
    <dataValidation allowBlank="1" showInputMessage="1" showErrorMessage="1" prompt="Type in the Joint Powers Authority Interest Earned for CSS. " sqref="D15"/>
    <dataValidation allowBlank="1" showInputMessage="1" showErrorMessage="1" prompt="Type in the Joint Powers Authority Interest Earned for PEI. " sqref="E15"/>
    <dataValidation allowBlank="1" showInputMessage="1" showErrorMessage="1" prompt="Type in the Joint Powers Authority Interest Earned for INN. " sqref="F15"/>
    <dataValidation allowBlank="1" showInputMessage="1" showErrorMessage="1" prompt="Type in the Joint Powers Authority Interest Earned for WET. " sqref="G15"/>
    <dataValidation allowBlank="1" showInputMessage="1" showErrorMessage="1" prompt="Type in the Joint Powers Authority Interest Earned for CFTN. " sqref="H15"/>
    <dataValidation allowBlank="1" showInputMessage="1" showErrorMessage="1" prompt="Type in the TOTAL for the Local Prudent Reserve Beginning Balance. " sqref="F19"/>
    <dataValidation allowBlank="1" showInputMessage="1" showErrorMessage="1" prompt="Type in the Total WET RP." sqref="D43"/>
    <dataValidation allowBlank="1" showInputMessage="1" showErrorMessage="1" prompt="Type in the Total MHSA HP." sqref="D45"/>
    <dataValidation allowBlank="1" showInputMessage="1" showErrorMessage="1" prompt="Type in the amount for the Total Mental Health Services for Veterans. " sqref="D46"/>
    <dataValidation type="whole" operator="lessThanOrEqual" showInputMessage="1" showErrorMessage="1" prompt="Type in the amount of Transfer from Local Prudent Reserve for PEI." errorTitle="Prudent Reserve Balance Exceeded" error="Combined transfers to CSS &amp; PEI cannot exceed total available Prudent Reserve (PR), (Unspent PR +Interest earned this Fiscal Year). Enter whole numbers only. " sqref="E20">
      <formula1>G19-F20</formula1>
    </dataValidation>
  </dataValidations>
  <printOptions/>
  <pageMargins left="0.25" right="0.25" top="0.75" bottom="0.75" header="0.3" footer="0.3"/>
  <pageSetup fitToHeight="1" fitToWidth="1" horizontalDpi="600" verticalDpi="600" orientation="landscape" scale="60" r:id="rId1"/>
  <headerFooter>
    <oddFooter>&amp;C&amp;"Arial,Regular"&amp;14Page &amp;P of &amp;N</oddFooter>
  </headerFooter>
  <rowBreaks count="1" manualBreakCount="1">
    <brk id="36" min="1" max="8" man="1"/>
  </rowBreaks>
</worksheet>
</file>

<file path=xl/worksheets/sheet5.xml><?xml version="1.0" encoding="utf-8"?>
<worksheet xmlns="http://schemas.openxmlformats.org/spreadsheetml/2006/main" xmlns:r="http://schemas.openxmlformats.org/officeDocument/2006/relationships">
  <dimension ref="A1:A81"/>
  <sheetViews>
    <sheetView zoomScalePageLayoutView="0" workbookViewId="0" topLeftCell="A67">
      <selection activeCell="A79" sqref="A79"/>
    </sheetView>
  </sheetViews>
  <sheetFormatPr defaultColWidth="0" defaultRowHeight="15" zeroHeight="1"/>
  <cols>
    <col min="1" max="1" width="128.140625" style="393" customWidth="1"/>
    <col min="2" max="6" width="9.140625" style="393" hidden="1" customWidth="1"/>
    <col min="7" max="16384" width="9.140625" style="393" hidden="1" customWidth="1"/>
  </cols>
  <sheetData>
    <row r="1" ht="13.5" customHeight="1">
      <c r="A1" s="383" t="s">
        <v>773</v>
      </c>
    </row>
    <row r="2" ht="15.75">
      <c r="A2" s="385" t="s">
        <v>313</v>
      </c>
    </row>
    <row r="3" ht="15.75">
      <c r="A3" s="385" t="s">
        <v>312</v>
      </c>
    </row>
    <row r="4" ht="15.75">
      <c r="A4" s="385" t="s">
        <v>314</v>
      </c>
    </row>
    <row r="5" ht="15.75">
      <c r="A5" s="386" t="s">
        <v>315</v>
      </c>
    </row>
    <row r="6" ht="15.75">
      <c r="A6" s="386" t="s">
        <v>316</v>
      </c>
    </row>
    <row r="7" ht="15.75">
      <c r="A7" s="386" t="s">
        <v>317</v>
      </c>
    </row>
    <row r="8" ht="15.75">
      <c r="A8" s="386" t="s">
        <v>318</v>
      </c>
    </row>
    <row r="9" ht="15.75">
      <c r="A9" s="386" t="s">
        <v>695</v>
      </c>
    </row>
    <row r="10" ht="60">
      <c r="A10" s="394" t="s">
        <v>319</v>
      </c>
    </row>
    <row r="11" ht="30.75">
      <c r="A11" s="386" t="s">
        <v>320</v>
      </c>
    </row>
    <row r="12" ht="30.75">
      <c r="A12" s="386" t="s">
        <v>321</v>
      </c>
    </row>
    <row r="13" ht="30.75">
      <c r="A13" s="386" t="s">
        <v>322</v>
      </c>
    </row>
    <row r="14" ht="30.75">
      <c r="A14" s="386" t="s">
        <v>323</v>
      </c>
    </row>
    <row r="15" ht="30.75">
      <c r="A15" s="386" t="s">
        <v>324</v>
      </c>
    </row>
    <row r="16" ht="15.75">
      <c r="A16" s="386" t="s">
        <v>424</v>
      </c>
    </row>
    <row r="17" ht="15.75">
      <c r="A17" s="385" t="s">
        <v>325</v>
      </c>
    </row>
    <row r="18" ht="15.75">
      <c r="A18" s="385" t="s">
        <v>326</v>
      </c>
    </row>
    <row r="19" ht="30.75">
      <c r="A19" s="385" t="s">
        <v>327</v>
      </c>
    </row>
    <row r="20" ht="15.75">
      <c r="A20" s="385" t="s">
        <v>328</v>
      </c>
    </row>
    <row r="21" ht="15.75">
      <c r="A21" s="385" t="s">
        <v>329</v>
      </c>
    </row>
    <row r="22" ht="15.75">
      <c r="A22" s="385" t="s">
        <v>728</v>
      </c>
    </row>
    <row r="23" ht="15.75">
      <c r="A23" s="385" t="s">
        <v>330</v>
      </c>
    </row>
    <row r="24" ht="15.75">
      <c r="A24" s="385" t="s">
        <v>331</v>
      </c>
    </row>
    <row r="25" ht="15.75">
      <c r="A25" s="385" t="s">
        <v>332</v>
      </c>
    </row>
    <row r="26" ht="15.75">
      <c r="A26" s="385" t="s">
        <v>333</v>
      </c>
    </row>
    <row r="27" ht="15.75">
      <c r="A27" s="385" t="s">
        <v>334</v>
      </c>
    </row>
    <row r="28" ht="15" customHeight="1">
      <c r="A28" s="385" t="s">
        <v>749</v>
      </c>
    </row>
    <row r="29" ht="15" customHeight="1">
      <c r="A29" s="385" t="s">
        <v>335</v>
      </c>
    </row>
    <row r="30" ht="15" customHeight="1">
      <c r="A30" s="385" t="s">
        <v>336</v>
      </c>
    </row>
    <row r="31" ht="30.75">
      <c r="A31" s="385" t="s">
        <v>750</v>
      </c>
    </row>
    <row r="32" ht="30.75">
      <c r="A32" s="385" t="s">
        <v>337</v>
      </c>
    </row>
    <row r="33" ht="15.75">
      <c r="A33" s="385" t="s">
        <v>338</v>
      </c>
    </row>
    <row r="34" ht="15.75">
      <c r="A34" s="385" t="s">
        <v>339</v>
      </c>
    </row>
    <row r="35" ht="15.75">
      <c r="A35" s="385" t="s">
        <v>340</v>
      </c>
    </row>
    <row r="36" ht="15.75">
      <c r="A36" s="385" t="s">
        <v>341</v>
      </c>
    </row>
    <row r="37" ht="15.75">
      <c r="A37" s="385" t="s">
        <v>342</v>
      </c>
    </row>
    <row r="38" ht="15.75">
      <c r="A38" s="385" t="s">
        <v>343</v>
      </c>
    </row>
    <row r="39" ht="15.75">
      <c r="A39" s="385" t="s">
        <v>344</v>
      </c>
    </row>
    <row r="40" ht="15.75">
      <c r="A40" s="385" t="s">
        <v>345</v>
      </c>
    </row>
    <row r="41" ht="15.75">
      <c r="A41" s="385" t="s">
        <v>346</v>
      </c>
    </row>
    <row r="42" ht="15.75">
      <c r="A42" s="385" t="s">
        <v>347</v>
      </c>
    </row>
    <row r="43" ht="15.75">
      <c r="A43" s="385" t="s">
        <v>348</v>
      </c>
    </row>
    <row r="44" ht="15.75">
      <c r="A44" s="385" t="s">
        <v>349</v>
      </c>
    </row>
    <row r="45" ht="15.75">
      <c r="A45" s="385" t="s">
        <v>350</v>
      </c>
    </row>
    <row r="46" ht="15.75">
      <c r="A46" s="385" t="s">
        <v>351</v>
      </c>
    </row>
    <row r="47" ht="15.75">
      <c r="A47" s="385" t="s">
        <v>352</v>
      </c>
    </row>
    <row r="48" ht="15.75">
      <c r="A48" s="385" t="s">
        <v>353</v>
      </c>
    </row>
    <row r="49" ht="15.75">
      <c r="A49" s="385" t="s">
        <v>354</v>
      </c>
    </row>
    <row r="50" ht="15.75">
      <c r="A50" s="385" t="s">
        <v>355</v>
      </c>
    </row>
    <row r="51" ht="15.75">
      <c r="A51" s="385" t="s">
        <v>356</v>
      </c>
    </row>
    <row r="52" ht="15.75">
      <c r="A52" s="385" t="s">
        <v>357</v>
      </c>
    </row>
    <row r="53" ht="15.75">
      <c r="A53" s="385" t="s">
        <v>358</v>
      </c>
    </row>
    <row r="54" ht="15.75">
      <c r="A54" s="385" t="s">
        <v>359</v>
      </c>
    </row>
    <row r="55" ht="15.75">
      <c r="A55" s="385" t="s">
        <v>360</v>
      </c>
    </row>
    <row r="56" ht="15.75">
      <c r="A56" s="385" t="s">
        <v>361</v>
      </c>
    </row>
    <row r="57" ht="15.75">
      <c r="A57" s="385" t="s">
        <v>362</v>
      </c>
    </row>
    <row r="58" ht="15.75">
      <c r="A58" s="385" t="s">
        <v>363</v>
      </c>
    </row>
    <row r="59" ht="15.75">
      <c r="A59" s="385" t="s">
        <v>364</v>
      </c>
    </row>
    <row r="60" ht="15.75">
      <c r="A60" s="385" t="s">
        <v>365</v>
      </c>
    </row>
    <row r="61" ht="15.75">
      <c r="A61" s="385" t="s">
        <v>366</v>
      </c>
    </row>
    <row r="62" ht="15.75">
      <c r="A62" s="385" t="s">
        <v>367</v>
      </c>
    </row>
    <row r="63" ht="15.75">
      <c r="A63" s="385" t="s">
        <v>368</v>
      </c>
    </row>
    <row r="64" ht="15.75">
      <c r="A64" s="385" t="s">
        <v>369</v>
      </c>
    </row>
    <row r="65" ht="15.75">
      <c r="A65" s="385" t="s">
        <v>370</v>
      </c>
    </row>
    <row r="66" ht="15.75">
      <c r="A66" s="385" t="s">
        <v>371</v>
      </c>
    </row>
    <row r="67" ht="15.75">
      <c r="A67" s="385" t="s">
        <v>372</v>
      </c>
    </row>
    <row r="68" ht="15.75">
      <c r="A68" s="385" t="s">
        <v>373</v>
      </c>
    </row>
    <row r="69" ht="15.75">
      <c r="A69" s="385" t="s">
        <v>374</v>
      </c>
    </row>
    <row r="70" ht="15.75">
      <c r="A70" s="385" t="s">
        <v>375</v>
      </c>
    </row>
    <row r="71" ht="15.75">
      <c r="A71" s="385" t="s">
        <v>376</v>
      </c>
    </row>
    <row r="72" ht="15.75">
      <c r="A72" s="385" t="s">
        <v>377</v>
      </c>
    </row>
    <row r="73" ht="15.75">
      <c r="A73" s="385" t="s">
        <v>729</v>
      </c>
    </row>
    <row r="74" ht="45.75" customHeight="1">
      <c r="A74" s="385" t="s">
        <v>378</v>
      </c>
    </row>
    <row r="75" ht="47.25" customHeight="1">
      <c r="A75" s="385" t="s">
        <v>379</v>
      </c>
    </row>
    <row r="76" ht="49.5" customHeight="1">
      <c r="A76" s="385" t="s">
        <v>380</v>
      </c>
    </row>
    <row r="77" ht="30.75">
      <c r="A77" s="385" t="s">
        <v>381</v>
      </c>
    </row>
    <row r="78" ht="15.75">
      <c r="A78" s="385" t="s">
        <v>730</v>
      </c>
    </row>
    <row r="79" ht="30.75">
      <c r="A79" s="385" t="s">
        <v>382</v>
      </c>
    </row>
    <row r="80" ht="60.75">
      <c r="A80" s="385" t="s">
        <v>383</v>
      </c>
    </row>
    <row r="81" ht="15" hidden="1">
      <c r="A81" s="395"/>
    </row>
    <row r="82" ht="15" hidden="1"/>
    <row r="83" ht="15" hidden="1"/>
    <row r="84" ht="15" hidden="1"/>
    <row r="85" ht="15" hidden="1"/>
    <row r="86" ht="15" hidden="1"/>
    <row r="87" ht="15" hidden="1"/>
    <row r="88" ht="15" hidden="1"/>
    <row r="89" ht="15" hidden="1"/>
  </sheetData>
  <sheetProtection password="C72E" sheet="1" objects="1" scenarios="1"/>
  <printOptions/>
  <pageMargins left="0.7" right="0.7" top="0.75" bottom="0.75" header="0.3" footer="0.3"/>
  <pageSetup horizontalDpi="600" verticalDpi="600" orientation="portrait" r:id="rId1"/>
  <rowBreaks count="1" manualBreakCount="1">
    <brk id="31" max="255" man="1"/>
  </rowBreaks>
</worksheet>
</file>

<file path=xl/worksheets/sheet6.xml><?xml version="1.0" encoding="utf-8"?>
<worksheet xmlns="http://schemas.openxmlformats.org/spreadsheetml/2006/main" xmlns:r="http://schemas.openxmlformats.org/officeDocument/2006/relationships">
  <sheetPr codeName="Sheet5"/>
  <dimension ref="A1:L134"/>
  <sheetViews>
    <sheetView showGridLines="0" zoomScale="80" zoomScaleNormal="80" zoomScaleSheetLayoutView="40" zoomScalePageLayoutView="70" workbookViewId="0" topLeftCell="A1">
      <selection activeCell="E23" sqref="E23"/>
    </sheetView>
  </sheetViews>
  <sheetFormatPr defaultColWidth="0" defaultRowHeight="15" zeroHeight="1"/>
  <cols>
    <col min="1" max="1" width="2.7109375" style="122" customWidth="1"/>
    <col min="2" max="2" width="6.7109375" style="122" customWidth="1"/>
    <col min="3" max="3" width="13.57421875" style="122" customWidth="1"/>
    <col min="4" max="5" width="50.7109375" style="122" customWidth="1"/>
    <col min="6" max="6" width="20.7109375" style="122" customWidth="1"/>
    <col min="7" max="7" width="27.57421875" style="122" bestFit="1" customWidth="1"/>
    <col min="8" max="8" width="21.57421875" style="122" customWidth="1"/>
    <col min="9" max="9" width="24.421875" style="122" customWidth="1"/>
    <col min="10" max="10" width="17.7109375" style="122" customWidth="1"/>
    <col min="11" max="11" width="23.00390625" style="122" customWidth="1"/>
    <col min="12" max="12" width="20.140625" style="122" customWidth="1"/>
    <col min="13" max="13" width="40.28125" style="175" hidden="1" customWidth="1"/>
    <col min="14" max="15" width="9.140625" style="175" hidden="1" customWidth="1"/>
    <col min="16" max="16384" width="9.140625" style="175" hidden="1" customWidth="1"/>
  </cols>
  <sheetData>
    <row r="1" spans="1:12" s="25" customFormat="1" ht="15">
      <c r="A1" s="377" t="s">
        <v>774</v>
      </c>
      <c r="B1" s="378" t="s">
        <v>277</v>
      </c>
      <c r="C1" s="27"/>
      <c r="D1" s="27"/>
      <c r="E1" s="170"/>
      <c r="H1" s="27"/>
      <c r="I1" s="170"/>
      <c r="K1" s="27"/>
      <c r="L1" s="380" t="s">
        <v>275</v>
      </c>
    </row>
    <row r="2" spans="2:12" s="25" customFormat="1" ht="15.75" thickBot="1">
      <c r="B2" s="379" t="s">
        <v>276</v>
      </c>
      <c r="C2" s="200"/>
      <c r="D2" s="200"/>
      <c r="E2" s="201"/>
      <c r="F2" s="200"/>
      <c r="G2" s="200"/>
      <c r="H2" s="200"/>
      <c r="I2" s="201"/>
      <c r="J2" s="200"/>
      <c r="K2" s="200"/>
      <c r="L2" s="201"/>
    </row>
    <row r="3" spans="2:9" s="25" customFormat="1" ht="15">
      <c r="B3" s="27"/>
      <c r="C3" s="27"/>
      <c r="D3" s="27"/>
      <c r="E3" s="170"/>
      <c r="F3" s="27"/>
      <c r="G3" s="170"/>
      <c r="H3" s="27"/>
      <c r="I3" s="170"/>
    </row>
    <row r="4" s="122" customFormat="1" ht="15">
      <c r="B4" s="381" t="s">
        <v>741</v>
      </c>
    </row>
    <row r="5" spans="1:12" ht="18">
      <c r="A5" s="123"/>
      <c r="B5" s="382" t="str">
        <f>'1. Information'!B5</f>
        <v>Annual Mental Health Services Act (MHSA) Revenue and Expenditure Report</v>
      </c>
      <c r="C5" s="202"/>
      <c r="D5" s="202"/>
      <c r="E5" s="202"/>
      <c r="F5" s="202"/>
      <c r="G5" s="202"/>
      <c r="H5" s="202"/>
      <c r="I5" s="202"/>
      <c r="J5" s="202"/>
      <c r="K5" s="202"/>
      <c r="L5" s="123"/>
    </row>
    <row r="6" spans="1:12" ht="18">
      <c r="A6" s="123"/>
      <c r="B6" s="382" t="str">
        <f>'1. Information'!B6</f>
        <v>Fiscal Year: 2018-2019</v>
      </c>
      <c r="C6" s="202"/>
      <c r="D6" s="202"/>
      <c r="E6" s="202"/>
      <c r="F6" s="202"/>
      <c r="G6" s="202"/>
      <c r="H6" s="202"/>
      <c r="I6" s="202"/>
      <c r="J6" s="202"/>
      <c r="K6" s="202"/>
      <c r="L6" s="123"/>
    </row>
    <row r="7" spans="1:12" ht="18">
      <c r="A7" s="123"/>
      <c r="B7" s="382" t="s">
        <v>286</v>
      </c>
      <c r="C7" s="202"/>
      <c r="D7" s="202"/>
      <c r="E7" s="202"/>
      <c r="F7" s="202"/>
      <c r="G7" s="202"/>
      <c r="H7" s="202"/>
      <c r="I7" s="202"/>
      <c r="J7" s="202"/>
      <c r="K7" s="202"/>
      <c r="L7" s="123"/>
    </row>
    <row r="8" spans="1:12" ht="15.75">
      <c r="A8" s="123"/>
      <c r="B8" s="16"/>
      <c r="C8" s="16"/>
      <c r="D8" s="16"/>
      <c r="E8" s="16"/>
      <c r="F8" s="16"/>
      <c r="G8" s="16"/>
      <c r="H8" s="16"/>
      <c r="I8" s="16"/>
      <c r="J8" s="16"/>
      <c r="K8" s="16"/>
      <c r="L8" s="123"/>
    </row>
    <row r="9" spans="1:12" ht="15.75">
      <c r="A9" s="123"/>
      <c r="B9" s="163" t="s">
        <v>0</v>
      </c>
      <c r="C9" s="163"/>
      <c r="D9" s="184" t="str">
        <f>IF(ISBLANK('1. Information'!D11),"",'1. Information'!D11)</f>
        <v>Modoc</v>
      </c>
      <c r="E9" s="123"/>
      <c r="F9" s="226" t="s">
        <v>1</v>
      </c>
      <c r="G9" s="227">
        <f>IF(ISBLANK('1. Information'!D9),"",'1. Information'!D9)</f>
        <v>43845</v>
      </c>
      <c r="H9" s="123"/>
      <c r="I9" s="123"/>
      <c r="J9" s="123"/>
      <c r="K9" s="124"/>
      <c r="L9" s="123"/>
    </row>
    <row r="10" spans="1:12" ht="15.75">
      <c r="A10" s="123"/>
      <c r="B10" s="123"/>
      <c r="C10" s="3"/>
      <c r="D10" s="3"/>
      <c r="E10" s="3"/>
      <c r="F10" s="123"/>
      <c r="G10" s="2"/>
      <c r="H10" s="125"/>
      <c r="I10" s="123"/>
      <c r="J10" s="123"/>
      <c r="K10" s="175"/>
      <c r="L10" s="124"/>
    </row>
    <row r="11" spans="1:12" ht="18.75" thickBot="1">
      <c r="A11" s="123"/>
      <c r="B11" s="228" t="s">
        <v>214</v>
      </c>
      <c r="C11" s="229"/>
      <c r="D11" s="229"/>
      <c r="E11" s="229"/>
      <c r="F11" s="230"/>
      <c r="G11" s="231"/>
      <c r="H11" s="232"/>
      <c r="I11" s="230"/>
      <c r="J11" s="230"/>
      <c r="K11" s="230"/>
      <c r="L11" s="175"/>
    </row>
    <row r="12" spans="1:12" ht="16.5" thickTop="1">
      <c r="A12" s="123"/>
      <c r="B12" s="233"/>
      <c r="C12" s="3"/>
      <c r="D12" s="3"/>
      <c r="E12" s="3"/>
      <c r="F12" s="2"/>
      <c r="G12" s="125"/>
      <c r="H12" s="123"/>
      <c r="I12" s="123"/>
      <c r="J12" s="123"/>
      <c r="K12" s="124"/>
      <c r="L12" s="175"/>
    </row>
    <row r="13" spans="1:12" ht="15.75" customHeight="1">
      <c r="A13" s="123"/>
      <c r="B13" s="389"/>
      <c r="F13" s="234" t="s">
        <v>23</v>
      </c>
      <c r="G13" s="211" t="s">
        <v>25</v>
      </c>
      <c r="H13" s="235" t="s">
        <v>27</v>
      </c>
      <c r="I13" s="234" t="s">
        <v>202</v>
      </c>
      <c r="J13" s="234" t="s">
        <v>203</v>
      </c>
      <c r="K13" s="234" t="s">
        <v>204</v>
      </c>
      <c r="L13" s="175"/>
    </row>
    <row r="14" spans="1:12" ht="47.25">
      <c r="A14" s="123"/>
      <c r="B14" s="9"/>
      <c r="F14" s="236" t="s">
        <v>283</v>
      </c>
      <c r="G14" s="237" t="s">
        <v>4</v>
      </c>
      <c r="H14" s="238" t="s">
        <v>5</v>
      </c>
      <c r="I14" s="237" t="s">
        <v>26</v>
      </c>
      <c r="J14" s="237" t="s">
        <v>12</v>
      </c>
      <c r="K14" s="239" t="s">
        <v>222</v>
      </c>
      <c r="L14" s="175"/>
    </row>
    <row r="15" spans="1:12" ht="15.75" customHeight="1">
      <c r="A15" s="123"/>
      <c r="B15" s="234">
        <v>1</v>
      </c>
      <c r="C15" s="162" t="s">
        <v>6</v>
      </c>
      <c r="D15" s="225"/>
      <c r="E15" s="240"/>
      <c r="F15" s="136"/>
      <c r="G15" s="136"/>
      <c r="H15" s="136"/>
      <c r="I15" s="136"/>
      <c r="J15" s="136"/>
      <c r="K15" s="241">
        <f>SUM(F15:J15)</f>
        <v>0</v>
      </c>
      <c r="L15" s="175"/>
    </row>
    <row r="16" spans="1:12" ht="15" customHeight="1">
      <c r="A16" s="123"/>
      <c r="B16" s="234">
        <v>2</v>
      </c>
      <c r="C16" s="163" t="s">
        <v>7</v>
      </c>
      <c r="D16" s="242"/>
      <c r="E16" s="243"/>
      <c r="F16" s="136">
        <v>0</v>
      </c>
      <c r="G16" s="136">
        <v>0</v>
      </c>
      <c r="H16" s="136">
        <v>0</v>
      </c>
      <c r="I16" s="136">
        <v>0</v>
      </c>
      <c r="J16" s="136">
        <v>0</v>
      </c>
      <c r="K16" s="241">
        <f>SUM(F16:J16)</f>
        <v>0</v>
      </c>
      <c r="L16" s="175"/>
    </row>
    <row r="17" spans="1:12" ht="15.75" customHeight="1">
      <c r="A17" s="123"/>
      <c r="B17" s="234">
        <v>3</v>
      </c>
      <c r="C17" s="163" t="s">
        <v>117</v>
      </c>
      <c r="D17" s="242"/>
      <c r="E17" s="243"/>
      <c r="F17" s="136">
        <v>79862</v>
      </c>
      <c r="G17" s="136">
        <f>53054-1</f>
        <v>53053</v>
      </c>
      <c r="H17" s="136">
        <v>25000</v>
      </c>
      <c r="I17" s="136">
        <v>25000</v>
      </c>
      <c r="J17" s="136">
        <v>0</v>
      </c>
      <c r="K17" s="241">
        <f>SUM(F17:J17)</f>
        <v>182915</v>
      </c>
      <c r="L17" s="175"/>
    </row>
    <row r="18" spans="1:12" ht="15.75">
      <c r="A18" s="123"/>
      <c r="B18" s="234">
        <v>4</v>
      </c>
      <c r="C18" s="163" t="s">
        <v>187</v>
      </c>
      <c r="D18" s="242"/>
      <c r="E18" s="243"/>
      <c r="F18" s="136">
        <v>0</v>
      </c>
      <c r="G18" s="244"/>
      <c r="H18" s="244"/>
      <c r="I18" s="244"/>
      <c r="J18" s="244"/>
      <c r="K18" s="241">
        <f>F18</f>
        <v>0</v>
      </c>
      <c r="L18" s="175"/>
    </row>
    <row r="19" spans="1:12" ht="15.75">
      <c r="A19" s="123"/>
      <c r="B19" s="234">
        <v>5</v>
      </c>
      <c r="C19" s="163" t="s">
        <v>284</v>
      </c>
      <c r="D19" s="242"/>
      <c r="E19" s="243"/>
      <c r="F19" s="136">
        <v>0</v>
      </c>
      <c r="G19" s="244"/>
      <c r="H19" s="244"/>
      <c r="I19" s="244"/>
      <c r="J19" s="244"/>
      <c r="K19" s="241">
        <f aca="true" t="shared" si="0" ref="K19:K24">F19</f>
        <v>0</v>
      </c>
      <c r="L19" s="175"/>
    </row>
    <row r="20" spans="1:12" ht="15.75" customHeight="1">
      <c r="A20" s="123"/>
      <c r="B20" s="234">
        <v>6</v>
      </c>
      <c r="C20" s="163" t="s">
        <v>186</v>
      </c>
      <c r="D20" s="242"/>
      <c r="E20" s="243"/>
      <c r="F20" s="136">
        <v>0</v>
      </c>
      <c r="G20" s="244"/>
      <c r="H20" s="244"/>
      <c r="I20" s="244"/>
      <c r="J20" s="244"/>
      <c r="K20" s="241">
        <f t="shared" si="0"/>
        <v>0</v>
      </c>
      <c r="L20" s="175"/>
    </row>
    <row r="21" spans="1:12" ht="15.75">
      <c r="A21" s="124"/>
      <c r="B21" s="218">
        <v>7</v>
      </c>
      <c r="C21" s="242" t="s">
        <v>247</v>
      </c>
      <c r="D21" s="245"/>
      <c r="E21" s="243"/>
      <c r="F21" s="136">
        <v>0</v>
      </c>
      <c r="G21" s="246"/>
      <c r="H21" s="246"/>
      <c r="I21" s="246"/>
      <c r="J21" s="246"/>
      <c r="K21" s="241">
        <f t="shared" si="0"/>
        <v>0</v>
      </c>
      <c r="L21" s="175"/>
    </row>
    <row r="22" spans="1:12" ht="15.75">
      <c r="A22" s="124"/>
      <c r="B22" s="218">
        <v>8</v>
      </c>
      <c r="C22" s="242" t="s">
        <v>192</v>
      </c>
      <c r="D22" s="245"/>
      <c r="E22" s="243"/>
      <c r="F22" s="136">
        <v>0</v>
      </c>
      <c r="G22" s="246"/>
      <c r="H22" s="246"/>
      <c r="I22" s="246"/>
      <c r="J22" s="246"/>
      <c r="K22" s="241">
        <f t="shared" si="0"/>
        <v>0</v>
      </c>
      <c r="L22" s="175"/>
    </row>
    <row r="23" spans="1:12" ht="15.75">
      <c r="A23" s="124"/>
      <c r="B23" s="218">
        <v>9</v>
      </c>
      <c r="C23" s="242" t="s">
        <v>193</v>
      </c>
      <c r="D23" s="245"/>
      <c r="E23" s="243"/>
      <c r="F23" s="136">
        <v>0</v>
      </c>
      <c r="G23" s="246"/>
      <c r="H23" s="246"/>
      <c r="I23" s="246"/>
      <c r="J23" s="246"/>
      <c r="K23" s="241">
        <f t="shared" si="0"/>
        <v>0</v>
      </c>
      <c r="L23" s="175"/>
    </row>
    <row r="24" spans="1:12" ht="15.75">
      <c r="A24" s="124"/>
      <c r="B24" s="218">
        <v>10</v>
      </c>
      <c r="C24" s="242" t="s">
        <v>191</v>
      </c>
      <c r="D24" s="245"/>
      <c r="E24" s="243"/>
      <c r="F24" s="136">
        <v>0</v>
      </c>
      <c r="G24" s="246"/>
      <c r="H24" s="246"/>
      <c r="I24" s="246"/>
      <c r="J24" s="246"/>
      <c r="K24" s="241">
        <f t="shared" si="0"/>
        <v>0</v>
      </c>
      <c r="L24" s="175"/>
    </row>
    <row r="25" spans="1:12" ht="15.75" customHeight="1">
      <c r="A25" s="123"/>
      <c r="B25" s="234">
        <v>11</v>
      </c>
      <c r="C25" s="163" t="s">
        <v>123</v>
      </c>
      <c r="D25" s="242"/>
      <c r="E25" s="243"/>
      <c r="F25" s="244">
        <f>SUM(G34:G133)</f>
        <v>818508</v>
      </c>
      <c r="G25" s="246">
        <f>SUM(H34:H133)</f>
        <v>1056028</v>
      </c>
      <c r="H25" s="246">
        <f>SUM(I34:I133)</f>
        <v>54643</v>
      </c>
      <c r="I25" s="246">
        <f>SUM(J34:J133)</f>
        <v>102321</v>
      </c>
      <c r="J25" s="246">
        <f>SUM(K34:K133)</f>
        <v>293490</v>
      </c>
      <c r="K25" s="246">
        <f>SUM(F25:J25)</f>
        <v>2324990</v>
      </c>
      <c r="L25" s="175"/>
    </row>
    <row r="26" spans="1:12" ht="30.75" customHeight="1">
      <c r="A26" s="123"/>
      <c r="B26" s="234">
        <v>12</v>
      </c>
      <c r="C26" s="247" t="s">
        <v>190</v>
      </c>
      <c r="D26" s="248"/>
      <c r="E26" s="249"/>
      <c r="F26" s="250">
        <f>SUM(F15:F17,F19:F25)</f>
        <v>898370</v>
      </c>
      <c r="G26" s="250">
        <f>SUM(G15:G17,G25)</f>
        <v>1109081</v>
      </c>
      <c r="H26" s="251">
        <f>SUM(H15:H17,H25)</f>
        <v>79643</v>
      </c>
      <c r="I26" s="250">
        <f>SUM(I15:I17,I25)</f>
        <v>127321</v>
      </c>
      <c r="J26" s="250">
        <f>SUM(J15:J17,J25)</f>
        <v>293490</v>
      </c>
      <c r="K26" s="250">
        <f>SUM(F26:J26)</f>
        <v>2507905</v>
      </c>
      <c r="L26" s="175"/>
    </row>
    <row r="27" spans="1:12" ht="30.75" customHeight="1">
      <c r="A27" s="123"/>
      <c r="B27" s="234">
        <v>13</v>
      </c>
      <c r="C27" s="252" t="s">
        <v>675</v>
      </c>
      <c r="D27" s="252"/>
      <c r="E27" s="252"/>
      <c r="F27" s="250">
        <f>SUM(F15:F17,F19,F20,F25)</f>
        <v>898370</v>
      </c>
      <c r="G27" s="250">
        <f>SUM(G15:G17,G25)</f>
        <v>1109081</v>
      </c>
      <c r="H27" s="250">
        <f>SUM(H15:H17,H25)</f>
        <v>79643</v>
      </c>
      <c r="I27" s="250">
        <f>SUM(I15:I17,I25)</f>
        <v>127321</v>
      </c>
      <c r="J27" s="250">
        <f>SUM(J15:J17,J25)</f>
        <v>293490</v>
      </c>
      <c r="K27" s="250">
        <f>SUM(F27:J27)</f>
        <v>2507905</v>
      </c>
      <c r="L27" s="175"/>
    </row>
    <row r="28" spans="1:12" ht="15.75">
      <c r="A28" s="123"/>
      <c r="B28" s="123"/>
      <c r="C28" s="123"/>
      <c r="D28" s="2"/>
      <c r="E28" s="2"/>
      <c r="F28" s="11"/>
      <c r="G28" s="124"/>
      <c r="H28" s="124"/>
      <c r="I28" s="124"/>
      <c r="J28" s="124"/>
      <c r="K28" s="124"/>
      <c r="L28" s="123"/>
    </row>
    <row r="29" spans="1:12" ht="15.75">
      <c r="A29" s="123"/>
      <c r="B29" s="123"/>
      <c r="C29" s="12"/>
      <c r="D29" s="2"/>
      <c r="E29" s="2"/>
      <c r="F29" s="13"/>
      <c r="G29" s="124"/>
      <c r="H29" s="124"/>
      <c r="I29" s="124"/>
      <c r="J29" s="124"/>
      <c r="K29" s="124"/>
      <c r="L29" s="123"/>
    </row>
    <row r="30" spans="1:12" ht="18.75" thickBot="1">
      <c r="A30" s="123"/>
      <c r="B30" s="253" t="s">
        <v>215</v>
      </c>
      <c r="C30" s="254"/>
      <c r="D30" s="231"/>
      <c r="E30" s="231"/>
      <c r="F30" s="255"/>
      <c r="G30" s="256"/>
      <c r="H30" s="256"/>
      <c r="I30" s="256"/>
      <c r="J30" s="256"/>
      <c r="K30" s="256"/>
      <c r="L30" s="230"/>
    </row>
    <row r="31" spans="1:12" ht="16.5" thickTop="1">
      <c r="A31" s="123"/>
      <c r="B31" s="257"/>
      <c r="C31" s="12"/>
      <c r="D31" s="2"/>
      <c r="E31" s="2"/>
      <c r="F31" s="13"/>
      <c r="G31" s="124"/>
      <c r="H31" s="124"/>
      <c r="I31" s="124"/>
      <c r="J31" s="124"/>
      <c r="K31" s="124"/>
      <c r="L31" s="123"/>
    </row>
    <row r="32" spans="1:12" ht="15.75">
      <c r="A32" s="123"/>
      <c r="B32" s="400"/>
      <c r="C32" s="234" t="s">
        <v>23</v>
      </c>
      <c r="D32" s="211" t="s">
        <v>25</v>
      </c>
      <c r="E32" s="211" t="s">
        <v>27</v>
      </c>
      <c r="F32" s="234" t="s">
        <v>202</v>
      </c>
      <c r="G32" s="211" t="s">
        <v>203</v>
      </c>
      <c r="H32" s="211" t="s">
        <v>204</v>
      </c>
      <c r="I32" s="234" t="s">
        <v>213</v>
      </c>
      <c r="J32" s="211" t="s">
        <v>205</v>
      </c>
      <c r="K32" s="211" t="s">
        <v>206</v>
      </c>
      <c r="L32" s="211" t="s">
        <v>207</v>
      </c>
    </row>
    <row r="33" spans="1:12" ht="87.75" customHeight="1">
      <c r="A33" s="123"/>
      <c r="B33" s="258" t="s">
        <v>120</v>
      </c>
      <c r="C33" s="259" t="s">
        <v>168</v>
      </c>
      <c r="D33" s="260" t="s">
        <v>8</v>
      </c>
      <c r="E33" s="260" t="s">
        <v>3</v>
      </c>
      <c r="F33" s="260" t="s">
        <v>97</v>
      </c>
      <c r="G33" s="236" t="s">
        <v>283</v>
      </c>
      <c r="H33" s="260" t="s">
        <v>4</v>
      </c>
      <c r="I33" s="260" t="s">
        <v>5</v>
      </c>
      <c r="J33" s="260" t="s">
        <v>26</v>
      </c>
      <c r="K33" s="261" t="s">
        <v>12</v>
      </c>
      <c r="L33" s="239" t="s">
        <v>222</v>
      </c>
    </row>
    <row r="34" spans="1:12" ht="15.75">
      <c r="A34" s="123"/>
      <c r="B34" s="262">
        <v>14</v>
      </c>
      <c r="C34" s="263">
        <f aca="true" t="shared" si="1" ref="C34:C65">IF(L34&lt;&gt;0,VLOOKUP($D$9,Info_County_Code,2,FALSE),"")</f>
        <v>25</v>
      </c>
      <c r="D34" s="148" t="s">
        <v>789</v>
      </c>
      <c r="E34" s="148" t="s">
        <v>791</v>
      </c>
      <c r="F34" s="127" t="s">
        <v>95</v>
      </c>
      <c r="G34" s="126">
        <v>174988</v>
      </c>
      <c r="H34" s="126">
        <v>245513</v>
      </c>
      <c r="I34" s="126">
        <v>12704</v>
      </c>
      <c r="J34" s="129">
        <v>23788</v>
      </c>
      <c r="K34" s="126">
        <f>68232+1</f>
        <v>68233</v>
      </c>
      <c r="L34" s="246">
        <f>SUM(G34:K34)</f>
        <v>525226</v>
      </c>
    </row>
    <row r="35" spans="1:12" ht="15.75">
      <c r="A35" s="123"/>
      <c r="B35" s="262">
        <v>15</v>
      </c>
      <c r="C35" s="263">
        <f t="shared" si="1"/>
        <v>25</v>
      </c>
      <c r="D35" s="148" t="s">
        <v>794</v>
      </c>
      <c r="E35" s="148" t="s">
        <v>790</v>
      </c>
      <c r="F35" s="127" t="s">
        <v>96</v>
      </c>
      <c r="G35" s="126">
        <f>577687-G36</f>
        <v>367351</v>
      </c>
      <c r="H35" s="126">
        <f>810515-H36</f>
        <v>515406</v>
      </c>
      <c r="I35" s="126">
        <f>41939-I36</f>
        <v>26669</v>
      </c>
      <c r="J35" s="129">
        <f>78533-J36</f>
        <v>49939</v>
      </c>
      <c r="K35" s="126">
        <f>225255+2-K36</f>
        <v>143241</v>
      </c>
      <c r="L35" s="246">
        <f aca="true" t="shared" si="2" ref="L35:L98">SUM(G35:K35)</f>
        <v>1102606</v>
      </c>
    </row>
    <row r="36" spans="1:12" ht="15.75">
      <c r="A36" s="123"/>
      <c r="B36" s="262">
        <v>16</v>
      </c>
      <c r="C36" s="263">
        <f t="shared" si="1"/>
        <v>25</v>
      </c>
      <c r="D36" s="148" t="s">
        <v>795</v>
      </c>
      <c r="E36" s="148" t="s">
        <v>790</v>
      </c>
      <c r="F36" s="127" t="s">
        <v>96</v>
      </c>
      <c r="G36" s="126">
        <v>210336</v>
      </c>
      <c r="H36" s="126">
        <v>295109</v>
      </c>
      <c r="I36" s="126">
        <v>15270</v>
      </c>
      <c r="J36" s="126">
        <v>28594</v>
      </c>
      <c r="K36" s="126">
        <v>82016</v>
      </c>
      <c r="L36" s="246">
        <f t="shared" si="2"/>
        <v>631325</v>
      </c>
    </row>
    <row r="37" spans="1:12" ht="15.75">
      <c r="A37" s="123"/>
      <c r="B37" s="262">
        <v>17</v>
      </c>
      <c r="C37" s="263">
        <f t="shared" si="1"/>
        <v>25</v>
      </c>
      <c r="D37" s="134" t="s">
        <v>793</v>
      </c>
      <c r="E37" s="144" t="s">
        <v>791</v>
      </c>
      <c r="F37" s="127" t="s">
        <v>96</v>
      </c>
      <c r="G37" s="126">
        <v>65833</v>
      </c>
      <c r="H37" s="126">
        <v>0</v>
      </c>
      <c r="I37" s="126">
        <v>0</v>
      </c>
      <c r="J37" s="129">
        <v>0</v>
      </c>
      <c r="K37" s="126">
        <v>0</v>
      </c>
      <c r="L37" s="246">
        <f t="shared" si="2"/>
        <v>65833</v>
      </c>
    </row>
    <row r="38" spans="1:12" ht="15.75">
      <c r="A38" s="123"/>
      <c r="B38" s="262">
        <v>18</v>
      </c>
      <c r="C38" s="263">
        <f t="shared" si="1"/>
      </c>
      <c r="D38" s="144"/>
      <c r="E38" s="144"/>
      <c r="F38" s="127"/>
      <c r="G38" s="126"/>
      <c r="H38" s="126"/>
      <c r="I38" s="126"/>
      <c r="J38" s="129"/>
      <c r="K38" s="126"/>
      <c r="L38" s="246">
        <f t="shared" si="2"/>
        <v>0</v>
      </c>
    </row>
    <row r="39" spans="1:12" ht="15.75">
      <c r="A39" s="123"/>
      <c r="B39" s="262">
        <v>19</v>
      </c>
      <c r="C39" s="263">
        <f t="shared" si="1"/>
      </c>
      <c r="D39" s="144"/>
      <c r="E39" s="144"/>
      <c r="F39" s="127"/>
      <c r="G39" s="126"/>
      <c r="H39" s="126"/>
      <c r="I39" s="126"/>
      <c r="J39" s="129"/>
      <c r="K39" s="126"/>
      <c r="L39" s="246">
        <f t="shared" si="2"/>
        <v>0</v>
      </c>
    </row>
    <row r="40" spans="1:12" ht="15.75">
      <c r="A40" s="123"/>
      <c r="B40" s="262">
        <v>20</v>
      </c>
      <c r="C40" s="263">
        <f t="shared" si="1"/>
      </c>
      <c r="D40" s="144"/>
      <c r="E40" s="144"/>
      <c r="F40" s="127"/>
      <c r="G40" s="126"/>
      <c r="H40" s="126"/>
      <c r="I40" s="126"/>
      <c r="J40" s="129"/>
      <c r="K40" s="126"/>
      <c r="L40" s="246">
        <f t="shared" si="2"/>
        <v>0</v>
      </c>
    </row>
    <row r="41" spans="1:12" ht="15.75">
      <c r="A41" s="123"/>
      <c r="B41" s="262">
        <v>21</v>
      </c>
      <c r="C41" s="263">
        <f t="shared" si="1"/>
      </c>
      <c r="D41" s="144"/>
      <c r="E41" s="144"/>
      <c r="F41" s="127"/>
      <c r="G41" s="126"/>
      <c r="H41" s="126"/>
      <c r="I41" s="126"/>
      <c r="J41" s="129"/>
      <c r="K41" s="126"/>
      <c r="L41" s="246">
        <f t="shared" si="2"/>
        <v>0</v>
      </c>
    </row>
    <row r="42" spans="1:12" ht="15.75">
      <c r="A42" s="123"/>
      <c r="B42" s="262">
        <v>22</v>
      </c>
      <c r="C42" s="263">
        <f t="shared" si="1"/>
      </c>
      <c r="D42" s="144"/>
      <c r="E42" s="144"/>
      <c r="F42" s="127"/>
      <c r="G42" s="126"/>
      <c r="H42" s="126"/>
      <c r="I42" s="126"/>
      <c r="J42" s="129"/>
      <c r="K42" s="126"/>
      <c r="L42" s="246">
        <f t="shared" si="2"/>
        <v>0</v>
      </c>
    </row>
    <row r="43" spans="1:12" ht="15.75">
      <c r="A43" s="123"/>
      <c r="B43" s="262">
        <v>23</v>
      </c>
      <c r="C43" s="263">
        <f t="shared" si="1"/>
      </c>
      <c r="D43" s="144"/>
      <c r="E43" s="144"/>
      <c r="F43" s="127"/>
      <c r="G43" s="126"/>
      <c r="H43" s="126"/>
      <c r="I43" s="126"/>
      <c r="J43" s="129"/>
      <c r="K43" s="126"/>
      <c r="L43" s="246">
        <f t="shared" si="2"/>
        <v>0</v>
      </c>
    </row>
    <row r="44" spans="1:12" ht="15.75">
      <c r="A44" s="123"/>
      <c r="B44" s="262">
        <v>24</v>
      </c>
      <c r="C44" s="263">
        <f t="shared" si="1"/>
      </c>
      <c r="D44" s="144"/>
      <c r="E44" s="144"/>
      <c r="F44" s="127"/>
      <c r="G44" s="126"/>
      <c r="H44" s="126"/>
      <c r="I44" s="126"/>
      <c r="J44" s="129"/>
      <c r="K44" s="126"/>
      <c r="L44" s="246">
        <f t="shared" si="2"/>
        <v>0</v>
      </c>
    </row>
    <row r="45" spans="1:12" ht="15.75">
      <c r="A45" s="123"/>
      <c r="B45" s="262">
        <v>25</v>
      </c>
      <c r="C45" s="263">
        <f t="shared" si="1"/>
      </c>
      <c r="D45" s="144"/>
      <c r="E45" s="144"/>
      <c r="F45" s="127"/>
      <c r="G45" s="126"/>
      <c r="H45" s="126"/>
      <c r="I45" s="126"/>
      <c r="J45" s="129"/>
      <c r="K45" s="126"/>
      <c r="L45" s="246">
        <f t="shared" si="2"/>
        <v>0</v>
      </c>
    </row>
    <row r="46" spans="1:12" ht="15.75">
      <c r="A46" s="123"/>
      <c r="B46" s="262">
        <v>26</v>
      </c>
      <c r="C46" s="263">
        <f t="shared" si="1"/>
      </c>
      <c r="D46" s="144"/>
      <c r="E46" s="144"/>
      <c r="F46" s="127"/>
      <c r="G46" s="126"/>
      <c r="H46" s="126"/>
      <c r="I46" s="126"/>
      <c r="J46" s="129"/>
      <c r="K46" s="126"/>
      <c r="L46" s="246">
        <f t="shared" si="2"/>
        <v>0</v>
      </c>
    </row>
    <row r="47" spans="1:12" ht="15.75">
      <c r="A47" s="123"/>
      <c r="B47" s="262">
        <v>27</v>
      </c>
      <c r="C47" s="263">
        <f t="shared" si="1"/>
      </c>
      <c r="D47" s="144"/>
      <c r="E47" s="144"/>
      <c r="F47" s="127"/>
      <c r="G47" s="126"/>
      <c r="H47" s="126"/>
      <c r="I47" s="126"/>
      <c r="J47" s="129"/>
      <c r="K47" s="126"/>
      <c r="L47" s="246">
        <f t="shared" si="2"/>
        <v>0</v>
      </c>
    </row>
    <row r="48" spans="1:12" ht="15.75">
      <c r="A48" s="123"/>
      <c r="B48" s="262">
        <v>28</v>
      </c>
      <c r="C48" s="263">
        <f t="shared" si="1"/>
      </c>
      <c r="D48" s="144"/>
      <c r="E48" s="144"/>
      <c r="F48" s="127"/>
      <c r="G48" s="126"/>
      <c r="H48" s="126"/>
      <c r="I48" s="126"/>
      <c r="J48" s="129"/>
      <c r="K48" s="126"/>
      <c r="L48" s="246">
        <f t="shared" si="2"/>
        <v>0</v>
      </c>
    </row>
    <row r="49" spans="1:12" ht="15.75">
      <c r="A49" s="123"/>
      <c r="B49" s="262">
        <v>29</v>
      </c>
      <c r="C49" s="263">
        <f t="shared" si="1"/>
      </c>
      <c r="D49" s="144"/>
      <c r="E49" s="144"/>
      <c r="F49" s="127"/>
      <c r="G49" s="126"/>
      <c r="H49" s="126"/>
      <c r="I49" s="126"/>
      <c r="J49" s="129"/>
      <c r="K49" s="126"/>
      <c r="L49" s="246">
        <f t="shared" si="2"/>
        <v>0</v>
      </c>
    </row>
    <row r="50" spans="1:12" ht="15.75">
      <c r="A50" s="123"/>
      <c r="B50" s="262">
        <v>30</v>
      </c>
      <c r="C50" s="263">
        <f t="shared" si="1"/>
      </c>
      <c r="D50" s="144"/>
      <c r="E50" s="144"/>
      <c r="F50" s="127"/>
      <c r="G50" s="126"/>
      <c r="H50" s="126"/>
      <c r="I50" s="126"/>
      <c r="J50" s="129"/>
      <c r="K50" s="126"/>
      <c r="L50" s="246">
        <f t="shared" si="2"/>
        <v>0</v>
      </c>
    </row>
    <row r="51" spans="1:12" ht="15.75">
      <c r="A51" s="123"/>
      <c r="B51" s="262">
        <v>31</v>
      </c>
      <c r="C51" s="263">
        <f t="shared" si="1"/>
      </c>
      <c r="D51" s="144"/>
      <c r="E51" s="144"/>
      <c r="F51" s="127"/>
      <c r="G51" s="126"/>
      <c r="H51" s="126"/>
      <c r="I51" s="126"/>
      <c r="J51" s="129"/>
      <c r="K51" s="126"/>
      <c r="L51" s="246">
        <f t="shared" si="2"/>
        <v>0</v>
      </c>
    </row>
    <row r="52" spans="1:12" ht="15.75">
      <c r="A52" s="123"/>
      <c r="B52" s="262">
        <v>32</v>
      </c>
      <c r="C52" s="263">
        <f t="shared" si="1"/>
      </c>
      <c r="D52" s="144"/>
      <c r="E52" s="144"/>
      <c r="F52" s="127"/>
      <c r="G52" s="126"/>
      <c r="H52" s="126"/>
      <c r="I52" s="126"/>
      <c r="J52" s="129"/>
      <c r="K52" s="126"/>
      <c r="L52" s="246">
        <f t="shared" si="2"/>
        <v>0</v>
      </c>
    </row>
    <row r="53" spans="1:12" ht="15.75">
      <c r="A53" s="123"/>
      <c r="B53" s="262">
        <v>33</v>
      </c>
      <c r="C53" s="263">
        <f t="shared" si="1"/>
      </c>
      <c r="D53" s="144"/>
      <c r="E53" s="144"/>
      <c r="F53" s="127"/>
      <c r="G53" s="126"/>
      <c r="H53" s="126"/>
      <c r="I53" s="126"/>
      <c r="J53" s="129"/>
      <c r="K53" s="126"/>
      <c r="L53" s="246">
        <f t="shared" si="2"/>
        <v>0</v>
      </c>
    </row>
    <row r="54" spans="1:12" ht="15.75">
      <c r="A54" s="123"/>
      <c r="B54" s="262">
        <v>34</v>
      </c>
      <c r="C54" s="263">
        <f t="shared" si="1"/>
      </c>
      <c r="D54" s="144"/>
      <c r="E54" s="144"/>
      <c r="F54" s="127"/>
      <c r="G54" s="126"/>
      <c r="H54" s="126"/>
      <c r="I54" s="126"/>
      <c r="J54" s="129"/>
      <c r="K54" s="126"/>
      <c r="L54" s="246">
        <f t="shared" si="2"/>
        <v>0</v>
      </c>
    </row>
    <row r="55" spans="1:12" ht="15.75">
      <c r="A55" s="123"/>
      <c r="B55" s="262">
        <v>35</v>
      </c>
      <c r="C55" s="263">
        <f t="shared" si="1"/>
      </c>
      <c r="D55" s="144"/>
      <c r="E55" s="144"/>
      <c r="F55" s="127"/>
      <c r="G55" s="126"/>
      <c r="H55" s="126"/>
      <c r="I55" s="126"/>
      <c r="J55" s="129"/>
      <c r="K55" s="126"/>
      <c r="L55" s="246">
        <f t="shared" si="2"/>
        <v>0</v>
      </c>
    </row>
    <row r="56" spans="1:12" ht="15.75">
      <c r="A56" s="123"/>
      <c r="B56" s="262">
        <v>36</v>
      </c>
      <c r="C56" s="263">
        <f t="shared" si="1"/>
      </c>
      <c r="D56" s="144"/>
      <c r="E56" s="144"/>
      <c r="F56" s="127"/>
      <c r="G56" s="126"/>
      <c r="H56" s="126"/>
      <c r="I56" s="126"/>
      <c r="J56" s="129"/>
      <c r="K56" s="126"/>
      <c r="L56" s="246">
        <f t="shared" si="2"/>
        <v>0</v>
      </c>
    </row>
    <row r="57" spans="1:12" ht="15.75">
      <c r="A57" s="123"/>
      <c r="B57" s="262">
        <v>37</v>
      </c>
      <c r="C57" s="263">
        <f t="shared" si="1"/>
      </c>
      <c r="D57" s="144"/>
      <c r="E57" s="144"/>
      <c r="F57" s="127"/>
      <c r="G57" s="126"/>
      <c r="H57" s="126"/>
      <c r="I57" s="126"/>
      <c r="J57" s="129"/>
      <c r="K57" s="126"/>
      <c r="L57" s="246">
        <f t="shared" si="2"/>
        <v>0</v>
      </c>
    </row>
    <row r="58" spans="1:12" ht="15.75">
      <c r="A58" s="123"/>
      <c r="B58" s="262">
        <v>38</v>
      </c>
      <c r="C58" s="263">
        <f t="shared" si="1"/>
      </c>
      <c r="D58" s="144"/>
      <c r="E58" s="144"/>
      <c r="F58" s="127"/>
      <c r="G58" s="126"/>
      <c r="H58" s="126"/>
      <c r="I58" s="126"/>
      <c r="J58" s="129"/>
      <c r="K58" s="126"/>
      <c r="L58" s="246">
        <f t="shared" si="2"/>
        <v>0</v>
      </c>
    </row>
    <row r="59" spans="1:12" ht="15.75">
      <c r="A59" s="123"/>
      <c r="B59" s="262">
        <v>39</v>
      </c>
      <c r="C59" s="263">
        <f t="shared" si="1"/>
      </c>
      <c r="D59" s="144"/>
      <c r="E59" s="144"/>
      <c r="F59" s="127"/>
      <c r="G59" s="126"/>
      <c r="H59" s="126"/>
      <c r="I59" s="126"/>
      <c r="J59" s="129"/>
      <c r="K59" s="126"/>
      <c r="L59" s="246">
        <f t="shared" si="2"/>
        <v>0</v>
      </c>
    </row>
    <row r="60" spans="1:12" ht="15.75">
      <c r="A60" s="123"/>
      <c r="B60" s="262">
        <v>40</v>
      </c>
      <c r="C60" s="263">
        <f t="shared" si="1"/>
      </c>
      <c r="D60" s="144"/>
      <c r="E60" s="144"/>
      <c r="F60" s="127"/>
      <c r="G60" s="126"/>
      <c r="H60" s="126"/>
      <c r="I60" s="126"/>
      <c r="J60" s="129"/>
      <c r="K60" s="126"/>
      <c r="L60" s="246">
        <f t="shared" si="2"/>
        <v>0</v>
      </c>
    </row>
    <row r="61" spans="1:12" ht="15.75">
      <c r="A61" s="123"/>
      <c r="B61" s="262">
        <v>41</v>
      </c>
      <c r="C61" s="263">
        <f t="shared" si="1"/>
      </c>
      <c r="D61" s="144"/>
      <c r="E61" s="144"/>
      <c r="F61" s="127"/>
      <c r="G61" s="126"/>
      <c r="H61" s="126"/>
      <c r="I61" s="126"/>
      <c r="J61" s="129"/>
      <c r="K61" s="126"/>
      <c r="L61" s="246">
        <f t="shared" si="2"/>
        <v>0</v>
      </c>
    </row>
    <row r="62" spans="1:12" ht="15.75">
      <c r="A62" s="123"/>
      <c r="B62" s="262">
        <v>42</v>
      </c>
      <c r="C62" s="263">
        <f t="shared" si="1"/>
      </c>
      <c r="D62" s="144"/>
      <c r="E62" s="144"/>
      <c r="F62" s="127"/>
      <c r="G62" s="126"/>
      <c r="H62" s="126"/>
      <c r="I62" s="126"/>
      <c r="J62" s="129"/>
      <c r="K62" s="126"/>
      <c r="L62" s="246">
        <f t="shared" si="2"/>
        <v>0</v>
      </c>
    </row>
    <row r="63" spans="1:12" ht="15.75">
      <c r="A63" s="123"/>
      <c r="B63" s="262">
        <v>43</v>
      </c>
      <c r="C63" s="263">
        <f t="shared" si="1"/>
      </c>
      <c r="D63" s="144"/>
      <c r="E63" s="144"/>
      <c r="F63" s="127"/>
      <c r="G63" s="126"/>
      <c r="H63" s="126"/>
      <c r="I63" s="126"/>
      <c r="J63" s="129"/>
      <c r="K63" s="126"/>
      <c r="L63" s="246">
        <f t="shared" si="2"/>
        <v>0</v>
      </c>
    </row>
    <row r="64" spans="1:12" ht="15.75">
      <c r="A64" s="123"/>
      <c r="B64" s="262">
        <v>44</v>
      </c>
      <c r="C64" s="263">
        <f t="shared" si="1"/>
      </c>
      <c r="D64" s="144"/>
      <c r="E64" s="144"/>
      <c r="F64" s="127"/>
      <c r="G64" s="126"/>
      <c r="H64" s="126"/>
      <c r="I64" s="126"/>
      <c r="J64" s="129"/>
      <c r="K64" s="126"/>
      <c r="L64" s="246">
        <f t="shared" si="2"/>
        <v>0</v>
      </c>
    </row>
    <row r="65" spans="1:12" ht="15.75">
      <c r="A65" s="123"/>
      <c r="B65" s="262">
        <v>45</v>
      </c>
      <c r="C65" s="263">
        <f t="shared" si="1"/>
      </c>
      <c r="D65" s="144"/>
      <c r="E65" s="144"/>
      <c r="F65" s="127"/>
      <c r="G65" s="126"/>
      <c r="H65" s="126"/>
      <c r="I65" s="126"/>
      <c r="J65" s="129"/>
      <c r="K65" s="126"/>
      <c r="L65" s="246">
        <f t="shared" si="2"/>
        <v>0</v>
      </c>
    </row>
    <row r="66" spans="1:12" ht="15.75">
      <c r="A66" s="123"/>
      <c r="B66" s="262">
        <v>46</v>
      </c>
      <c r="C66" s="263">
        <f aca="true" t="shared" si="3" ref="C66:C97">IF(L66&lt;&gt;0,VLOOKUP($D$9,Info_County_Code,2,FALSE),"")</f>
      </c>
      <c r="D66" s="144"/>
      <c r="E66" s="144"/>
      <c r="F66" s="127"/>
      <c r="G66" s="126"/>
      <c r="H66" s="126"/>
      <c r="I66" s="126"/>
      <c r="J66" s="129"/>
      <c r="K66" s="126"/>
      <c r="L66" s="246">
        <f t="shared" si="2"/>
        <v>0</v>
      </c>
    </row>
    <row r="67" spans="1:12" ht="15.75">
      <c r="A67" s="123"/>
      <c r="B67" s="262">
        <v>47</v>
      </c>
      <c r="C67" s="263">
        <f t="shared" si="3"/>
      </c>
      <c r="D67" s="144"/>
      <c r="E67" s="144"/>
      <c r="F67" s="127"/>
      <c r="G67" s="126"/>
      <c r="H67" s="126"/>
      <c r="I67" s="126"/>
      <c r="J67" s="129"/>
      <c r="K67" s="126"/>
      <c r="L67" s="246">
        <f t="shared" si="2"/>
        <v>0</v>
      </c>
    </row>
    <row r="68" spans="1:12" ht="15.75">
      <c r="A68" s="123"/>
      <c r="B68" s="262">
        <v>48</v>
      </c>
      <c r="C68" s="263">
        <f t="shared" si="3"/>
      </c>
      <c r="D68" s="144"/>
      <c r="E68" s="144"/>
      <c r="F68" s="127"/>
      <c r="G68" s="126"/>
      <c r="H68" s="126"/>
      <c r="I68" s="126"/>
      <c r="J68" s="129"/>
      <c r="K68" s="126"/>
      <c r="L68" s="246">
        <f t="shared" si="2"/>
        <v>0</v>
      </c>
    </row>
    <row r="69" spans="1:12" ht="15.75">
      <c r="A69" s="123"/>
      <c r="B69" s="262">
        <v>49</v>
      </c>
      <c r="C69" s="263">
        <f t="shared" si="3"/>
      </c>
      <c r="D69" s="144"/>
      <c r="E69" s="144"/>
      <c r="F69" s="127"/>
      <c r="G69" s="126"/>
      <c r="H69" s="126"/>
      <c r="I69" s="126"/>
      <c r="J69" s="129"/>
      <c r="K69" s="126"/>
      <c r="L69" s="246">
        <f t="shared" si="2"/>
        <v>0</v>
      </c>
    </row>
    <row r="70" spans="1:12" ht="15.75">
      <c r="A70" s="123"/>
      <c r="B70" s="262">
        <v>50</v>
      </c>
      <c r="C70" s="263">
        <f t="shared" si="3"/>
      </c>
      <c r="D70" s="144"/>
      <c r="E70" s="144"/>
      <c r="F70" s="127"/>
      <c r="G70" s="126"/>
      <c r="H70" s="126"/>
      <c r="I70" s="126"/>
      <c r="J70" s="129"/>
      <c r="K70" s="126"/>
      <c r="L70" s="246">
        <f t="shared" si="2"/>
        <v>0</v>
      </c>
    </row>
    <row r="71" spans="1:12" ht="15.75">
      <c r="A71" s="123"/>
      <c r="B71" s="262">
        <v>51</v>
      </c>
      <c r="C71" s="263">
        <f t="shared" si="3"/>
      </c>
      <c r="D71" s="144"/>
      <c r="E71" s="144"/>
      <c r="F71" s="127"/>
      <c r="G71" s="126"/>
      <c r="H71" s="126"/>
      <c r="I71" s="126"/>
      <c r="J71" s="129"/>
      <c r="K71" s="126"/>
      <c r="L71" s="246">
        <f t="shared" si="2"/>
        <v>0</v>
      </c>
    </row>
    <row r="72" spans="1:12" ht="15.75">
      <c r="A72" s="123"/>
      <c r="B72" s="262">
        <v>52</v>
      </c>
      <c r="C72" s="263">
        <f t="shared" si="3"/>
      </c>
      <c r="D72" s="144"/>
      <c r="E72" s="144"/>
      <c r="F72" s="127"/>
      <c r="G72" s="126"/>
      <c r="H72" s="126"/>
      <c r="I72" s="126"/>
      <c r="J72" s="129"/>
      <c r="K72" s="126"/>
      <c r="L72" s="246">
        <f t="shared" si="2"/>
        <v>0</v>
      </c>
    </row>
    <row r="73" spans="1:12" ht="15.75">
      <c r="A73" s="123"/>
      <c r="B73" s="262">
        <v>53</v>
      </c>
      <c r="C73" s="263">
        <f t="shared" si="3"/>
      </c>
      <c r="D73" s="144"/>
      <c r="E73" s="144"/>
      <c r="F73" s="127"/>
      <c r="G73" s="126"/>
      <c r="H73" s="126"/>
      <c r="I73" s="126"/>
      <c r="J73" s="129"/>
      <c r="K73" s="126"/>
      <c r="L73" s="246">
        <f t="shared" si="2"/>
        <v>0</v>
      </c>
    </row>
    <row r="74" spans="1:12" ht="15.75">
      <c r="A74" s="123"/>
      <c r="B74" s="262">
        <v>54</v>
      </c>
      <c r="C74" s="263">
        <f t="shared" si="3"/>
      </c>
      <c r="D74" s="144"/>
      <c r="E74" s="144"/>
      <c r="F74" s="127"/>
      <c r="G74" s="126"/>
      <c r="H74" s="126"/>
      <c r="I74" s="126"/>
      <c r="J74" s="129"/>
      <c r="K74" s="126"/>
      <c r="L74" s="246">
        <f t="shared" si="2"/>
        <v>0</v>
      </c>
    </row>
    <row r="75" spans="1:12" ht="15.75">
      <c r="A75" s="123"/>
      <c r="B75" s="262">
        <v>55</v>
      </c>
      <c r="C75" s="263">
        <f t="shared" si="3"/>
      </c>
      <c r="D75" s="144"/>
      <c r="E75" s="144"/>
      <c r="F75" s="127"/>
      <c r="G75" s="126"/>
      <c r="H75" s="126"/>
      <c r="I75" s="126"/>
      <c r="J75" s="129"/>
      <c r="K75" s="126"/>
      <c r="L75" s="246">
        <f t="shared" si="2"/>
        <v>0</v>
      </c>
    </row>
    <row r="76" spans="1:12" ht="15.75">
      <c r="A76" s="123"/>
      <c r="B76" s="262">
        <v>56</v>
      </c>
      <c r="C76" s="263">
        <f t="shared" si="3"/>
      </c>
      <c r="D76" s="144"/>
      <c r="E76" s="144"/>
      <c r="F76" s="127"/>
      <c r="G76" s="126"/>
      <c r="H76" s="126"/>
      <c r="I76" s="126"/>
      <c r="J76" s="129"/>
      <c r="K76" s="126"/>
      <c r="L76" s="246">
        <f t="shared" si="2"/>
        <v>0</v>
      </c>
    </row>
    <row r="77" spans="1:12" ht="15.75">
      <c r="A77" s="123"/>
      <c r="B77" s="262">
        <v>57</v>
      </c>
      <c r="C77" s="263">
        <f t="shared" si="3"/>
      </c>
      <c r="D77" s="144"/>
      <c r="E77" s="144"/>
      <c r="F77" s="127"/>
      <c r="G77" s="126"/>
      <c r="H77" s="126"/>
      <c r="I77" s="126"/>
      <c r="J77" s="129"/>
      <c r="K77" s="126"/>
      <c r="L77" s="246">
        <f t="shared" si="2"/>
        <v>0</v>
      </c>
    </row>
    <row r="78" spans="1:12" ht="15.75">
      <c r="A78" s="123"/>
      <c r="B78" s="262">
        <v>58</v>
      </c>
      <c r="C78" s="263">
        <f t="shared" si="3"/>
      </c>
      <c r="D78" s="144"/>
      <c r="E78" s="144"/>
      <c r="F78" s="127"/>
      <c r="G78" s="126"/>
      <c r="H78" s="126"/>
      <c r="I78" s="126"/>
      <c r="J78" s="129"/>
      <c r="K78" s="126"/>
      <c r="L78" s="246">
        <f>SUM(G78:K78)</f>
        <v>0</v>
      </c>
    </row>
    <row r="79" spans="1:12" ht="15.75">
      <c r="A79" s="123"/>
      <c r="B79" s="262">
        <v>59</v>
      </c>
      <c r="C79" s="263">
        <f t="shared" si="3"/>
      </c>
      <c r="D79" s="144"/>
      <c r="E79" s="144"/>
      <c r="F79" s="127"/>
      <c r="G79" s="126"/>
      <c r="H79" s="126"/>
      <c r="I79" s="126"/>
      <c r="J79" s="129"/>
      <c r="K79" s="126"/>
      <c r="L79" s="246">
        <f t="shared" si="2"/>
        <v>0</v>
      </c>
    </row>
    <row r="80" spans="1:12" ht="15.75">
      <c r="A80" s="123"/>
      <c r="B80" s="262">
        <v>60</v>
      </c>
      <c r="C80" s="263">
        <f t="shared" si="3"/>
      </c>
      <c r="D80" s="144"/>
      <c r="E80" s="144"/>
      <c r="F80" s="127"/>
      <c r="G80" s="126"/>
      <c r="H80" s="126"/>
      <c r="I80" s="126"/>
      <c r="J80" s="129"/>
      <c r="K80" s="126"/>
      <c r="L80" s="246">
        <f t="shared" si="2"/>
        <v>0</v>
      </c>
    </row>
    <row r="81" spans="1:12" ht="15.75">
      <c r="A81" s="123"/>
      <c r="B81" s="262">
        <v>61</v>
      </c>
      <c r="C81" s="263">
        <f t="shared" si="3"/>
      </c>
      <c r="D81" s="144"/>
      <c r="E81" s="144"/>
      <c r="F81" s="127"/>
      <c r="G81" s="126"/>
      <c r="H81" s="126"/>
      <c r="I81" s="126"/>
      <c r="J81" s="129"/>
      <c r="K81" s="126"/>
      <c r="L81" s="246">
        <f t="shared" si="2"/>
        <v>0</v>
      </c>
    </row>
    <row r="82" spans="1:12" ht="15.75">
      <c r="A82" s="123"/>
      <c r="B82" s="262">
        <v>62</v>
      </c>
      <c r="C82" s="263">
        <f t="shared" si="3"/>
      </c>
      <c r="D82" s="144"/>
      <c r="E82" s="144"/>
      <c r="F82" s="127"/>
      <c r="G82" s="126"/>
      <c r="H82" s="126"/>
      <c r="I82" s="126"/>
      <c r="J82" s="129"/>
      <c r="K82" s="126"/>
      <c r="L82" s="246">
        <f t="shared" si="2"/>
        <v>0</v>
      </c>
    </row>
    <row r="83" spans="1:12" ht="15.75">
      <c r="A83" s="123"/>
      <c r="B83" s="262">
        <v>63</v>
      </c>
      <c r="C83" s="263">
        <f t="shared" si="3"/>
      </c>
      <c r="D83" s="144"/>
      <c r="E83" s="144"/>
      <c r="F83" s="127"/>
      <c r="G83" s="126"/>
      <c r="H83" s="126"/>
      <c r="I83" s="126"/>
      <c r="J83" s="129"/>
      <c r="K83" s="126"/>
      <c r="L83" s="246">
        <f t="shared" si="2"/>
        <v>0</v>
      </c>
    </row>
    <row r="84" spans="1:12" ht="15.75">
      <c r="A84" s="123"/>
      <c r="B84" s="262">
        <v>64</v>
      </c>
      <c r="C84" s="263">
        <f t="shared" si="3"/>
      </c>
      <c r="D84" s="144"/>
      <c r="E84" s="144"/>
      <c r="F84" s="127"/>
      <c r="G84" s="126"/>
      <c r="H84" s="126"/>
      <c r="I84" s="126"/>
      <c r="J84" s="129"/>
      <c r="K84" s="126"/>
      <c r="L84" s="246">
        <f t="shared" si="2"/>
        <v>0</v>
      </c>
    </row>
    <row r="85" spans="1:12" ht="15.75">
      <c r="A85" s="123"/>
      <c r="B85" s="262">
        <v>65</v>
      </c>
      <c r="C85" s="263">
        <f t="shared" si="3"/>
      </c>
      <c r="D85" s="144"/>
      <c r="E85" s="144"/>
      <c r="F85" s="127"/>
      <c r="G85" s="126"/>
      <c r="H85" s="126"/>
      <c r="I85" s="126"/>
      <c r="J85" s="129"/>
      <c r="K85" s="126"/>
      <c r="L85" s="246">
        <f t="shared" si="2"/>
        <v>0</v>
      </c>
    </row>
    <row r="86" spans="1:12" ht="15.75">
      <c r="A86" s="123"/>
      <c r="B86" s="262">
        <v>66</v>
      </c>
      <c r="C86" s="263">
        <f t="shared" si="3"/>
      </c>
      <c r="D86" s="144"/>
      <c r="E86" s="144"/>
      <c r="F86" s="127"/>
      <c r="G86" s="126"/>
      <c r="H86" s="126"/>
      <c r="I86" s="126"/>
      <c r="J86" s="129"/>
      <c r="K86" s="126"/>
      <c r="L86" s="246">
        <f t="shared" si="2"/>
        <v>0</v>
      </c>
    </row>
    <row r="87" spans="1:12" ht="15.75">
      <c r="A87" s="123"/>
      <c r="B87" s="262">
        <v>67</v>
      </c>
      <c r="C87" s="263">
        <f t="shared" si="3"/>
      </c>
      <c r="D87" s="144"/>
      <c r="E87" s="144"/>
      <c r="F87" s="127"/>
      <c r="G87" s="126"/>
      <c r="H87" s="126"/>
      <c r="I87" s="126"/>
      <c r="J87" s="129"/>
      <c r="K87" s="126"/>
      <c r="L87" s="246">
        <f t="shared" si="2"/>
        <v>0</v>
      </c>
    </row>
    <row r="88" spans="1:12" ht="15.75">
      <c r="A88" s="123"/>
      <c r="B88" s="262">
        <v>68</v>
      </c>
      <c r="C88" s="263">
        <f t="shared" si="3"/>
      </c>
      <c r="D88" s="144"/>
      <c r="E88" s="144"/>
      <c r="F88" s="127"/>
      <c r="G88" s="126"/>
      <c r="H88" s="126"/>
      <c r="I88" s="126"/>
      <c r="J88" s="129"/>
      <c r="K88" s="126"/>
      <c r="L88" s="246">
        <f t="shared" si="2"/>
        <v>0</v>
      </c>
    </row>
    <row r="89" spans="1:12" ht="15.75">
      <c r="A89" s="123"/>
      <c r="B89" s="262">
        <v>69</v>
      </c>
      <c r="C89" s="263">
        <f t="shared" si="3"/>
      </c>
      <c r="D89" s="144"/>
      <c r="E89" s="144"/>
      <c r="F89" s="127"/>
      <c r="G89" s="126"/>
      <c r="H89" s="126"/>
      <c r="I89" s="126"/>
      <c r="J89" s="129"/>
      <c r="K89" s="126"/>
      <c r="L89" s="246">
        <f t="shared" si="2"/>
        <v>0</v>
      </c>
    </row>
    <row r="90" spans="1:12" ht="15.75">
      <c r="A90" s="123"/>
      <c r="B90" s="262">
        <v>70</v>
      </c>
      <c r="C90" s="263">
        <f t="shared" si="3"/>
      </c>
      <c r="D90" s="144"/>
      <c r="E90" s="144"/>
      <c r="F90" s="127"/>
      <c r="G90" s="126"/>
      <c r="H90" s="126"/>
      <c r="I90" s="126"/>
      <c r="J90" s="129"/>
      <c r="K90" s="126"/>
      <c r="L90" s="246">
        <f t="shared" si="2"/>
        <v>0</v>
      </c>
    </row>
    <row r="91" spans="1:12" ht="15.75">
      <c r="A91" s="123"/>
      <c r="B91" s="262">
        <v>71</v>
      </c>
      <c r="C91" s="263">
        <f t="shared" si="3"/>
      </c>
      <c r="D91" s="144"/>
      <c r="E91" s="144"/>
      <c r="F91" s="127"/>
      <c r="G91" s="126"/>
      <c r="H91" s="126"/>
      <c r="I91" s="126"/>
      <c r="J91" s="129"/>
      <c r="K91" s="126"/>
      <c r="L91" s="246">
        <f t="shared" si="2"/>
        <v>0</v>
      </c>
    </row>
    <row r="92" spans="1:12" ht="15.75">
      <c r="A92" s="123"/>
      <c r="B92" s="262">
        <v>72</v>
      </c>
      <c r="C92" s="263">
        <f t="shared" si="3"/>
      </c>
      <c r="D92" s="144"/>
      <c r="E92" s="144"/>
      <c r="F92" s="127"/>
      <c r="G92" s="126"/>
      <c r="H92" s="126"/>
      <c r="I92" s="126"/>
      <c r="J92" s="129"/>
      <c r="K92" s="126"/>
      <c r="L92" s="246">
        <f t="shared" si="2"/>
        <v>0</v>
      </c>
    </row>
    <row r="93" spans="1:12" ht="15.75">
      <c r="A93" s="123"/>
      <c r="B93" s="262">
        <v>73</v>
      </c>
      <c r="C93" s="263">
        <f t="shared" si="3"/>
      </c>
      <c r="D93" s="144"/>
      <c r="E93" s="144"/>
      <c r="F93" s="127"/>
      <c r="G93" s="126"/>
      <c r="H93" s="126"/>
      <c r="I93" s="126"/>
      <c r="J93" s="129"/>
      <c r="K93" s="126"/>
      <c r="L93" s="246">
        <f t="shared" si="2"/>
        <v>0</v>
      </c>
    </row>
    <row r="94" spans="1:12" ht="15.75">
      <c r="A94" s="123"/>
      <c r="B94" s="262">
        <v>74</v>
      </c>
      <c r="C94" s="263">
        <f t="shared" si="3"/>
      </c>
      <c r="D94" s="144"/>
      <c r="E94" s="144"/>
      <c r="F94" s="127"/>
      <c r="G94" s="126"/>
      <c r="H94" s="126"/>
      <c r="I94" s="126"/>
      <c r="J94" s="129"/>
      <c r="K94" s="126"/>
      <c r="L94" s="246">
        <f t="shared" si="2"/>
        <v>0</v>
      </c>
    </row>
    <row r="95" spans="1:12" ht="15.75">
      <c r="A95" s="123"/>
      <c r="B95" s="262">
        <v>75</v>
      </c>
      <c r="C95" s="263">
        <f t="shared" si="3"/>
      </c>
      <c r="D95" s="144"/>
      <c r="E95" s="144"/>
      <c r="F95" s="127"/>
      <c r="G95" s="126"/>
      <c r="H95" s="126"/>
      <c r="I95" s="126"/>
      <c r="J95" s="129"/>
      <c r="K95" s="126"/>
      <c r="L95" s="246">
        <f t="shared" si="2"/>
        <v>0</v>
      </c>
    </row>
    <row r="96" spans="1:12" ht="15.75">
      <c r="A96" s="123"/>
      <c r="B96" s="262">
        <v>76</v>
      </c>
      <c r="C96" s="263">
        <f t="shared" si="3"/>
      </c>
      <c r="D96" s="144"/>
      <c r="E96" s="144"/>
      <c r="F96" s="127"/>
      <c r="G96" s="126"/>
      <c r="H96" s="126"/>
      <c r="I96" s="126"/>
      <c r="J96" s="129"/>
      <c r="K96" s="126"/>
      <c r="L96" s="246">
        <f t="shared" si="2"/>
        <v>0</v>
      </c>
    </row>
    <row r="97" spans="1:12" ht="15.75">
      <c r="A97" s="123"/>
      <c r="B97" s="262">
        <v>77</v>
      </c>
      <c r="C97" s="263">
        <f t="shared" si="3"/>
      </c>
      <c r="D97" s="144"/>
      <c r="E97" s="144"/>
      <c r="F97" s="127"/>
      <c r="G97" s="126"/>
      <c r="H97" s="126"/>
      <c r="I97" s="126"/>
      <c r="J97" s="129"/>
      <c r="K97" s="126"/>
      <c r="L97" s="246">
        <f t="shared" si="2"/>
        <v>0</v>
      </c>
    </row>
    <row r="98" spans="1:12" ht="15.75">
      <c r="A98" s="123"/>
      <c r="B98" s="262">
        <v>78</v>
      </c>
      <c r="C98" s="263">
        <f aca="true" t="shared" si="4" ref="C98:C133">IF(L98&lt;&gt;0,VLOOKUP($D$9,Info_County_Code,2,FALSE),"")</f>
      </c>
      <c r="D98" s="144"/>
      <c r="E98" s="144"/>
      <c r="F98" s="127"/>
      <c r="G98" s="126"/>
      <c r="H98" s="126"/>
      <c r="I98" s="126"/>
      <c r="J98" s="129"/>
      <c r="K98" s="126"/>
      <c r="L98" s="246">
        <f t="shared" si="2"/>
        <v>0</v>
      </c>
    </row>
    <row r="99" spans="1:12" ht="15.75">
      <c r="A99" s="123"/>
      <c r="B99" s="262">
        <v>79</v>
      </c>
      <c r="C99" s="263">
        <f t="shared" si="4"/>
      </c>
      <c r="D99" s="144"/>
      <c r="E99" s="144"/>
      <c r="F99" s="127"/>
      <c r="G99" s="126"/>
      <c r="H99" s="126"/>
      <c r="I99" s="126"/>
      <c r="J99" s="129"/>
      <c r="K99" s="126"/>
      <c r="L99" s="246">
        <f aca="true" t="shared" si="5" ref="L99:L110">SUM(G99:K99)</f>
        <v>0</v>
      </c>
    </row>
    <row r="100" spans="1:12" ht="15.75">
      <c r="A100" s="123"/>
      <c r="B100" s="262">
        <v>80</v>
      </c>
      <c r="C100" s="263">
        <f t="shared" si="4"/>
      </c>
      <c r="D100" s="144"/>
      <c r="E100" s="144"/>
      <c r="F100" s="127"/>
      <c r="G100" s="126"/>
      <c r="H100" s="126"/>
      <c r="I100" s="126"/>
      <c r="J100" s="129"/>
      <c r="K100" s="126"/>
      <c r="L100" s="246">
        <f t="shared" si="5"/>
        <v>0</v>
      </c>
    </row>
    <row r="101" spans="1:12" ht="15.75">
      <c r="A101" s="123"/>
      <c r="B101" s="262">
        <v>81</v>
      </c>
      <c r="C101" s="263">
        <f t="shared" si="4"/>
      </c>
      <c r="D101" s="144"/>
      <c r="E101" s="144"/>
      <c r="F101" s="127"/>
      <c r="G101" s="126"/>
      <c r="H101" s="126"/>
      <c r="I101" s="126"/>
      <c r="J101" s="129"/>
      <c r="K101" s="126"/>
      <c r="L101" s="246">
        <f t="shared" si="5"/>
        <v>0</v>
      </c>
    </row>
    <row r="102" spans="1:12" ht="15.75">
      <c r="A102" s="123"/>
      <c r="B102" s="262">
        <v>82</v>
      </c>
      <c r="C102" s="263">
        <f t="shared" si="4"/>
      </c>
      <c r="D102" s="144"/>
      <c r="E102" s="144"/>
      <c r="F102" s="127"/>
      <c r="G102" s="126"/>
      <c r="H102" s="126"/>
      <c r="I102" s="126"/>
      <c r="J102" s="129"/>
      <c r="K102" s="126"/>
      <c r="L102" s="246">
        <f t="shared" si="5"/>
        <v>0</v>
      </c>
    </row>
    <row r="103" spans="1:12" ht="15.75">
      <c r="A103" s="123"/>
      <c r="B103" s="262">
        <v>83</v>
      </c>
      <c r="C103" s="263">
        <f t="shared" si="4"/>
      </c>
      <c r="D103" s="144"/>
      <c r="E103" s="144"/>
      <c r="F103" s="127"/>
      <c r="G103" s="126"/>
      <c r="H103" s="126"/>
      <c r="I103" s="126"/>
      <c r="J103" s="129"/>
      <c r="K103" s="126"/>
      <c r="L103" s="246">
        <f t="shared" si="5"/>
        <v>0</v>
      </c>
    </row>
    <row r="104" spans="1:12" ht="15.75">
      <c r="A104" s="123"/>
      <c r="B104" s="262">
        <v>84</v>
      </c>
      <c r="C104" s="263">
        <f t="shared" si="4"/>
      </c>
      <c r="D104" s="144"/>
      <c r="E104" s="144"/>
      <c r="F104" s="127"/>
      <c r="G104" s="126"/>
      <c r="H104" s="126"/>
      <c r="I104" s="126"/>
      <c r="J104" s="129"/>
      <c r="K104" s="126"/>
      <c r="L104" s="246">
        <f t="shared" si="5"/>
        <v>0</v>
      </c>
    </row>
    <row r="105" spans="1:12" ht="15.75">
      <c r="A105" s="123"/>
      <c r="B105" s="262">
        <v>85</v>
      </c>
      <c r="C105" s="263">
        <f t="shared" si="4"/>
      </c>
      <c r="D105" s="144"/>
      <c r="E105" s="144"/>
      <c r="F105" s="127"/>
      <c r="G105" s="126"/>
      <c r="H105" s="126"/>
      <c r="I105" s="126"/>
      <c r="J105" s="129"/>
      <c r="K105" s="126"/>
      <c r="L105" s="246">
        <f t="shared" si="5"/>
        <v>0</v>
      </c>
    </row>
    <row r="106" spans="1:12" ht="15.75">
      <c r="A106" s="123"/>
      <c r="B106" s="262">
        <v>86</v>
      </c>
      <c r="C106" s="263">
        <f t="shared" si="4"/>
      </c>
      <c r="D106" s="144"/>
      <c r="E106" s="144"/>
      <c r="F106" s="127"/>
      <c r="G106" s="126"/>
      <c r="H106" s="126"/>
      <c r="I106" s="126"/>
      <c r="J106" s="129"/>
      <c r="K106" s="126"/>
      <c r="L106" s="246">
        <f t="shared" si="5"/>
        <v>0</v>
      </c>
    </row>
    <row r="107" spans="1:12" ht="15.75">
      <c r="A107" s="123"/>
      <c r="B107" s="262">
        <v>87</v>
      </c>
      <c r="C107" s="263">
        <f t="shared" si="4"/>
      </c>
      <c r="D107" s="144"/>
      <c r="E107" s="144"/>
      <c r="F107" s="127"/>
      <c r="G107" s="126"/>
      <c r="H107" s="126"/>
      <c r="I107" s="126"/>
      <c r="J107" s="129"/>
      <c r="K107" s="126"/>
      <c r="L107" s="246">
        <f t="shared" si="5"/>
        <v>0</v>
      </c>
    </row>
    <row r="108" spans="1:12" ht="15.75">
      <c r="A108" s="123"/>
      <c r="B108" s="262">
        <v>88</v>
      </c>
      <c r="C108" s="263">
        <f t="shared" si="4"/>
      </c>
      <c r="D108" s="144"/>
      <c r="E108" s="144"/>
      <c r="F108" s="127"/>
      <c r="G108" s="126"/>
      <c r="H108" s="126"/>
      <c r="I108" s="126"/>
      <c r="J108" s="129"/>
      <c r="K108" s="126"/>
      <c r="L108" s="246">
        <f t="shared" si="5"/>
        <v>0</v>
      </c>
    </row>
    <row r="109" spans="1:12" ht="15.75">
      <c r="A109" s="123"/>
      <c r="B109" s="262">
        <v>89</v>
      </c>
      <c r="C109" s="263">
        <f t="shared" si="4"/>
      </c>
      <c r="D109" s="144"/>
      <c r="E109" s="144"/>
      <c r="F109" s="127"/>
      <c r="G109" s="126"/>
      <c r="H109" s="126"/>
      <c r="I109" s="126"/>
      <c r="J109" s="129"/>
      <c r="K109" s="126"/>
      <c r="L109" s="246">
        <f t="shared" si="5"/>
        <v>0</v>
      </c>
    </row>
    <row r="110" spans="1:12" ht="15.75">
      <c r="A110" s="123"/>
      <c r="B110" s="262">
        <v>90</v>
      </c>
      <c r="C110" s="263">
        <f t="shared" si="4"/>
      </c>
      <c r="D110" s="144"/>
      <c r="E110" s="144"/>
      <c r="F110" s="127"/>
      <c r="G110" s="126"/>
      <c r="H110" s="126"/>
      <c r="I110" s="126"/>
      <c r="J110" s="129"/>
      <c r="K110" s="126"/>
      <c r="L110" s="246">
        <f t="shared" si="5"/>
        <v>0</v>
      </c>
    </row>
    <row r="111" spans="1:12" ht="15.75">
      <c r="A111" s="123"/>
      <c r="B111" s="262">
        <v>91</v>
      </c>
      <c r="C111" s="263">
        <f t="shared" si="4"/>
      </c>
      <c r="D111" s="144"/>
      <c r="E111" s="144"/>
      <c r="F111" s="127"/>
      <c r="G111" s="126"/>
      <c r="H111" s="126"/>
      <c r="I111" s="126"/>
      <c r="J111" s="129"/>
      <c r="K111" s="126"/>
      <c r="L111" s="246">
        <f>SUM(G111:K111)</f>
        <v>0</v>
      </c>
    </row>
    <row r="112" spans="1:12" ht="15.75">
      <c r="A112" s="123"/>
      <c r="B112" s="262">
        <v>92</v>
      </c>
      <c r="C112" s="263">
        <f t="shared" si="4"/>
      </c>
      <c r="D112" s="144"/>
      <c r="E112" s="144"/>
      <c r="F112" s="127"/>
      <c r="G112" s="126"/>
      <c r="H112" s="126"/>
      <c r="I112" s="126"/>
      <c r="J112" s="129"/>
      <c r="K112" s="126"/>
      <c r="L112" s="246">
        <f aca="true" t="shared" si="6" ref="L112:L120">SUM(G112:K112)</f>
        <v>0</v>
      </c>
    </row>
    <row r="113" spans="1:12" ht="15.75">
      <c r="A113" s="123"/>
      <c r="B113" s="262">
        <v>93</v>
      </c>
      <c r="C113" s="263">
        <f t="shared" si="4"/>
      </c>
      <c r="D113" s="144"/>
      <c r="E113" s="144"/>
      <c r="F113" s="127"/>
      <c r="G113" s="126"/>
      <c r="H113" s="126"/>
      <c r="I113" s="126"/>
      <c r="J113" s="129"/>
      <c r="K113" s="126"/>
      <c r="L113" s="246">
        <f t="shared" si="6"/>
        <v>0</v>
      </c>
    </row>
    <row r="114" spans="1:12" ht="15.75">
      <c r="A114" s="123"/>
      <c r="B114" s="262">
        <v>94</v>
      </c>
      <c r="C114" s="263">
        <f t="shared" si="4"/>
      </c>
      <c r="D114" s="144"/>
      <c r="E114" s="144"/>
      <c r="F114" s="127"/>
      <c r="G114" s="126"/>
      <c r="H114" s="126"/>
      <c r="I114" s="126"/>
      <c r="J114" s="129"/>
      <c r="K114" s="126"/>
      <c r="L114" s="246">
        <f t="shared" si="6"/>
        <v>0</v>
      </c>
    </row>
    <row r="115" spans="1:12" ht="15.75">
      <c r="A115" s="123"/>
      <c r="B115" s="262">
        <v>95</v>
      </c>
      <c r="C115" s="263">
        <f t="shared" si="4"/>
      </c>
      <c r="D115" s="144"/>
      <c r="E115" s="144"/>
      <c r="F115" s="127"/>
      <c r="G115" s="126"/>
      <c r="H115" s="126"/>
      <c r="I115" s="126"/>
      <c r="J115" s="129"/>
      <c r="K115" s="126"/>
      <c r="L115" s="246">
        <f t="shared" si="6"/>
        <v>0</v>
      </c>
    </row>
    <row r="116" spans="1:12" ht="15.75">
      <c r="A116" s="123"/>
      <c r="B116" s="262">
        <v>96</v>
      </c>
      <c r="C116" s="263">
        <f t="shared" si="4"/>
      </c>
      <c r="D116" s="144"/>
      <c r="E116" s="144"/>
      <c r="F116" s="127"/>
      <c r="G116" s="126"/>
      <c r="H116" s="126"/>
      <c r="I116" s="126"/>
      <c r="J116" s="129"/>
      <c r="K116" s="126"/>
      <c r="L116" s="246">
        <f t="shared" si="6"/>
        <v>0</v>
      </c>
    </row>
    <row r="117" spans="1:12" ht="15.75">
      <c r="A117" s="123"/>
      <c r="B117" s="262">
        <v>97</v>
      </c>
      <c r="C117" s="263">
        <f t="shared" si="4"/>
      </c>
      <c r="D117" s="144"/>
      <c r="E117" s="144"/>
      <c r="F117" s="127"/>
      <c r="G117" s="126"/>
      <c r="H117" s="126"/>
      <c r="I117" s="126"/>
      <c r="J117" s="129"/>
      <c r="K117" s="126"/>
      <c r="L117" s="246">
        <f t="shared" si="6"/>
        <v>0</v>
      </c>
    </row>
    <row r="118" spans="1:12" ht="15.75">
      <c r="A118" s="123"/>
      <c r="B118" s="262">
        <v>98</v>
      </c>
      <c r="C118" s="263">
        <f t="shared" si="4"/>
      </c>
      <c r="D118" s="144"/>
      <c r="E118" s="144"/>
      <c r="F118" s="127"/>
      <c r="G118" s="126"/>
      <c r="H118" s="126"/>
      <c r="I118" s="126"/>
      <c r="J118" s="129"/>
      <c r="K118" s="126"/>
      <c r="L118" s="246">
        <f t="shared" si="6"/>
        <v>0</v>
      </c>
    </row>
    <row r="119" spans="1:12" ht="15.75">
      <c r="A119" s="123"/>
      <c r="B119" s="262">
        <v>99</v>
      </c>
      <c r="C119" s="263">
        <f t="shared" si="4"/>
      </c>
      <c r="D119" s="144"/>
      <c r="E119" s="144"/>
      <c r="F119" s="127"/>
      <c r="G119" s="126"/>
      <c r="H119" s="126"/>
      <c r="I119" s="126"/>
      <c r="J119" s="129"/>
      <c r="K119" s="126"/>
      <c r="L119" s="246">
        <f t="shared" si="6"/>
        <v>0</v>
      </c>
    </row>
    <row r="120" spans="1:12" ht="15.75">
      <c r="A120" s="123"/>
      <c r="B120" s="262">
        <v>100</v>
      </c>
      <c r="C120" s="263">
        <f t="shared" si="4"/>
      </c>
      <c r="D120" s="144"/>
      <c r="E120" s="144"/>
      <c r="F120" s="127"/>
      <c r="G120" s="126"/>
      <c r="H120" s="126"/>
      <c r="I120" s="126"/>
      <c r="J120" s="129"/>
      <c r="K120" s="126"/>
      <c r="L120" s="246">
        <f t="shared" si="6"/>
        <v>0</v>
      </c>
    </row>
    <row r="121" spans="1:12" ht="15.75">
      <c r="A121" s="123"/>
      <c r="B121" s="262">
        <v>101</v>
      </c>
      <c r="C121" s="263">
        <f t="shared" si="4"/>
      </c>
      <c r="D121" s="144"/>
      <c r="E121" s="144"/>
      <c r="F121" s="127"/>
      <c r="G121" s="126"/>
      <c r="H121" s="126"/>
      <c r="I121" s="126"/>
      <c r="J121" s="129"/>
      <c r="K121" s="126"/>
      <c r="L121" s="246">
        <f>SUM(G121:K121)</f>
        <v>0</v>
      </c>
    </row>
    <row r="122" spans="1:12" ht="15.75">
      <c r="A122" s="123"/>
      <c r="B122" s="262">
        <v>102</v>
      </c>
      <c r="C122" s="263">
        <f t="shared" si="4"/>
      </c>
      <c r="D122" s="144"/>
      <c r="E122" s="144"/>
      <c r="F122" s="127"/>
      <c r="G122" s="126"/>
      <c r="H122" s="126"/>
      <c r="I122" s="126"/>
      <c r="J122" s="129"/>
      <c r="K122" s="126"/>
      <c r="L122" s="246">
        <f aca="true" t="shared" si="7" ref="L122:L127">SUM(G122:K122)</f>
        <v>0</v>
      </c>
    </row>
    <row r="123" spans="1:12" ht="15.75">
      <c r="A123" s="123"/>
      <c r="B123" s="262">
        <v>103</v>
      </c>
      <c r="C123" s="263">
        <f t="shared" si="4"/>
      </c>
      <c r="D123" s="144"/>
      <c r="E123" s="144"/>
      <c r="F123" s="127"/>
      <c r="G123" s="126"/>
      <c r="H123" s="126"/>
      <c r="I123" s="126"/>
      <c r="J123" s="129"/>
      <c r="K123" s="126"/>
      <c r="L123" s="246">
        <f t="shared" si="7"/>
        <v>0</v>
      </c>
    </row>
    <row r="124" spans="1:12" ht="15.75">
      <c r="A124" s="123"/>
      <c r="B124" s="262">
        <v>104</v>
      </c>
      <c r="C124" s="263">
        <f t="shared" si="4"/>
      </c>
      <c r="D124" s="144"/>
      <c r="E124" s="144"/>
      <c r="F124" s="127"/>
      <c r="G124" s="126"/>
      <c r="H124" s="126"/>
      <c r="I124" s="126"/>
      <c r="J124" s="129"/>
      <c r="K124" s="126"/>
      <c r="L124" s="246">
        <f>SUM(G124:K124)</f>
        <v>0</v>
      </c>
    </row>
    <row r="125" spans="1:12" ht="15.75">
      <c r="A125" s="123"/>
      <c r="B125" s="262">
        <v>105</v>
      </c>
      <c r="C125" s="263">
        <f t="shared" si="4"/>
      </c>
      <c r="D125" s="144"/>
      <c r="E125" s="144"/>
      <c r="F125" s="127"/>
      <c r="G125" s="126"/>
      <c r="H125" s="126"/>
      <c r="I125" s="126"/>
      <c r="J125" s="129"/>
      <c r="K125" s="126"/>
      <c r="L125" s="246">
        <f t="shared" si="7"/>
        <v>0</v>
      </c>
    </row>
    <row r="126" spans="1:12" ht="15.75">
      <c r="A126" s="123"/>
      <c r="B126" s="262">
        <v>106</v>
      </c>
      <c r="C126" s="263">
        <f t="shared" si="4"/>
      </c>
      <c r="D126" s="144"/>
      <c r="E126" s="144"/>
      <c r="F126" s="127"/>
      <c r="G126" s="126"/>
      <c r="H126" s="126"/>
      <c r="I126" s="126"/>
      <c r="J126" s="129"/>
      <c r="K126" s="126"/>
      <c r="L126" s="246">
        <f t="shared" si="7"/>
        <v>0</v>
      </c>
    </row>
    <row r="127" spans="1:12" ht="15.75">
      <c r="A127" s="123"/>
      <c r="B127" s="262">
        <v>107</v>
      </c>
      <c r="C127" s="263">
        <f t="shared" si="4"/>
      </c>
      <c r="D127" s="144"/>
      <c r="E127" s="144"/>
      <c r="F127" s="127"/>
      <c r="G127" s="126"/>
      <c r="H127" s="126"/>
      <c r="I127" s="126"/>
      <c r="J127" s="129"/>
      <c r="K127" s="126"/>
      <c r="L127" s="246">
        <f t="shared" si="7"/>
        <v>0</v>
      </c>
    </row>
    <row r="128" spans="1:12" ht="15.75">
      <c r="A128" s="123"/>
      <c r="B128" s="262">
        <v>108</v>
      </c>
      <c r="C128" s="263">
        <f t="shared" si="4"/>
      </c>
      <c r="D128" s="144"/>
      <c r="E128" s="144"/>
      <c r="F128" s="127"/>
      <c r="G128" s="126"/>
      <c r="H128" s="126"/>
      <c r="I128" s="126"/>
      <c r="J128" s="129"/>
      <c r="K128" s="126"/>
      <c r="L128" s="246">
        <f>SUM(G128:K128)</f>
        <v>0</v>
      </c>
    </row>
    <row r="129" spans="1:12" ht="15.75">
      <c r="A129" s="123"/>
      <c r="B129" s="262">
        <v>109</v>
      </c>
      <c r="C129" s="263">
        <f t="shared" si="4"/>
      </c>
      <c r="D129" s="144"/>
      <c r="E129" s="144"/>
      <c r="F129" s="127"/>
      <c r="G129" s="126"/>
      <c r="H129" s="126"/>
      <c r="I129" s="126"/>
      <c r="J129" s="129"/>
      <c r="K129" s="126"/>
      <c r="L129" s="246">
        <f>SUM(G129:K129)</f>
        <v>0</v>
      </c>
    </row>
    <row r="130" spans="1:12" ht="15.75">
      <c r="A130" s="123"/>
      <c r="B130" s="262">
        <v>110</v>
      </c>
      <c r="C130" s="263">
        <f t="shared" si="4"/>
      </c>
      <c r="D130" s="144"/>
      <c r="E130" s="144"/>
      <c r="F130" s="127"/>
      <c r="G130" s="126"/>
      <c r="H130" s="126"/>
      <c r="I130" s="126"/>
      <c r="J130" s="129"/>
      <c r="K130" s="126"/>
      <c r="L130" s="246">
        <f>SUM(G130:K130)</f>
        <v>0</v>
      </c>
    </row>
    <row r="131" spans="1:12" ht="15.75">
      <c r="A131" s="123"/>
      <c r="B131" s="262">
        <v>111</v>
      </c>
      <c r="C131" s="263">
        <f t="shared" si="4"/>
      </c>
      <c r="D131" s="144"/>
      <c r="E131" s="144"/>
      <c r="F131" s="127"/>
      <c r="G131" s="126"/>
      <c r="H131" s="126"/>
      <c r="I131" s="126"/>
      <c r="J131" s="129"/>
      <c r="K131" s="126"/>
      <c r="L131" s="246">
        <f>SUM(G131:K131)</f>
        <v>0</v>
      </c>
    </row>
    <row r="132" spans="1:12" ht="15.75">
      <c r="A132" s="123"/>
      <c r="B132" s="262">
        <v>112</v>
      </c>
      <c r="C132" s="263">
        <f t="shared" si="4"/>
      </c>
      <c r="D132" s="144"/>
      <c r="E132" s="144"/>
      <c r="F132" s="127"/>
      <c r="G132" s="126"/>
      <c r="H132" s="126"/>
      <c r="I132" s="126"/>
      <c r="J132" s="129"/>
      <c r="K132" s="126"/>
      <c r="L132" s="246">
        <f>SUM(G132:K132)</f>
        <v>0</v>
      </c>
    </row>
    <row r="133" spans="1:12" ht="15.75">
      <c r="A133" s="123"/>
      <c r="B133" s="262">
        <v>113</v>
      </c>
      <c r="C133" s="263">
        <f t="shared" si="4"/>
      </c>
      <c r="D133" s="396"/>
      <c r="E133" s="396"/>
      <c r="F133" s="397"/>
      <c r="G133" s="398"/>
      <c r="H133" s="398"/>
      <c r="I133" s="398"/>
      <c r="J133" s="399"/>
      <c r="K133" s="398"/>
      <c r="L133" s="246">
        <f>SUM(G133:K133)</f>
        <v>0</v>
      </c>
    </row>
    <row r="134" spans="1:12" ht="15.75" hidden="1">
      <c r="A134" s="123"/>
      <c r="B134" s="123"/>
      <c r="C134" s="123"/>
      <c r="D134" s="123"/>
      <c r="E134" s="123"/>
      <c r="F134" s="123"/>
      <c r="G134" s="123"/>
      <c r="H134" s="123"/>
      <c r="I134" s="123"/>
      <c r="J134" s="123"/>
      <c r="K134" s="123"/>
      <c r="L134" s="123"/>
    </row>
    <row r="135" ht="15.75" hidden="1"/>
    <row r="136" ht="15.75" hidden="1"/>
    <row r="137" ht="15.75" hidden="1"/>
    <row r="138" ht="15.75" hidden="1"/>
    <row r="139" ht="15.75" hidden="1"/>
  </sheetData>
  <sheetProtection password="C72E" sheet="1" objects="1" scenarios="1"/>
  <dataValidations count="32">
    <dataValidation allowBlank="1" showInputMessage="1" showErrorMessage="1" prompt="Type in county name. " sqref="D9"/>
    <dataValidation allowBlank="1" showInputMessage="1" showErrorMessage="1" prompt="Type in date. " sqref="G9"/>
    <dataValidation allowBlank="1" showInputMessage="1" showErrorMessage="1" prompt="Type in the Total MHSA Funds (Including Interest) for CSS Annual Planning Costs. " sqref="F15"/>
    <dataValidation allowBlank="1" showInputMessage="1" showErrorMessage="1" prompt="Type in the Medi-Cal FFP for CSS Annual Planning Costs. " sqref="G15"/>
    <dataValidation allowBlank="1" showInputMessage="1" showErrorMessage="1" prompt="Type in the 1991 Realignment for CSS Annual Planning Costs. " sqref="H15"/>
    <dataValidation allowBlank="1" showInputMessage="1" showErrorMessage="1" prompt="Type in the Behavioral Health Subaccount amount for CSS Annual Planning Costs. " sqref="I15"/>
    <dataValidation allowBlank="1" showInputMessage="1" showErrorMessage="1" prompt="Type in Other funds for CSS Annual Planning Costs. " sqref="J15"/>
    <dataValidation allowBlank="1" showInputMessage="1" showErrorMessage="1" prompt="Type in Other funds for CSS Evaluation Costs. " sqref="J16"/>
    <dataValidation allowBlank="1" showInputMessage="1" showErrorMessage="1" prompt="Type in Other funds for CSS Administration Costs." sqref="J17"/>
    <dataValidation allowBlank="1" showInputMessage="1" showErrorMessage="1" prompt="Type in the Behavioral Health Subaccount amount for CSS Evaluation Costs." sqref="I16"/>
    <dataValidation allowBlank="1" showInputMessage="1" showErrorMessage="1" prompt="Type in the Behavioral Health Subaccount amount for CSS Administration Costs. " sqref="I17"/>
    <dataValidation allowBlank="1" showInputMessage="1" showErrorMessage="1" prompt="Type in the 1991 Realignment for CSS Evaluation Costs." sqref="H16"/>
    <dataValidation allowBlank="1" showInputMessage="1" showErrorMessage="1" prompt="Type in the 1991 Realignment for CSS Administration Costs. " sqref="H17"/>
    <dataValidation allowBlank="1" showInputMessage="1" showErrorMessage="1" prompt="Type in the Medi-Cal FFP for CSS Evaluation Costs. " sqref="G16"/>
    <dataValidation allowBlank="1" showInputMessage="1" showErrorMessage="1" prompt="Type in the Medi-Cal FFP for CSS Administration Costs. " sqref="G17"/>
    <dataValidation allowBlank="1" showInputMessage="1" showErrorMessage="1" prompt="Type in the Total MHSA Funds (Including Interest) for CSS Evaluation Costs. " sqref="F16"/>
    <dataValidation allowBlank="1" showInputMessage="1" showErrorMessage="1" prompt="Type in the Total MHSA Funds (Including Interest) for CSS Administration Costs. " sqref="F17"/>
    <dataValidation allowBlank="1" showInputMessage="1" showErrorMessage="1" prompt="Type in the Total MHSA Funds (Including Interest) for CSS Funds Transferred to JPA." sqref="F18"/>
    <dataValidation allowBlank="1" showInputMessage="1" showErrorMessage="1" prompt="Type in the Total MHSA Funds (Including Interest) for CSS Expenditures Incurred by JPA." sqref="F19"/>
    <dataValidation allowBlank="1" showInputMessage="1" showErrorMessage="1" prompt="Type in the Total MHSA Funds (Including Interest) for CSS Funds Transferred to CalHFA." sqref="F20"/>
    <dataValidation allowBlank="1" showInputMessage="1" showErrorMessage="1" prompt="Type in the Total MHSA Funds (Including Interest) for CSS Funds Transferred to PEI." sqref="F21"/>
    <dataValidation allowBlank="1" showInputMessage="1" showErrorMessage="1" prompt="Type in the Total MHSA Funds (Including Interest) for CSS Funds Transferred to WET." sqref="F22"/>
    <dataValidation allowBlank="1" showInputMessage="1" showErrorMessage="1" prompt="Type in the Total MHSA Funds (Including Interest) for CSS Funds Transferred to CFTN." sqref="F23"/>
    <dataValidation allowBlank="1" showInputMessage="1" showErrorMessage="1" prompt="Type in the Total MHSA Funds (Including Interest) for CSS Funds Transferred to PR. " sqref="F24"/>
    <dataValidation allowBlank="1" showInputMessage="1" showErrorMessage="1" prompt="Type in Program Name. " sqref="D34:D133"/>
    <dataValidation allowBlank="1" showInputMessage="1" showErrorMessage="1" prompt="Type in Prior Program Name. " sqref="E34:E133"/>
    <dataValidation type="list" allowBlank="1" showInputMessage="1" showErrorMessage="1" prompt="Use drop down menu to select Program Type. " sqref="F34:F133">
      <formula1>CSS_Service_Category</formula1>
    </dataValidation>
    <dataValidation allowBlank="1" showInputMessage="1" showErrorMessage="1" prompt="Type in Total MHSA Funds (Including Interest)" sqref="G34:G133"/>
    <dataValidation allowBlank="1" showInputMessage="1" showErrorMessage="1" prompt="Type in Medi-Cal FFP. " sqref="H34:H133"/>
    <dataValidation allowBlank="1" showInputMessage="1" showErrorMessage="1" prompt="Type in 1991 Realignment. " sqref="I34:I133"/>
    <dataValidation allowBlank="1" showInputMessage="1" showErrorMessage="1" prompt="Type in Behavioral Health Subaccount. " sqref="J34:J133"/>
    <dataValidation allowBlank="1" showInputMessage="1" showErrorMessage="1" prompt="Type in Other items. " sqref="K34:K133"/>
  </dataValidations>
  <printOptions/>
  <pageMargins left="0.25" right="0.25" top="0.75" bottom="0.75" header="0.3" footer="0.3"/>
  <pageSetup horizontalDpi="600" verticalDpi="600" orientation="landscape" scale="61" r:id="rId1"/>
  <headerFooter>
    <oddFooter>&amp;C&amp;"Arial,Regular"&amp;16Page &amp;P of &amp;N</oddFooter>
  </headerFooter>
  <rowBreaks count="4" manualBreakCount="4">
    <brk id="29" min="1" max="11" man="1"/>
    <brk id="58" min="1" max="11" man="1"/>
    <brk id="83" min="1" max="11" man="1"/>
    <brk id="108" min="1" max="11" man="1"/>
  </rowBreaks>
</worksheet>
</file>

<file path=xl/worksheets/sheet7.xml><?xml version="1.0" encoding="utf-8"?>
<worksheet xmlns="http://schemas.openxmlformats.org/spreadsheetml/2006/main" xmlns:r="http://schemas.openxmlformats.org/officeDocument/2006/relationships">
  <dimension ref="A1:A92"/>
  <sheetViews>
    <sheetView view="pageLayout" zoomScale="0" zoomScalePageLayoutView="0" workbookViewId="0" topLeftCell="A1">
      <selection activeCell="A3" sqref="A3"/>
    </sheetView>
  </sheetViews>
  <sheetFormatPr defaultColWidth="0" defaultRowHeight="15" zeroHeight="1"/>
  <cols>
    <col min="1" max="1" width="128.140625" style="166" customWidth="1"/>
    <col min="2" max="16384" width="9.140625" style="166" hidden="1" customWidth="1"/>
  </cols>
  <sheetData>
    <row r="1" ht="15">
      <c r="A1" s="383" t="s">
        <v>773</v>
      </c>
    </row>
    <row r="2" ht="15.75">
      <c r="A2" s="385" t="s">
        <v>313</v>
      </c>
    </row>
    <row r="3" ht="15.75">
      <c r="A3" s="385" t="s">
        <v>312</v>
      </c>
    </row>
    <row r="4" ht="15.75">
      <c r="A4" s="385" t="s">
        <v>433</v>
      </c>
    </row>
    <row r="5" ht="15.75">
      <c r="A5" s="385" t="s">
        <v>432</v>
      </c>
    </row>
    <row r="6" ht="15.75">
      <c r="A6" s="385" t="s">
        <v>431</v>
      </c>
    </row>
    <row r="7" ht="15.75">
      <c r="A7" s="385" t="s">
        <v>727</v>
      </c>
    </row>
    <row r="8" ht="45.75">
      <c r="A8" s="385" t="s">
        <v>430</v>
      </c>
    </row>
    <row r="9" ht="15.75">
      <c r="A9" s="385" t="s">
        <v>429</v>
      </c>
    </row>
    <row r="10" ht="15.75">
      <c r="A10" s="385" t="s">
        <v>428</v>
      </c>
    </row>
    <row r="11" ht="15.75">
      <c r="A11" s="385" t="s">
        <v>427</v>
      </c>
    </row>
    <row r="12" ht="15.75">
      <c r="A12" s="385" t="s">
        <v>426</v>
      </c>
    </row>
    <row r="13" ht="15.75">
      <c r="A13" s="385" t="s">
        <v>757</v>
      </c>
    </row>
    <row r="14" ht="15.75">
      <c r="A14" s="385" t="s">
        <v>425</v>
      </c>
    </row>
    <row r="15" ht="15.75">
      <c r="A15" s="385" t="s">
        <v>424</v>
      </c>
    </row>
    <row r="16" ht="135.75">
      <c r="A16" s="385" t="s">
        <v>423</v>
      </c>
    </row>
    <row r="17" ht="15.75">
      <c r="A17" s="385" t="s">
        <v>326</v>
      </c>
    </row>
    <row r="18" ht="15.75">
      <c r="A18" s="385" t="s">
        <v>434</v>
      </c>
    </row>
    <row r="19" ht="15.75">
      <c r="A19" s="385" t="s">
        <v>435</v>
      </c>
    </row>
    <row r="20" ht="15.75">
      <c r="A20" s="385" t="s">
        <v>436</v>
      </c>
    </row>
    <row r="21" ht="15.75">
      <c r="A21" s="385" t="s">
        <v>494</v>
      </c>
    </row>
    <row r="22" ht="30.75">
      <c r="A22" s="385" t="s">
        <v>422</v>
      </c>
    </row>
    <row r="23" ht="15.75">
      <c r="A23" s="385" t="s">
        <v>452</v>
      </c>
    </row>
    <row r="24" ht="15.75">
      <c r="A24" s="385" t="s">
        <v>453</v>
      </c>
    </row>
    <row r="25" ht="15.75">
      <c r="A25" s="385" t="s">
        <v>454</v>
      </c>
    </row>
    <row r="26" ht="15.75">
      <c r="A26" s="385" t="s">
        <v>455</v>
      </c>
    </row>
    <row r="27" ht="15.75">
      <c r="A27" s="385" t="s">
        <v>456</v>
      </c>
    </row>
    <row r="28" ht="45.75">
      <c r="A28" s="385" t="s">
        <v>437</v>
      </c>
    </row>
    <row r="29" ht="15.75">
      <c r="A29" s="385" t="s">
        <v>331</v>
      </c>
    </row>
    <row r="30" ht="15.75">
      <c r="A30" s="385" t="s">
        <v>421</v>
      </c>
    </row>
    <row r="31" ht="15.75">
      <c r="A31" s="385" t="s">
        <v>420</v>
      </c>
    </row>
    <row r="32" ht="15.75">
      <c r="A32" s="385" t="s">
        <v>419</v>
      </c>
    </row>
    <row r="33" ht="15.75">
      <c r="A33" s="385" t="s">
        <v>418</v>
      </c>
    </row>
    <row r="34" ht="90.75">
      <c r="A34" s="385" t="s">
        <v>417</v>
      </c>
    </row>
    <row r="35" ht="15.75">
      <c r="A35" s="385" t="s">
        <v>334</v>
      </c>
    </row>
    <row r="36" ht="15.75">
      <c r="A36" s="385" t="s">
        <v>416</v>
      </c>
    </row>
    <row r="37" ht="15.75">
      <c r="A37" s="385" t="s">
        <v>415</v>
      </c>
    </row>
    <row r="38" ht="15.75">
      <c r="A38" s="385" t="s">
        <v>414</v>
      </c>
    </row>
    <row r="39" ht="15.75">
      <c r="A39" s="385" t="s">
        <v>413</v>
      </c>
    </row>
    <row r="40" ht="30.75">
      <c r="A40" s="385" t="s">
        <v>412</v>
      </c>
    </row>
    <row r="41" ht="15.75">
      <c r="A41" s="385" t="s">
        <v>336</v>
      </c>
    </row>
    <row r="42" ht="15.75">
      <c r="A42" s="385" t="s">
        <v>411</v>
      </c>
    </row>
    <row r="43" ht="15.75">
      <c r="A43" s="385" t="s">
        <v>410</v>
      </c>
    </row>
    <row r="44" ht="15.75">
      <c r="A44" s="385" t="s">
        <v>409</v>
      </c>
    </row>
    <row r="45" ht="15.75">
      <c r="A45" s="385" t="s">
        <v>408</v>
      </c>
    </row>
    <row r="46" ht="30.75">
      <c r="A46" s="385" t="s">
        <v>407</v>
      </c>
    </row>
    <row r="47" ht="15.75">
      <c r="A47" s="385" t="s">
        <v>406</v>
      </c>
    </row>
    <row r="48" ht="15.75">
      <c r="A48" s="385" t="s">
        <v>405</v>
      </c>
    </row>
    <row r="49" ht="15.75">
      <c r="A49" s="385" t="s">
        <v>404</v>
      </c>
    </row>
    <row r="50" ht="15.75">
      <c r="A50" s="385" t="s">
        <v>403</v>
      </c>
    </row>
    <row r="51" ht="15.75">
      <c r="A51" s="385" t="s">
        <v>402</v>
      </c>
    </row>
    <row r="52" ht="30.75">
      <c r="A52" s="385" t="s">
        <v>401</v>
      </c>
    </row>
    <row r="53" ht="15.75">
      <c r="A53" s="385" t="s">
        <v>400</v>
      </c>
    </row>
    <row r="54" ht="15.75">
      <c r="A54" s="385" t="s">
        <v>399</v>
      </c>
    </row>
    <row r="55" ht="15.75">
      <c r="A55" s="385" t="s">
        <v>398</v>
      </c>
    </row>
    <row r="56" ht="15.75">
      <c r="A56" s="385" t="s">
        <v>397</v>
      </c>
    </row>
    <row r="57" ht="15.75">
      <c r="A57" s="385" t="s">
        <v>396</v>
      </c>
    </row>
    <row r="58" ht="30.75">
      <c r="A58" s="385" t="s">
        <v>395</v>
      </c>
    </row>
    <row r="59" ht="15.75">
      <c r="A59" s="385" t="s">
        <v>394</v>
      </c>
    </row>
    <row r="60" ht="15.75">
      <c r="A60" s="385" t="s">
        <v>393</v>
      </c>
    </row>
    <row r="61" ht="15.75">
      <c r="A61" s="385" t="s">
        <v>392</v>
      </c>
    </row>
    <row r="62" ht="15.75">
      <c r="A62" s="385" t="s">
        <v>391</v>
      </c>
    </row>
    <row r="63" ht="15.75">
      <c r="A63" s="385" t="s">
        <v>390</v>
      </c>
    </row>
    <row r="64" ht="15.75">
      <c r="A64" s="385" t="s">
        <v>710</v>
      </c>
    </row>
    <row r="65" ht="15.75">
      <c r="A65" s="385" t="s">
        <v>711</v>
      </c>
    </row>
    <row r="66" ht="15.75">
      <c r="A66" s="385" t="s">
        <v>712</v>
      </c>
    </row>
    <row r="67" ht="15.75">
      <c r="A67" s="385" t="s">
        <v>713</v>
      </c>
    </row>
    <row r="68" ht="15.75">
      <c r="A68" s="385" t="s">
        <v>714</v>
      </c>
    </row>
    <row r="69" ht="15.75">
      <c r="A69" s="385" t="s">
        <v>715</v>
      </c>
    </row>
    <row r="70" ht="15.75">
      <c r="A70" s="385" t="s">
        <v>389</v>
      </c>
    </row>
    <row r="71" ht="15.75">
      <c r="A71" s="385" t="s">
        <v>388</v>
      </c>
    </row>
    <row r="72" ht="15.75">
      <c r="A72" s="385" t="s">
        <v>387</v>
      </c>
    </row>
    <row r="73" ht="15.75">
      <c r="A73" s="385" t="s">
        <v>386</v>
      </c>
    </row>
    <row r="74" ht="15.75">
      <c r="A74" s="385" t="s">
        <v>385</v>
      </c>
    </row>
    <row r="75" ht="15.75">
      <c r="A75" s="385" t="s">
        <v>384</v>
      </c>
    </row>
    <row r="76" ht="15.75">
      <c r="A76" s="385" t="s">
        <v>696</v>
      </c>
    </row>
    <row r="77" ht="15.75">
      <c r="A77" s="385" t="s">
        <v>760</v>
      </c>
    </row>
    <row r="78" ht="15.75">
      <c r="A78" s="385" t="s">
        <v>759</v>
      </c>
    </row>
    <row r="79" ht="15.75">
      <c r="A79" s="385" t="s">
        <v>761</v>
      </c>
    </row>
    <row r="80" ht="15.75">
      <c r="A80" s="385" t="s">
        <v>762</v>
      </c>
    </row>
    <row r="81" ht="15.75">
      <c r="A81" s="385" t="s">
        <v>731</v>
      </c>
    </row>
    <row r="82" ht="45.75">
      <c r="A82" s="385" t="s">
        <v>716</v>
      </c>
    </row>
    <row r="83" ht="82.5" customHeight="1">
      <c r="A83" s="385" t="s">
        <v>717</v>
      </c>
    </row>
    <row r="84" ht="75">
      <c r="A84" s="401" t="s">
        <v>718</v>
      </c>
    </row>
    <row r="85" ht="45.75">
      <c r="A85" s="385" t="s">
        <v>724</v>
      </c>
    </row>
    <row r="86" ht="30.75">
      <c r="A86" s="385" t="s">
        <v>719</v>
      </c>
    </row>
    <row r="87" ht="30.75">
      <c r="A87" s="385" t="s">
        <v>720</v>
      </c>
    </row>
    <row r="88" ht="30.75">
      <c r="A88" s="385" t="s">
        <v>721</v>
      </c>
    </row>
    <row r="89" ht="30.75">
      <c r="A89" s="385" t="s">
        <v>722</v>
      </c>
    </row>
    <row r="90" ht="30.75">
      <c r="A90" s="385" t="s">
        <v>723</v>
      </c>
    </row>
    <row r="91" ht="15.75">
      <c r="A91" s="385" t="s">
        <v>732</v>
      </c>
    </row>
    <row r="92" ht="15.75" hidden="1">
      <c r="A92" s="165"/>
    </row>
    <row r="93" ht="15" hidden="1"/>
    <row r="94" ht="15" hidden="1"/>
    <row r="95" ht="15" hidden="1"/>
    <row r="96" ht="15" hidden="1"/>
  </sheetData>
  <sheetProtection password="C72E" sheet="1" objects="1" scenarios="1"/>
  <printOptions/>
  <pageMargins left="0.25" right="0.25"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6"/>
  <dimension ref="A1:AN134"/>
  <sheetViews>
    <sheetView showGridLines="0" zoomScale="80" zoomScaleNormal="80" zoomScaleSheetLayoutView="40" zoomScalePageLayoutView="80" workbookViewId="0" topLeftCell="E1">
      <selection activeCell="H39" sqref="H39"/>
    </sheetView>
  </sheetViews>
  <sheetFormatPr defaultColWidth="0" defaultRowHeight="15" zeroHeight="1"/>
  <cols>
    <col min="1" max="1" width="2.7109375" style="27" customWidth="1"/>
    <col min="2" max="2" width="6.7109375" style="27" customWidth="1"/>
    <col min="3" max="3" width="15.28125" style="37" customWidth="1"/>
    <col min="4" max="5" width="46.8515625" style="402" customWidth="1"/>
    <col min="6" max="6" width="37.00390625" style="402" bestFit="1" customWidth="1"/>
    <col min="7" max="7" width="26.00390625" style="402" bestFit="1" customWidth="1"/>
    <col min="8" max="8" width="20.7109375" style="402" bestFit="1" customWidth="1"/>
    <col min="9" max="9" width="20.00390625" style="402" bestFit="1" customWidth="1"/>
    <col min="10" max="10" width="30.8515625" style="402" customWidth="1"/>
    <col min="11" max="11" width="31.57421875" style="27" bestFit="1" customWidth="1"/>
    <col min="12" max="12" width="27.421875" style="27" bestFit="1" customWidth="1"/>
    <col min="13" max="13" width="23.140625" style="27" customWidth="1"/>
    <col min="14" max="15" width="26.421875" style="27" bestFit="1" customWidth="1"/>
    <col min="16" max="16" width="22.28125" style="27" customWidth="1"/>
    <col min="17" max="17" width="18.8515625" style="27" bestFit="1" customWidth="1"/>
    <col min="18" max="18" width="15.00390625" style="176" hidden="1" customWidth="1"/>
    <col min="19" max="24" width="15.00390625" style="175" hidden="1" customWidth="1"/>
    <col min="25" max="40" width="9.140625" style="175" hidden="1" customWidth="1"/>
    <col min="41" max="16384" width="9.140625" style="27" hidden="1" customWidth="1"/>
  </cols>
  <sheetData>
    <row r="1" spans="1:17" s="25" customFormat="1" ht="15">
      <c r="A1" s="377" t="s">
        <v>775</v>
      </c>
      <c r="B1" s="378" t="s">
        <v>277</v>
      </c>
      <c r="C1" s="27"/>
      <c r="D1" s="27"/>
      <c r="E1" s="170"/>
      <c r="H1" s="27"/>
      <c r="I1" s="170"/>
      <c r="K1" s="27"/>
      <c r="L1" s="170"/>
      <c r="P1" s="27"/>
      <c r="Q1" s="380" t="s">
        <v>275</v>
      </c>
    </row>
    <row r="2" spans="2:17" s="25" customFormat="1" ht="15.75" thickBot="1">
      <c r="B2" s="379" t="s">
        <v>276</v>
      </c>
      <c r="C2" s="200"/>
      <c r="D2" s="200"/>
      <c r="E2" s="201"/>
      <c r="F2" s="200"/>
      <c r="G2" s="200"/>
      <c r="H2" s="200"/>
      <c r="I2" s="201"/>
      <c r="J2" s="200"/>
      <c r="K2" s="200"/>
      <c r="L2" s="201"/>
      <c r="M2" s="200"/>
      <c r="N2" s="200"/>
      <c r="O2" s="200"/>
      <c r="P2" s="200"/>
      <c r="Q2" s="201"/>
    </row>
    <row r="3" spans="2:10" ht="15.75">
      <c r="B3" s="175"/>
      <c r="C3" s="14"/>
      <c r="D3" s="14"/>
      <c r="E3" s="27"/>
      <c r="F3" s="27"/>
      <c r="G3" s="27"/>
      <c r="H3" s="27"/>
      <c r="I3" s="27"/>
      <c r="J3" s="27"/>
    </row>
    <row r="4" spans="2:18" s="122" customFormat="1" ht="15">
      <c r="B4" s="381" t="s">
        <v>742</v>
      </c>
      <c r="R4" s="177"/>
    </row>
    <row r="5" spans="2:17" ht="18">
      <c r="B5" s="403" t="str">
        <f>'1. Information'!B5</f>
        <v>Annual Mental Health Services Act (MHSA) Revenue and Expenditure Report</v>
      </c>
      <c r="C5" s="15"/>
      <c r="D5" s="15"/>
      <c r="E5" s="15"/>
      <c r="F5" s="15"/>
      <c r="G5" s="15"/>
      <c r="H5" s="15"/>
      <c r="I5" s="15"/>
      <c r="J5" s="15"/>
      <c r="K5" s="15"/>
      <c r="L5" s="16"/>
      <c r="M5" s="1"/>
      <c r="N5" s="1"/>
      <c r="O5" s="1"/>
      <c r="P5" s="1"/>
      <c r="Q5" s="1"/>
    </row>
    <row r="6" spans="2:17" ht="18">
      <c r="B6" s="403" t="str">
        <f>'1. Information'!B6</f>
        <v>Fiscal Year: 2018-2019</v>
      </c>
      <c r="C6" s="15"/>
      <c r="D6" s="15"/>
      <c r="E6" s="15"/>
      <c r="F6" s="15"/>
      <c r="G6" s="15"/>
      <c r="H6" s="15"/>
      <c r="I6" s="15"/>
      <c r="J6" s="15"/>
      <c r="K6" s="15"/>
      <c r="L6" s="16"/>
      <c r="M6" s="1"/>
      <c r="N6" s="1"/>
      <c r="O6" s="1"/>
      <c r="P6" s="1"/>
      <c r="Q6" s="1"/>
    </row>
    <row r="7" spans="2:17" ht="18">
      <c r="B7" s="403" t="s">
        <v>287</v>
      </c>
      <c r="C7" s="15"/>
      <c r="D7" s="15"/>
      <c r="E7" s="15"/>
      <c r="F7" s="15"/>
      <c r="G7" s="15"/>
      <c r="H7" s="15"/>
      <c r="I7" s="15"/>
      <c r="J7" s="15"/>
      <c r="K7" s="15"/>
      <c r="L7" s="16"/>
      <c r="M7" s="1"/>
      <c r="N7" s="1"/>
      <c r="O7" s="1"/>
      <c r="P7" s="1"/>
      <c r="Q7" s="1"/>
    </row>
    <row r="8" spans="2:17" ht="15.75">
      <c r="B8" s="16"/>
      <c r="C8" s="16"/>
      <c r="D8" s="16"/>
      <c r="E8" s="16"/>
      <c r="F8" s="16"/>
      <c r="G8" s="16"/>
      <c r="H8" s="16"/>
      <c r="I8" s="16"/>
      <c r="J8" s="16"/>
      <c r="K8" s="16"/>
      <c r="L8" s="16"/>
      <c r="M8" s="1"/>
      <c r="N8" s="1"/>
      <c r="O8" s="1"/>
      <c r="P8" s="1"/>
      <c r="Q8" s="1"/>
    </row>
    <row r="9" spans="2:17" ht="15.75" customHeight="1">
      <c r="B9" s="242" t="s">
        <v>0</v>
      </c>
      <c r="C9" s="243"/>
      <c r="D9" s="184" t="str">
        <f>IF(ISBLANK('1. Information'!D11),"",'1. Information'!D11)</f>
        <v>Modoc</v>
      </c>
      <c r="E9" s="27" t="str">
        <f>IF(ISBLANK('1. Information'!D11),"",'1. Information'!D11)</f>
        <v>Modoc</v>
      </c>
      <c r="F9" s="226" t="s">
        <v>1</v>
      </c>
      <c r="G9" s="264">
        <f>IF(ISBLANK('1. Information'!D9),"",'1. Information'!D9)</f>
        <v>43845</v>
      </c>
      <c r="H9" s="27"/>
      <c r="I9" s="27"/>
      <c r="J9" s="28"/>
      <c r="K9" s="28"/>
      <c r="L9" s="28"/>
      <c r="M9" s="28"/>
      <c r="N9" s="28"/>
      <c r="O9" s="28"/>
      <c r="P9" s="28"/>
      <c r="Q9" s="28"/>
    </row>
    <row r="10" spans="3:17" ht="15.75">
      <c r="C10" s="3"/>
      <c r="D10" s="3"/>
      <c r="E10" s="3"/>
      <c r="F10" s="3"/>
      <c r="G10" s="2"/>
      <c r="H10" s="8"/>
      <c r="I10" s="3"/>
      <c r="J10" s="29"/>
      <c r="K10" s="28"/>
      <c r="L10" s="175"/>
      <c r="M10" s="175"/>
      <c r="N10" s="175"/>
      <c r="O10" s="175"/>
      <c r="P10" s="175"/>
      <c r="Q10" s="175"/>
    </row>
    <row r="11" spans="2:17" ht="18.75" thickBot="1">
      <c r="B11" s="228" t="s">
        <v>214</v>
      </c>
      <c r="C11" s="265"/>
      <c r="D11" s="229"/>
      <c r="E11" s="229"/>
      <c r="F11" s="229"/>
      <c r="G11" s="231"/>
      <c r="H11" s="266"/>
      <c r="I11" s="229"/>
      <c r="J11" s="267"/>
      <c r="K11" s="268"/>
      <c r="L11" s="175"/>
      <c r="M11" s="175"/>
      <c r="N11" s="175"/>
      <c r="O11" s="175"/>
      <c r="P11" s="175"/>
      <c r="Q11" s="175"/>
    </row>
    <row r="12" spans="3:17" ht="16.5" thickTop="1">
      <c r="C12" s="2"/>
      <c r="D12" s="3"/>
      <c r="E12" s="3"/>
      <c r="F12" s="3"/>
      <c r="G12" s="2"/>
      <c r="H12" s="8"/>
      <c r="I12" s="3"/>
      <c r="J12" s="29"/>
      <c r="K12" s="28"/>
      <c r="L12" s="28"/>
      <c r="M12" s="28"/>
      <c r="N12" s="28"/>
      <c r="O12" s="175"/>
      <c r="P12" s="175"/>
      <c r="Q12" s="175"/>
    </row>
    <row r="13" spans="2:40" ht="15.75">
      <c r="B13" s="402"/>
      <c r="C13" s="2"/>
      <c r="D13" s="3"/>
      <c r="E13" s="3"/>
      <c r="F13" s="269" t="s">
        <v>23</v>
      </c>
      <c r="G13" s="270" t="s">
        <v>25</v>
      </c>
      <c r="H13" s="234" t="s">
        <v>27</v>
      </c>
      <c r="I13" s="234" t="s">
        <v>202</v>
      </c>
      <c r="J13" s="271" t="s">
        <v>203</v>
      </c>
      <c r="K13" s="234" t="s">
        <v>204</v>
      </c>
      <c r="L13" s="175"/>
      <c r="M13" s="175"/>
      <c r="N13" s="175"/>
      <c r="O13" s="175"/>
      <c r="P13" s="175"/>
      <c r="Q13" s="175"/>
      <c r="AL13" s="27"/>
      <c r="AM13" s="27"/>
      <c r="AN13" s="27"/>
    </row>
    <row r="14" spans="3:40" ht="47.25" customHeight="1">
      <c r="C14" s="272"/>
      <c r="D14" s="272"/>
      <c r="E14" s="272"/>
      <c r="F14" s="236" t="s">
        <v>283</v>
      </c>
      <c r="G14" s="237" t="s">
        <v>4</v>
      </c>
      <c r="H14" s="237" t="s">
        <v>5</v>
      </c>
      <c r="I14" s="237" t="s">
        <v>26</v>
      </c>
      <c r="J14" s="237" t="s">
        <v>12</v>
      </c>
      <c r="K14" s="273" t="s">
        <v>222</v>
      </c>
      <c r="L14" s="175"/>
      <c r="M14" s="175"/>
      <c r="N14" s="175"/>
      <c r="O14" s="175"/>
      <c r="P14" s="175"/>
      <c r="Q14" s="175"/>
      <c r="AL14" s="27"/>
      <c r="AM14" s="27"/>
      <c r="AN14" s="27"/>
    </row>
    <row r="15" spans="2:37" s="28" customFormat="1" ht="15.75">
      <c r="B15" s="218">
        <v>1</v>
      </c>
      <c r="C15" s="163" t="s">
        <v>2</v>
      </c>
      <c r="D15" s="242"/>
      <c r="E15" s="245"/>
      <c r="F15" s="136"/>
      <c r="G15" s="136"/>
      <c r="H15" s="136"/>
      <c r="I15" s="136"/>
      <c r="J15" s="136"/>
      <c r="K15" s="241">
        <f>SUM(F15:J15)</f>
        <v>0</v>
      </c>
      <c r="L15" s="175"/>
      <c r="M15" s="175"/>
      <c r="N15" s="175"/>
      <c r="O15" s="175"/>
      <c r="P15" s="175"/>
      <c r="Q15" s="175"/>
      <c r="R15" s="176"/>
      <c r="S15" s="175"/>
      <c r="T15" s="175"/>
      <c r="U15" s="175"/>
      <c r="V15" s="175"/>
      <c r="W15" s="175"/>
      <c r="X15" s="175"/>
      <c r="Y15" s="175"/>
      <c r="Z15" s="175"/>
      <c r="AA15" s="175"/>
      <c r="AB15" s="175"/>
      <c r="AC15" s="175"/>
      <c r="AD15" s="175"/>
      <c r="AE15" s="175"/>
      <c r="AF15" s="175"/>
      <c r="AG15" s="175"/>
      <c r="AH15" s="175"/>
      <c r="AI15" s="175"/>
      <c r="AJ15" s="175"/>
      <c r="AK15" s="175"/>
    </row>
    <row r="16" spans="2:37" s="28" customFormat="1" ht="15" customHeight="1">
      <c r="B16" s="218">
        <v>2</v>
      </c>
      <c r="C16" s="163" t="s">
        <v>119</v>
      </c>
      <c r="D16" s="242"/>
      <c r="E16" s="245"/>
      <c r="F16" s="136"/>
      <c r="G16" s="136"/>
      <c r="H16" s="136"/>
      <c r="I16" s="136"/>
      <c r="J16" s="136"/>
      <c r="K16" s="241">
        <f aca="true" t="shared" si="0" ref="K16:K22">SUM(F16:J16)</f>
        <v>0</v>
      </c>
      <c r="L16" s="175"/>
      <c r="M16" s="175"/>
      <c r="N16" s="175"/>
      <c r="O16" s="175"/>
      <c r="P16" s="175"/>
      <c r="Q16" s="175"/>
      <c r="R16" s="176"/>
      <c r="S16" s="175"/>
      <c r="T16" s="175"/>
      <c r="U16" s="175"/>
      <c r="V16" s="175"/>
      <c r="W16" s="175"/>
      <c r="X16" s="175"/>
      <c r="Y16" s="175"/>
      <c r="Z16" s="175"/>
      <c r="AA16" s="175"/>
      <c r="AB16" s="175"/>
      <c r="AC16" s="175"/>
      <c r="AD16" s="175"/>
      <c r="AE16" s="175"/>
      <c r="AF16" s="175"/>
      <c r="AG16" s="175"/>
      <c r="AH16" s="175"/>
      <c r="AI16" s="175"/>
      <c r="AJ16" s="175"/>
      <c r="AK16" s="175"/>
    </row>
    <row r="17" spans="2:37" s="28" customFormat="1" ht="15" customHeight="1">
      <c r="B17" s="218">
        <v>3</v>
      </c>
      <c r="C17" s="163" t="s">
        <v>131</v>
      </c>
      <c r="D17" s="242"/>
      <c r="E17" s="245"/>
      <c r="F17" s="136">
        <v>20850</v>
      </c>
      <c r="G17" s="136"/>
      <c r="H17" s="136"/>
      <c r="I17" s="136"/>
      <c r="J17" s="136"/>
      <c r="K17" s="241">
        <f t="shared" si="0"/>
        <v>20850</v>
      </c>
      <c r="L17" s="175"/>
      <c r="M17" s="175"/>
      <c r="N17" s="175"/>
      <c r="O17" s="175"/>
      <c r="P17" s="175"/>
      <c r="Q17" s="175"/>
      <c r="R17" s="176"/>
      <c r="S17" s="175"/>
      <c r="T17" s="175"/>
      <c r="U17" s="175"/>
      <c r="V17" s="175"/>
      <c r="W17" s="175"/>
      <c r="X17" s="175"/>
      <c r="Y17" s="175"/>
      <c r="Z17" s="175"/>
      <c r="AA17" s="175"/>
      <c r="AB17" s="175"/>
      <c r="AC17" s="175"/>
      <c r="AD17" s="175"/>
      <c r="AE17" s="175"/>
      <c r="AF17" s="175"/>
      <c r="AG17" s="175"/>
      <c r="AH17" s="175"/>
      <c r="AI17" s="175"/>
      <c r="AJ17" s="175"/>
      <c r="AK17" s="175"/>
    </row>
    <row r="18" spans="2:37" s="28" customFormat="1" ht="15" customHeight="1">
      <c r="B18" s="218">
        <v>4</v>
      </c>
      <c r="C18" s="163" t="s">
        <v>288</v>
      </c>
      <c r="D18" s="242"/>
      <c r="E18" s="245"/>
      <c r="F18" s="136"/>
      <c r="G18" s="244"/>
      <c r="H18" s="244"/>
      <c r="I18" s="244"/>
      <c r="J18" s="244"/>
      <c r="K18" s="241">
        <f>F18</f>
        <v>0</v>
      </c>
      <c r="L18" s="175"/>
      <c r="M18" s="175"/>
      <c r="N18" s="175"/>
      <c r="O18" s="175"/>
      <c r="P18" s="175"/>
      <c r="Q18" s="175"/>
      <c r="R18" s="176"/>
      <c r="S18" s="175"/>
      <c r="T18" s="175"/>
      <c r="U18" s="175"/>
      <c r="V18" s="175"/>
      <c r="W18" s="175"/>
      <c r="X18" s="175"/>
      <c r="Y18" s="175"/>
      <c r="Z18" s="175"/>
      <c r="AA18" s="175"/>
      <c r="AB18" s="175"/>
      <c r="AC18" s="175"/>
      <c r="AD18" s="175"/>
      <c r="AE18" s="175"/>
      <c r="AF18" s="175"/>
      <c r="AG18" s="175"/>
      <c r="AH18" s="175"/>
      <c r="AI18" s="175"/>
      <c r="AJ18" s="175"/>
      <c r="AK18" s="175"/>
    </row>
    <row r="19" spans="2:37" s="28" customFormat="1" ht="15" customHeight="1">
      <c r="B19" s="218">
        <v>5</v>
      </c>
      <c r="C19" s="163" t="s">
        <v>185</v>
      </c>
      <c r="D19" s="242"/>
      <c r="E19" s="245"/>
      <c r="F19" s="136">
        <v>440</v>
      </c>
      <c r="G19" s="244"/>
      <c r="H19" s="244"/>
      <c r="I19" s="244"/>
      <c r="J19" s="244"/>
      <c r="K19" s="241">
        <f>F19</f>
        <v>440</v>
      </c>
      <c r="L19" s="175"/>
      <c r="M19" s="175"/>
      <c r="N19" s="175"/>
      <c r="O19" s="175"/>
      <c r="P19" s="175"/>
      <c r="Q19" s="175"/>
      <c r="R19" s="176"/>
      <c r="S19" s="175"/>
      <c r="T19" s="175"/>
      <c r="U19" s="175"/>
      <c r="V19" s="175"/>
      <c r="W19" s="175"/>
      <c r="X19" s="175"/>
      <c r="Y19" s="175"/>
      <c r="Z19" s="175"/>
      <c r="AA19" s="175"/>
      <c r="AB19" s="175"/>
      <c r="AC19" s="175"/>
      <c r="AD19" s="175"/>
      <c r="AE19" s="175"/>
      <c r="AF19" s="175"/>
      <c r="AG19" s="175"/>
      <c r="AH19" s="175"/>
      <c r="AI19" s="175"/>
      <c r="AJ19" s="175"/>
      <c r="AK19" s="175"/>
    </row>
    <row r="20" spans="2:37" s="28" customFormat="1" ht="15" customHeight="1">
      <c r="B20" s="218">
        <v>6</v>
      </c>
      <c r="C20" s="163" t="s">
        <v>289</v>
      </c>
      <c r="D20" s="242"/>
      <c r="E20" s="245"/>
      <c r="F20" s="136"/>
      <c r="G20" s="244"/>
      <c r="H20" s="244"/>
      <c r="I20" s="244"/>
      <c r="J20" s="244"/>
      <c r="K20" s="241">
        <f>F20</f>
        <v>0</v>
      </c>
      <c r="L20" s="175"/>
      <c r="M20" s="175"/>
      <c r="N20" s="175"/>
      <c r="O20" s="175"/>
      <c r="P20" s="175"/>
      <c r="Q20" s="175"/>
      <c r="R20" s="176"/>
      <c r="S20" s="175"/>
      <c r="T20" s="175"/>
      <c r="U20" s="175"/>
      <c r="V20" s="175"/>
      <c r="W20" s="175"/>
      <c r="X20" s="175"/>
      <c r="Y20" s="175"/>
      <c r="Z20" s="175"/>
      <c r="AA20" s="175"/>
      <c r="AB20" s="175"/>
      <c r="AC20" s="175"/>
      <c r="AD20" s="175"/>
      <c r="AE20" s="175"/>
      <c r="AF20" s="175"/>
      <c r="AG20" s="175"/>
      <c r="AH20" s="175"/>
      <c r="AI20" s="175"/>
      <c r="AJ20" s="175"/>
      <c r="AK20" s="175"/>
    </row>
    <row r="21" spans="2:37" s="28" customFormat="1" ht="15" customHeight="1">
      <c r="B21" s="218">
        <v>7</v>
      </c>
      <c r="C21" s="163" t="s">
        <v>132</v>
      </c>
      <c r="D21" s="242"/>
      <c r="E21" s="243"/>
      <c r="F21" s="274">
        <f>SUMIF($G$34:$G$133,"Combined Summary",L$34:L$133)+SUMIF($F$34:$F$133,"Standalone",L$34:L$133)</f>
        <v>320516</v>
      </c>
      <c r="G21" s="275">
        <f>SUMIF($G$34:$G$133,"Combined Summary",M$34:M$133)+SUMIF($F$34:$F$133,"Standalone",M$34:M$133)</f>
        <v>0</v>
      </c>
      <c r="H21" s="275">
        <f>SUMIF($G$34:$G$133,"Combined Summary",N$34:N$133)+SUMIF($F$34:$F$133,"Standalone",N$34:N$133)</f>
        <v>0</v>
      </c>
      <c r="I21" s="275">
        <f>SUMIF($G$34:$G$133,"Combined Summary",O$34:O$133)+SUMIF($F$34:$F$133,"Standalone",O$34:O$133)</f>
        <v>0</v>
      </c>
      <c r="J21" s="275">
        <f>SUMIF($G$34:$G$133,"Combined Summary",P$34:P$133)+SUMIF($F$34:$F$133,"Standalone",P$34:P$133)</f>
        <v>0</v>
      </c>
      <c r="K21" s="246">
        <f t="shared" si="0"/>
        <v>320516</v>
      </c>
      <c r="L21" s="175"/>
      <c r="M21" s="175"/>
      <c r="N21" s="175"/>
      <c r="O21" s="175"/>
      <c r="P21" s="175"/>
      <c r="Q21" s="175"/>
      <c r="R21" s="176"/>
      <c r="S21" s="175"/>
      <c r="T21" s="175"/>
      <c r="U21" s="175"/>
      <c r="V21" s="175"/>
      <c r="W21" s="175"/>
      <c r="X21" s="175"/>
      <c r="Y21" s="175"/>
      <c r="Z21" s="175"/>
      <c r="AA21" s="175"/>
      <c r="AB21" s="175"/>
      <c r="AC21" s="175"/>
      <c r="AD21" s="175"/>
      <c r="AE21" s="175"/>
      <c r="AF21" s="175"/>
      <c r="AG21" s="175"/>
      <c r="AH21" s="175"/>
      <c r="AI21" s="175"/>
      <c r="AJ21" s="175"/>
      <c r="AK21" s="175"/>
    </row>
    <row r="22" spans="2:37" s="28" customFormat="1" ht="30.75" customHeight="1">
      <c r="B22" s="276">
        <v>8</v>
      </c>
      <c r="C22" s="277" t="s">
        <v>304</v>
      </c>
      <c r="D22" s="212"/>
      <c r="E22" s="278"/>
      <c r="F22" s="279">
        <f>SUM(F15:F17,F20:F21)</f>
        <v>341366</v>
      </c>
      <c r="G22" s="279">
        <f>SUM(G15:G17,G20:G21)</f>
        <v>0</v>
      </c>
      <c r="H22" s="279">
        <f>SUM(H15:H17,H20:H21)</f>
        <v>0</v>
      </c>
      <c r="I22" s="279">
        <f>SUM(I15:I17,I20:I21)</f>
        <v>0</v>
      </c>
      <c r="J22" s="279">
        <f>SUM(J15:J17,J20:J21)</f>
        <v>0</v>
      </c>
      <c r="K22" s="279">
        <f t="shared" si="0"/>
        <v>341366</v>
      </c>
      <c r="L22" s="175"/>
      <c r="M22" s="175"/>
      <c r="N22" s="175"/>
      <c r="O22" s="175"/>
      <c r="P22" s="175"/>
      <c r="Q22" s="175"/>
      <c r="R22" s="176"/>
      <c r="S22" s="175"/>
      <c r="T22" s="175"/>
      <c r="U22" s="175"/>
      <c r="V22" s="175"/>
      <c r="W22" s="175"/>
      <c r="X22" s="175"/>
      <c r="Y22" s="175"/>
      <c r="Z22" s="175"/>
      <c r="AA22" s="175"/>
      <c r="AB22" s="175"/>
      <c r="AC22" s="175"/>
      <c r="AD22" s="175"/>
      <c r="AE22" s="175"/>
      <c r="AF22" s="175"/>
      <c r="AG22" s="175"/>
      <c r="AH22" s="175"/>
      <c r="AI22" s="175"/>
      <c r="AJ22" s="175"/>
      <c r="AK22" s="175"/>
    </row>
    <row r="23" spans="3:17" ht="15.75">
      <c r="C23" s="27"/>
      <c r="D23" s="2"/>
      <c r="E23" s="2"/>
      <c r="F23" s="2"/>
      <c r="G23" s="17"/>
      <c r="H23" s="2"/>
      <c r="I23" s="28"/>
      <c r="J23" s="28"/>
      <c r="K23" s="28"/>
      <c r="L23" s="28"/>
      <c r="M23" s="28"/>
      <c r="N23" s="28"/>
      <c r="O23" s="175"/>
      <c r="P23" s="175"/>
      <c r="Q23" s="175"/>
    </row>
    <row r="24" spans="2:17" ht="18.75" thickBot="1">
      <c r="B24" s="228" t="s">
        <v>215</v>
      </c>
      <c r="C24" s="231"/>
      <c r="D24" s="231"/>
      <c r="E24" s="231"/>
      <c r="F24" s="280"/>
      <c r="G24" s="2"/>
      <c r="H24" s="175"/>
      <c r="I24" s="175"/>
      <c r="J24" s="175"/>
      <c r="K24" s="175"/>
      <c r="L24" s="175"/>
      <c r="M24" s="175"/>
      <c r="N24" s="175"/>
      <c r="O24" s="175"/>
      <c r="P24" s="175"/>
      <c r="Q24" s="175"/>
    </row>
    <row r="25" spans="3:17" ht="16.5" thickTop="1">
      <c r="C25" s="2"/>
      <c r="D25" s="2"/>
      <c r="E25" s="2"/>
      <c r="F25" s="2"/>
      <c r="G25" s="17"/>
      <c r="H25" s="2"/>
      <c r="I25" s="28"/>
      <c r="J25" s="28"/>
      <c r="K25" s="28"/>
      <c r="L25" s="28"/>
      <c r="M25" s="28"/>
      <c r="N25" s="28"/>
      <c r="O25" s="175"/>
      <c r="P25" s="175"/>
      <c r="Q25" s="175"/>
    </row>
    <row r="26" spans="2:40" ht="15.75">
      <c r="B26" s="402"/>
      <c r="C26" s="2"/>
      <c r="D26" s="2"/>
      <c r="E26" s="211" t="s">
        <v>23</v>
      </c>
      <c r="F26" s="281" t="s">
        <v>25</v>
      </c>
      <c r="G26" s="2"/>
      <c r="H26" s="28"/>
      <c r="I26" s="28"/>
      <c r="J26" s="28"/>
      <c r="K26" s="28"/>
      <c r="L26" s="28"/>
      <c r="M26" s="28"/>
      <c r="N26" s="175"/>
      <c r="O26" s="175"/>
      <c r="P26" s="175"/>
      <c r="Q26" s="176"/>
      <c r="R26" s="175"/>
      <c r="AN26" s="27"/>
    </row>
    <row r="27" spans="2:40" ht="48" customHeight="1">
      <c r="B27" s="25"/>
      <c r="C27" s="25"/>
      <c r="D27" s="25"/>
      <c r="E27" s="282" t="s">
        <v>290</v>
      </c>
      <c r="F27" s="283" t="s">
        <v>291</v>
      </c>
      <c r="G27" s="28"/>
      <c r="H27" s="28"/>
      <c r="I27" s="28"/>
      <c r="J27" s="28"/>
      <c r="K27" s="28"/>
      <c r="L27" s="28"/>
      <c r="M27" s="28"/>
      <c r="N27" s="28"/>
      <c r="O27" s="28"/>
      <c r="P27" s="28"/>
      <c r="Q27" s="176"/>
      <c r="R27" s="175"/>
      <c r="AN27" s="27"/>
    </row>
    <row r="28" spans="2:40" ht="96.75" customHeight="1">
      <c r="B28" s="203">
        <v>9</v>
      </c>
      <c r="C28" s="284"/>
      <c r="D28" s="285" t="s">
        <v>733</v>
      </c>
      <c r="E28" s="286">
        <f>IF(F22=0,"0%",((SUMPRODUCT($K$34:$K$133,$L$34:$L$133)+(F20*F28))/$F$22))</f>
        <v>0.9280629148772871</v>
      </c>
      <c r="F28" s="18">
        <v>0.28</v>
      </c>
      <c r="G28" s="28"/>
      <c r="H28" s="28"/>
      <c r="I28" s="28"/>
      <c r="J28" s="28"/>
      <c r="K28" s="28"/>
      <c r="L28" s="28"/>
      <c r="M28" s="28"/>
      <c r="N28" s="28"/>
      <c r="O28" s="28"/>
      <c r="P28" s="28"/>
      <c r="Q28" s="176"/>
      <c r="R28" s="175"/>
      <c r="AN28" s="27"/>
    </row>
    <row r="29" spans="18:40" s="25" customFormat="1" ht="15.75">
      <c r="R29" s="176"/>
      <c r="S29" s="175"/>
      <c r="T29" s="175"/>
      <c r="U29" s="175"/>
      <c r="V29" s="175"/>
      <c r="W29" s="175"/>
      <c r="X29" s="175"/>
      <c r="Y29" s="175"/>
      <c r="Z29" s="175"/>
      <c r="AA29" s="175"/>
      <c r="AB29" s="175"/>
      <c r="AC29" s="175"/>
      <c r="AD29" s="175"/>
      <c r="AE29" s="175"/>
      <c r="AF29" s="175"/>
      <c r="AG29" s="175"/>
      <c r="AH29" s="175"/>
      <c r="AI29" s="175"/>
      <c r="AJ29" s="175"/>
      <c r="AK29" s="175"/>
      <c r="AL29" s="175"/>
      <c r="AM29" s="175"/>
      <c r="AN29" s="175"/>
    </row>
    <row r="30" spans="2:17" ht="18.75" thickBot="1">
      <c r="B30" s="228" t="s">
        <v>216</v>
      </c>
      <c r="C30" s="287"/>
      <c r="D30" s="287"/>
      <c r="E30" s="287"/>
      <c r="F30" s="288"/>
      <c r="G30" s="231"/>
      <c r="H30" s="268"/>
      <c r="I30" s="268"/>
      <c r="J30" s="268"/>
      <c r="K30" s="268"/>
      <c r="L30" s="268"/>
      <c r="M30" s="268"/>
      <c r="N30" s="268"/>
      <c r="O30" s="268"/>
      <c r="P30" s="268"/>
      <c r="Q30" s="268"/>
    </row>
    <row r="31" spans="3:17" ht="16.5" thickTop="1">
      <c r="C31" s="2"/>
      <c r="D31" s="289"/>
      <c r="E31" s="289"/>
      <c r="F31" s="289"/>
      <c r="G31" s="290"/>
      <c r="H31" s="2"/>
      <c r="I31" s="28"/>
      <c r="J31" s="28"/>
      <c r="K31" s="28"/>
      <c r="L31" s="28"/>
      <c r="M31" s="28"/>
      <c r="N31" s="28"/>
      <c r="O31" s="28"/>
      <c r="P31" s="28"/>
      <c r="Q31" s="28"/>
    </row>
    <row r="32" spans="2:40" ht="15.75">
      <c r="B32" s="402"/>
      <c r="C32" s="291" t="s">
        <v>23</v>
      </c>
      <c r="D32" s="291" t="s">
        <v>25</v>
      </c>
      <c r="E32" s="291" t="s">
        <v>27</v>
      </c>
      <c r="F32" s="281" t="s">
        <v>202</v>
      </c>
      <c r="G32" s="211" t="s">
        <v>203</v>
      </c>
      <c r="H32" s="276" t="s">
        <v>204</v>
      </c>
      <c r="I32" s="276" t="s">
        <v>213</v>
      </c>
      <c r="J32" s="276" t="s">
        <v>205</v>
      </c>
      <c r="K32" s="276" t="s">
        <v>206</v>
      </c>
      <c r="L32" s="218" t="s">
        <v>207</v>
      </c>
      <c r="M32" s="292" t="s">
        <v>208</v>
      </c>
      <c r="N32" s="218" t="s">
        <v>209</v>
      </c>
      <c r="O32" s="218" t="s">
        <v>210</v>
      </c>
      <c r="P32" s="293" t="s">
        <v>211</v>
      </c>
      <c r="Q32" s="218" t="s">
        <v>212</v>
      </c>
      <c r="AM32" s="27"/>
      <c r="AN32" s="27"/>
    </row>
    <row r="33" spans="2:37" s="35" customFormat="1" ht="133.5" customHeight="1">
      <c r="B33" s="203" t="s">
        <v>120</v>
      </c>
      <c r="C33" s="294" t="s">
        <v>168</v>
      </c>
      <c r="D33" s="295" t="s">
        <v>8</v>
      </c>
      <c r="E33" s="296" t="s">
        <v>3</v>
      </c>
      <c r="F33" s="296" t="s">
        <v>305</v>
      </c>
      <c r="G33" s="296" t="s">
        <v>97</v>
      </c>
      <c r="H33" s="296" t="s">
        <v>169</v>
      </c>
      <c r="I33" s="296" t="s">
        <v>124</v>
      </c>
      <c r="J33" s="296" t="s">
        <v>306</v>
      </c>
      <c r="K33" s="297" t="s">
        <v>307</v>
      </c>
      <c r="L33" s="236" t="s">
        <v>283</v>
      </c>
      <c r="M33" s="298" t="s">
        <v>4</v>
      </c>
      <c r="N33" s="296" t="s">
        <v>5</v>
      </c>
      <c r="O33" s="296" t="s">
        <v>26</v>
      </c>
      <c r="P33" s="296" t="s">
        <v>12</v>
      </c>
      <c r="Q33" s="299" t="s">
        <v>222</v>
      </c>
      <c r="R33" s="146" t="s">
        <v>237</v>
      </c>
      <c r="S33" s="145"/>
      <c r="T33" s="175"/>
      <c r="U33" s="175"/>
      <c r="V33" s="175"/>
      <c r="W33" s="175"/>
      <c r="X33" s="175"/>
      <c r="Y33" s="175"/>
      <c r="Z33" s="175"/>
      <c r="AA33" s="175"/>
      <c r="AB33" s="175"/>
      <c r="AC33" s="175"/>
      <c r="AD33" s="175"/>
      <c r="AE33" s="175"/>
      <c r="AF33" s="175"/>
      <c r="AG33" s="175"/>
      <c r="AH33" s="175"/>
      <c r="AI33" s="175"/>
      <c r="AJ33" s="175"/>
      <c r="AK33" s="175"/>
    </row>
    <row r="34" spans="2:40" ht="15.75">
      <c r="B34" s="300">
        <v>10</v>
      </c>
      <c r="C34" s="301">
        <f aca="true" t="shared" si="1" ref="C34:C65">IF(AND(NOT(COUNTA(D34:J34)),(NOT(COUNTA(L34:P34)))),"",VLOOKUP($D$9,Info_County_Code,2,FALSE))</f>
        <v>25</v>
      </c>
      <c r="D34" s="415" t="s">
        <v>796</v>
      </c>
      <c r="E34" s="415" t="s">
        <v>792</v>
      </c>
      <c r="F34" s="147" t="s">
        <v>125</v>
      </c>
      <c r="G34" s="148" t="s">
        <v>121</v>
      </c>
      <c r="H34" s="33"/>
      <c r="I34" s="36">
        <v>1</v>
      </c>
      <c r="J34" s="36">
        <v>1</v>
      </c>
      <c r="K34" s="302">
        <f>IF(OR(G34="Combined Summary",F34="Standalone"),(SUMPRODUCT(--(D$34:D$133=D34),I$34:I$133,J$34:J$133)),"")</f>
        <v>1</v>
      </c>
      <c r="L34" s="126">
        <v>140070</v>
      </c>
      <c r="M34" s="133"/>
      <c r="N34" s="30"/>
      <c r="O34" s="30"/>
      <c r="P34" s="30"/>
      <c r="Q34" s="303">
        <f>SUM(L34:P34)</f>
        <v>140070</v>
      </c>
      <c r="R34" s="178">
        <f>IF(OR(G34="Combined Summary",F34="Standalone"),(SUMIF(D$34:D$133,D34,I$34:I$133)),"")</f>
        <v>1</v>
      </c>
      <c r="S34" s="179">
        <f>IF(AND(F34="Standalone",NOT(R34=1)),"ERROR",IF(AND(G34="Combined Summary",NOT(R34=1)),"ERROR",""))</f>
      </c>
      <c r="T34" s="177"/>
      <c r="AL34" s="27"/>
      <c r="AM34" s="27"/>
      <c r="AN34" s="27"/>
    </row>
    <row r="35" spans="2:40" ht="15.75">
      <c r="B35" s="300">
        <v>11</v>
      </c>
      <c r="C35" s="301">
        <f t="shared" si="1"/>
        <v>25</v>
      </c>
      <c r="D35" s="415" t="s">
        <v>797</v>
      </c>
      <c r="E35" s="415" t="s">
        <v>792</v>
      </c>
      <c r="F35" s="147" t="s">
        <v>125</v>
      </c>
      <c r="G35" s="148" t="s">
        <v>121</v>
      </c>
      <c r="H35" s="33"/>
      <c r="I35" s="36">
        <v>1</v>
      </c>
      <c r="J35" s="36">
        <v>1</v>
      </c>
      <c r="K35" s="302">
        <f aca="true" t="shared" si="2" ref="K35:K98">IF(OR(G35="Combined Summary",F35="Standalone"),(SUMPRODUCT(--(D$34:D$133=D35),I$34:I$133,J$34:J$133)),"")</f>
        <v>1</v>
      </c>
      <c r="L35" s="126">
        <v>53343</v>
      </c>
      <c r="M35" s="133"/>
      <c r="N35" s="30"/>
      <c r="O35" s="30"/>
      <c r="P35" s="30"/>
      <c r="Q35" s="303">
        <f aca="true" t="shared" si="3" ref="Q35:Q98">SUM(L35:P35)</f>
        <v>53343</v>
      </c>
      <c r="R35" s="178">
        <f aca="true" t="shared" si="4" ref="R35:R98">IF(OR(G35="Combined Summary",F35="Standalone"),(SUMIF(D$34:D$133,D35,I$34:I$133)),"")</f>
        <v>1</v>
      </c>
      <c r="S35" s="180">
        <f aca="true" t="shared" si="5" ref="S35:S98">IF(AND(F35="Standalone",NOT(R35=1)),"ERROR",IF(AND(G35="Combined Summary",NOT(R35=1)),"ERROR",""))</f>
      </c>
      <c r="T35" s="177"/>
      <c r="AL35" s="27"/>
      <c r="AM35" s="27"/>
      <c r="AN35" s="27"/>
    </row>
    <row r="36" spans="2:40" ht="15.75">
      <c r="B36" s="300">
        <v>12</v>
      </c>
      <c r="C36" s="301">
        <f t="shared" si="1"/>
        <v>25</v>
      </c>
      <c r="D36" s="415" t="s">
        <v>798</v>
      </c>
      <c r="E36" s="415" t="s">
        <v>792</v>
      </c>
      <c r="F36" s="147" t="s">
        <v>125</v>
      </c>
      <c r="G36" s="148" t="s">
        <v>121</v>
      </c>
      <c r="H36" s="33"/>
      <c r="I36" s="36">
        <v>1</v>
      </c>
      <c r="J36" s="36">
        <v>1</v>
      </c>
      <c r="K36" s="302">
        <f t="shared" si="2"/>
        <v>1</v>
      </c>
      <c r="L36" s="126">
        <v>16682</v>
      </c>
      <c r="M36" s="133"/>
      <c r="N36" s="30"/>
      <c r="O36" s="30"/>
      <c r="P36" s="30"/>
      <c r="Q36" s="303">
        <f t="shared" si="3"/>
        <v>16682</v>
      </c>
      <c r="R36" s="178">
        <f t="shared" si="4"/>
        <v>1</v>
      </c>
      <c r="S36" s="180">
        <f t="shared" si="5"/>
      </c>
      <c r="AL36" s="27"/>
      <c r="AM36" s="27"/>
      <c r="AN36" s="27"/>
    </row>
    <row r="37" spans="2:40" ht="15.75">
      <c r="B37" s="300">
        <v>13</v>
      </c>
      <c r="C37" s="301">
        <f t="shared" si="1"/>
        <v>25</v>
      </c>
      <c r="D37" s="144" t="s">
        <v>799</v>
      </c>
      <c r="E37" s="415" t="s">
        <v>792</v>
      </c>
      <c r="F37" s="147" t="s">
        <v>125</v>
      </c>
      <c r="G37" s="148" t="s">
        <v>121</v>
      </c>
      <c r="H37" s="33"/>
      <c r="I37" s="36">
        <v>1</v>
      </c>
      <c r="J37" s="36">
        <v>1</v>
      </c>
      <c r="K37" s="302">
        <f t="shared" si="2"/>
        <v>1</v>
      </c>
      <c r="L37" s="126">
        <v>35711</v>
      </c>
      <c r="M37" s="133"/>
      <c r="N37" s="30"/>
      <c r="O37" s="30"/>
      <c r="P37" s="30"/>
      <c r="Q37" s="303">
        <f t="shared" si="3"/>
        <v>35711</v>
      </c>
      <c r="R37" s="178">
        <f t="shared" si="4"/>
        <v>1</v>
      </c>
      <c r="S37" s="180">
        <f t="shared" si="5"/>
      </c>
      <c r="AL37" s="27"/>
      <c r="AM37" s="27"/>
      <c r="AN37" s="27"/>
    </row>
    <row r="38" spans="2:40" ht="30.75">
      <c r="B38" s="300">
        <v>14</v>
      </c>
      <c r="C38" s="301">
        <f t="shared" si="1"/>
        <v>25</v>
      </c>
      <c r="D38" s="144" t="s">
        <v>800</v>
      </c>
      <c r="E38" s="415" t="s">
        <v>792</v>
      </c>
      <c r="F38" s="147" t="s">
        <v>125</v>
      </c>
      <c r="G38" s="148" t="s">
        <v>122</v>
      </c>
      <c r="H38" s="33"/>
      <c r="I38" s="36">
        <v>1</v>
      </c>
      <c r="J38" s="36">
        <v>1</v>
      </c>
      <c r="K38" s="302">
        <f t="shared" si="2"/>
        <v>1</v>
      </c>
      <c r="L38" s="126">
        <v>32867</v>
      </c>
      <c r="M38" s="133"/>
      <c r="N38" s="30"/>
      <c r="O38" s="30"/>
      <c r="P38" s="30"/>
      <c r="Q38" s="303">
        <f t="shared" si="3"/>
        <v>32867</v>
      </c>
      <c r="R38" s="178">
        <f t="shared" si="4"/>
        <v>1</v>
      </c>
      <c r="S38" s="180">
        <f t="shared" si="5"/>
      </c>
      <c r="AL38" s="27"/>
      <c r="AM38" s="27"/>
      <c r="AN38" s="27"/>
    </row>
    <row r="39" spans="2:40" ht="15.75">
      <c r="B39" s="300">
        <v>15</v>
      </c>
      <c r="C39" s="301">
        <f t="shared" si="1"/>
        <v>25</v>
      </c>
      <c r="D39" s="144" t="s">
        <v>801</v>
      </c>
      <c r="E39" s="415" t="s">
        <v>792</v>
      </c>
      <c r="F39" s="147" t="s">
        <v>125</v>
      </c>
      <c r="G39" s="148" t="s">
        <v>127</v>
      </c>
      <c r="H39" s="33"/>
      <c r="I39" s="36">
        <v>1</v>
      </c>
      <c r="J39" s="36">
        <v>1</v>
      </c>
      <c r="K39" s="302">
        <f t="shared" si="2"/>
        <v>1</v>
      </c>
      <c r="L39" s="126">
        <v>37889</v>
      </c>
      <c r="M39" s="133"/>
      <c r="N39" s="30"/>
      <c r="O39" s="30"/>
      <c r="P39" s="30"/>
      <c r="Q39" s="303">
        <f t="shared" si="3"/>
        <v>37889</v>
      </c>
      <c r="R39" s="178">
        <f t="shared" si="4"/>
        <v>1</v>
      </c>
      <c r="S39" s="180">
        <f t="shared" si="5"/>
      </c>
      <c r="AL39" s="27"/>
      <c r="AM39" s="27"/>
      <c r="AN39" s="27"/>
    </row>
    <row r="40" spans="2:40" ht="45.75">
      <c r="B40" s="300">
        <v>16</v>
      </c>
      <c r="C40" s="301">
        <f t="shared" si="1"/>
        <v>25</v>
      </c>
      <c r="D40" s="144" t="s">
        <v>802</v>
      </c>
      <c r="E40" s="415" t="s">
        <v>792</v>
      </c>
      <c r="F40" s="147" t="s">
        <v>125</v>
      </c>
      <c r="G40" s="148" t="s">
        <v>127</v>
      </c>
      <c r="H40" s="33"/>
      <c r="I40" s="36">
        <v>0.25</v>
      </c>
      <c r="J40" s="36">
        <v>0.25</v>
      </c>
      <c r="K40" s="302">
        <f t="shared" si="2"/>
        <v>0.0625</v>
      </c>
      <c r="L40" s="126">
        <v>3954</v>
      </c>
      <c r="M40" s="133"/>
      <c r="N40" s="30"/>
      <c r="O40" s="30"/>
      <c r="P40" s="30"/>
      <c r="Q40" s="303">
        <f t="shared" si="3"/>
        <v>3954</v>
      </c>
      <c r="R40" s="178">
        <f t="shared" si="4"/>
        <v>0.25</v>
      </c>
      <c r="S40" s="180" t="str">
        <f t="shared" si="5"/>
        <v>ERROR</v>
      </c>
      <c r="AL40" s="27"/>
      <c r="AM40" s="27"/>
      <c r="AN40" s="27"/>
    </row>
    <row r="41" spans="2:40" ht="15.75">
      <c r="B41" s="300">
        <v>17</v>
      </c>
      <c r="C41" s="301">
        <f t="shared" si="1"/>
      </c>
      <c r="D41" s="144"/>
      <c r="E41" s="144"/>
      <c r="F41" s="147"/>
      <c r="G41" s="148"/>
      <c r="H41" s="33"/>
      <c r="I41" s="36"/>
      <c r="J41" s="36"/>
      <c r="K41" s="302">
        <f t="shared" si="2"/>
      </c>
      <c r="L41" s="126"/>
      <c r="M41" s="133"/>
      <c r="N41" s="30"/>
      <c r="O41" s="30"/>
      <c r="P41" s="30"/>
      <c r="Q41" s="303">
        <f t="shared" si="3"/>
        <v>0</v>
      </c>
      <c r="R41" s="178">
        <f t="shared" si="4"/>
      </c>
      <c r="S41" s="180">
        <f t="shared" si="5"/>
      </c>
      <c r="AL41" s="27"/>
      <c r="AM41" s="27"/>
      <c r="AN41" s="27"/>
    </row>
    <row r="42" spans="2:40" ht="15.75">
      <c r="B42" s="300">
        <v>18</v>
      </c>
      <c r="C42" s="301">
        <f t="shared" si="1"/>
      </c>
      <c r="D42" s="144"/>
      <c r="E42" s="144"/>
      <c r="F42" s="147"/>
      <c r="G42" s="148"/>
      <c r="H42" s="33"/>
      <c r="I42" s="36"/>
      <c r="J42" s="36"/>
      <c r="K42" s="302">
        <f t="shared" si="2"/>
      </c>
      <c r="L42" s="126"/>
      <c r="M42" s="133"/>
      <c r="N42" s="30"/>
      <c r="O42" s="30"/>
      <c r="P42" s="30"/>
      <c r="Q42" s="303">
        <f t="shared" si="3"/>
        <v>0</v>
      </c>
      <c r="R42" s="178">
        <f t="shared" si="4"/>
      </c>
      <c r="S42" s="180">
        <f t="shared" si="5"/>
      </c>
      <c r="AL42" s="27"/>
      <c r="AM42" s="27"/>
      <c r="AN42" s="27"/>
    </row>
    <row r="43" spans="2:40" ht="15.75">
      <c r="B43" s="300">
        <v>19</v>
      </c>
      <c r="C43" s="301">
        <f t="shared" si="1"/>
      </c>
      <c r="D43" s="144"/>
      <c r="E43" s="144"/>
      <c r="F43" s="147"/>
      <c r="G43" s="148"/>
      <c r="H43" s="33"/>
      <c r="I43" s="36"/>
      <c r="J43" s="36"/>
      <c r="K43" s="302">
        <f t="shared" si="2"/>
      </c>
      <c r="L43" s="126"/>
      <c r="M43" s="133"/>
      <c r="N43" s="30"/>
      <c r="O43" s="30"/>
      <c r="P43" s="30"/>
      <c r="Q43" s="303">
        <f t="shared" si="3"/>
        <v>0</v>
      </c>
      <c r="R43" s="178">
        <f t="shared" si="4"/>
      </c>
      <c r="S43" s="180">
        <f t="shared" si="5"/>
      </c>
      <c r="AL43" s="27"/>
      <c r="AM43" s="27"/>
      <c r="AN43" s="27"/>
    </row>
    <row r="44" spans="2:40" ht="15.75">
      <c r="B44" s="300">
        <v>20</v>
      </c>
      <c r="C44" s="301">
        <f t="shared" si="1"/>
      </c>
      <c r="D44" s="144"/>
      <c r="E44" s="144"/>
      <c r="F44" s="147"/>
      <c r="G44" s="148"/>
      <c r="H44" s="33"/>
      <c r="I44" s="36"/>
      <c r="J44" s="36"/>
      <c r="K44" s="302">
        <f t="shared" si="2"/>
      </c>
      <c r="L44" s="126"/>
      <c r="M44" s="133"/>
      <c r="N44" s="30"/>
      <c r="O44" s="30"/>
      <c r="P44" s="30"/>
      <c r="Q44" s="303">
        <f t="shared" si="3"/>
        <v>0</v>
      </c>
      <c r="R44" s="178">
        <f t="shared" si="4"/>
      </c>
      <c r="S44" s="180">
        <f t="shared" si="5"/>
      </c>
      <c r="AL44" s="27"/>
      <c r="AM44" s="27"/>
      <c r="AN44" s="27"/>
    </row>
    <row r="45" spans="2:40" ht="15.75">
      <c r="B45" s="300">
        <v>21</v>
      </c>
      <c r="C45" s="301">
        <f t="shared" si="1"/>
      </c>
      <c r="D45" s="144"/>
      <c r="E45" s="144"/>
      <c r="F45" s="147"/>
      <c r="G45" s="148"/>
      <c r="H45" s="33"/>
      <c r="I45" s="36"/>
      <c r="J45" s="36"/>
      <c r="K45" s="302">
        <f t="shared" si="2"/>
      </c>
      <c r="L45" s="126"/>
      <c r="M45" s="133"/>
      <c r="N45" s="30"/>
      <c r="O45" s="30"/>
      <c r="P45" s="30"/>
      <c r="Q45" s="303">
        <f t="shared" si="3"/>
        <v>0</v>
      </c>
      <c r="R45" s="178">
        <f t="shared" si="4"/>
      </c>
      <c r="S45" s="180">
        <f t="shared" si="5"/>
      </c>
      <c r="AL45" s="27"/>
      <c r="AM45" s="27"/>
      <c r="AN45" s="27"/>
    </row>
    <row r="46" spans="2:40" ht="15.75">
      <c r="B46" s="300">
        <v>22</v>
      </c>
      <c r="C46" s="301">
        <f t="shared" si="1"/>
      </c>
      <c r="D46" s="144"/>
      <c r="E46" s="144"/>
      <c r="F46" s="147"/>
      <c r="G46" s="148"/>
      <c r="H46" s="33"/>
      <c r="I46" s="36"/>
      <c r="J46" s="36"/>
      <c r="K46" s="302">
        <f t="shared" si="2"/>
      </c>
      <c r="L46" s="126"/>
      <c r="M46" s="133"/>
      <c r="N46" s="30"/>
      <c r="O46" s="30"/>
      <c r="P46" s="30"/>
      <c r="Q46" s="303">
        <f t="shared" si="3"/>
        <v>0</v>
      </c>
      <c r="R46" s="178">
        <f t="shared" si="4"/>
      </c>
      <c r="S46" s="180">
        <f t="shared" si="5"/>
      </c>
      <c r="AL46" s="27"/>
      <c r="AM46" s="27"/>
      <c r="AN46" s="27"/>
    </row>
    <row r="47" spans="2:40" ht="15.75">
      <c r="B47" s="300">
        <v>23</v>
      </c>
      <c r="C47" s="301">
        <f t="shared" si="1"/>
      </c>
      <c r="D47" s="144"/>
      <c r="E47" s="144"/>
      <c r="F47" s="147"/>
      <c r="G47" s="148"/>
      <c r="H47" s="33"/>
      <c r="I47" s="36"/>
      <c r="J47" s="36"/>
      <c r="K47" s="302">
        <f t="shared" si="2"/>
      </c>
      <c r="L47" s="126"/>
      <c r="M47" s="133"/>
      <c r="N47" s="30"/>
      <c r="O47" s="30"/>
      <c r="P47" s="30"/>
      <c r="Q47" s="303">
        <f t="shared" si="3"/>
        <v>0</v>
      </c>
      <c r="R47" s="178">
        <f t="shared" si="4"/>
      </c>
      <c r="S47" s="180">
        <f t="shared" si="5"/>
      </c>
      <c r="AL47" s="27"/>
      <c r="AM47" s="27"/>
      <c r="AN47" s="27"/>
    </row>
    <row r="48" spans="2:40" ht="15.75">
      <c r="B48" s="300">
        <v>24</v>
      </c>
      <c r="C48" s="301">
        <f t="shared" si="1"/>
      </c>
      <c r="D48" s="144"/>
      <c r="E48" s="144"/>
      <c r="F48" s="147"/>
      <c r="G48" s="148"/>
      <c r="H48" s="33"/>
      <c r="I48" s="36"/>
      <c r="J48" s="36"/>
      <c r="K48" s="302">
        <f t="shared" si="2"/>
      </c>
      <c r="L48" s="126"/>
      <c r="M48" s="133"/>
      <c r="N48" s="30"/>
      <c r="O48" s="30"/>
      <c r="P48" s="30"/>
      <c r="Q48" s="303">
        <f t="shared" si="3"/>
        <v>0</v>
      </c>
      <c r="R48" s="178">
        <f t="shared" si="4"/>
      </c>
      <c r="S48" s="180">
        <f t="shared" si="5"/>
      </c>
      <c r="AL48" s="27"/>
      <c r="AM48" s="27"/>
      <c r="AN48" s="27"/>
    </row>
    <row r="49" spans="2:40" ht="15.75">
      <c r="B49" s="300">
        <v>25</v>
      </c>
      <c r="C49" s="301">
        <f t="shared" si="1"/>
      </c>
      <c r="D49" s="144"/>
      <c r="E49" s="144"/>
      <c r="F49" s="147"/>
      <c r="G49" s="148"/>
      <c r="H49" s="33"/>
      <c r="I49" s="36"/>
      <c r="J49" s="36"/>
      <c r="K49" s="302">
        <f t="shared" si="2"/>
      </c>
      <c r="L49" s="126"/>
      <c r="M49" s="133"/>
      <c r="N49" s="30"/>
      <c r="O49" s="30"/>
      <c r="P49" s="30"/>
      <c r="Q49" s="303">
        <f t="shared" si="3"/>
        <v>0</v>
      </c>
      <c r="R49" s="178">
        <f t="shared" si="4"/>
      </c>
      <c r="S49" s="180">
        <f t="shared" si="5"/>
      </c>
      <c r="AL49" s="27"/>
      <c r="AM49" s="27"/>
      <c r="AN49" s="27"/>
    </row>
    <row r="50" spans="2:40" ht="15.75">
      <c r="B50" s="300">
        <v>26</v>
      </c>
      <c r="C50" s="301">
        <f t="shared" si="1"/>
      </c>
      <c r="D50" s="144"/>
      <c r="E50" s="144"/>
      <c r="F50" s="147"/>
      <c r="G50" s="148"/>
      <c r="H50" s="33"/>
      <c r="I50" s="36"/>
      <c r="J50" s="36"/>
      <c r="K50" s="302">
        <f t="shared" si="2"/>
      </c>
      <c r="L50" s="126"/>
      <c r="M50" s="133"/>
      <c r="N50" s="30"/>
      <c r="O50" s="30"/>
      <c r="P50" s="30"/>
      <c r="Q50" s="303">
        <f t="shared" si="3"/>
        <v>0</v>
      </c>
      <c r="R50" s="178">
        <f t="shared" si="4"/>
      </c>
      <c r="S50" s="180">
        <f t="shared" si="5"/>
      </c>
      <c r="AL50" s="27"/>
      <c r="AM50" s="27"/>
      <c r="AN50" s="27"/>
    </row>
    <row r="51" spans="2:40" ht="15.75">
      <c r="B51" s="300">
        <v>27</v>
      </c>
      <c r="C51" s="301">
        <f t="shared" si="1"/>
      </c>
      <c r="D51" s="144"/>
      <c r="E51" s="144"/>
      <c r="F51" s="147"/>
      <c r="G51" s="148"/>
      <c r="H51" s="33"/>
      <c r="I51" s="36"/>
      <c r="J51" s="36"/>
      <c r="K51" s="302">
        <f t="shared" si="2"/>
      </c>
      <c r="L51" s="126"/>
      <c r="M51" s="133"/>
      <c r="N51" s="30"/>
      <c r="O51" s="30"/>
      <c r="P51" s="30"/>
      <c r="Q51" s="303">
        <f t="shared" si="3"/>
        <v>0</v>
      </c>
      <c r="R51" s="178">
        <f t="shared" si="4"/>
      </c>
      <c r="S51" s="180">
        <f t="shared" si="5"/>
      </c>
      <c r="AL51" s="27"/>
      <c r="AM51" s="27"/>
      <c r="AN51" s="27"/>
    </row>
    <row r="52" spans="2:40" ht="15.75">
      <c r="B52" s="300">
        <v>28</v>
      </c>
      <c r="C52" s="301">
        <f t="shared" si="1"/>
      </c>
      <c r="D52" s="144"/>
      <c r="E52" s="144"/>
      <c r="F52" s="147"/>
      <c r="G52" s="148"/>
      <c r="H52" s="33"/>
      <c r="I52" s="36"/>
      <c r="J52" s="36"/>
      <c r="K52" s="302">
        <f t="shared" si="2"/>
      </c>
      <c r="L52" s="126"/>
      <c r="M52" s="133"/>
      <c r="N52" s="30"/>
      <c r="O52" s="30"/>
      <c r="P52" s="30"/>
      <c r="Q52" s="303">
        <f t="shared" si="3"/>
        <v>0</v>
      </c>
      <c r="R52" s="178">
        <f t="shared" si="4"/>
      </c>
      <c r="S52" s="180">
        <f t="shared" si="5"/>
      </c>
      <c r="AL52" s="27"/>
      <c r="AM52" s="27"/>
      <c r="AN52" s="27"/>
    </row>
    <row r="53" spans="2:40" ht="15.75">
      <c r="B53" s="300">
        <v>29</v>
      </c>
      <c r="C53" s="301">
        <f t="shared" si="1"/>
      </c>
      <c r="D53" s="144"/>
      <c r="E53" s="144"/>
      <c r="F53" s="147"/>
      <c r="G53" s="148"/>
      <c r="H53" s="33"/>
      <c r="I53" s="36"/>
      <c r="J53" s="36"/>
      <c r="K53" s="302">
        <f t="shared" si="2"/>
      </c>
      <c r="L53" s="126"/>
      <c r="M53" s="133"/>
      <c r="N53" s="30"/>
      <c r="O53" s="30"/>
      <c r="P53" s="30"/>
      <c r="Q53" s="303">
        <f t="shared" si="3"/>
        <v>0</v>
      </c>
      <c r="R53" s="178">
        <f t="shared" si="4"/>
      </c>
      <c r="S53" s="180">
        <f t="shared" si="5"/>
      </c>
      <c r="AL53" s="27"/>
      <c r="AM53" s="27"/>
      <c r="AN53" s="27"/>
    </row>
    <row r="54" spans="2:40" ht="15.75">
      <c r="B54" s="300">
        <v>30</v>
      </c>
      <c r="C54" s="301">
        <f t="shared" si="1"/>
      </c>
      <c r="D54" s="144"/>
      <c r="E54" s="144"/>
      <c r="F54" s="147"/>
      <c r="G54" s="148"/>
      <c r="H54" s="33"/>
      <c r="I54" s="36"/>
      <c r="J54" s="36"/>
      <c r="K54" s="302">
        <f t="shared" si="2"/>
      </c>
      <c r="L54" s="126"/>
      <c r="M54" s="133"/>
      <c r="N54" s="30"/>
      <c r="O54" s="30"/>
      <c r="P54" s="30"/>
      <c r="Q54" s="303">
        <f t="shared" si="3"/>
        <v>0</v>
      </c>
      <c r="R54" s="178">
        <f t="shared" si="4"/>
      </c>
      <c r="S54" s="180">
        <f t="shared" si="5"/>
      </c>
      <c r="AL54" s="27"/>
      <c r="AM54" s="27"/>
      <c r="AN54" s="27"/>
    </row>
    <row r="55" spans="2:40" ht="15.75">
      <c r="B55" s="300">
        <v>31</v>
      </c>
      <c r="C55" s="301">
        <f t="shared" si="1"/>
      </c>
      <c r="D55" s="144"/>
      <c r="E55" s="144"/>
      <c r="F55" s="147"/>
      <c r="G55" s="148"/>
      <c r="H55" s="33"/>
      <c r="I55" s="36"/>
      <c r="J55" s="36"/>
      <c r="K55" s="302">
        <f t="shared" si="2"/>
      </c>
      <c r="L55" s="126"/>
      <c r="M55" s="133"/>
      <c r="N55" s="30"/>
      <c r="O55" s="30"/>
      <c r="P55" s="30"/>
      <c r="Q55" s="303">
        <f t="shared" si="3"/>
        <v>0</v>
      </c>
      <c r="R55" s="178">
        <f t="shared" si="4"/>
      </c>
      <c r="S55" s="180">
        <f t="shared" si="5"/>
      </c>
      <c r="AL55" s="27"/>
      <c r="AM55" s="27"/>
      <c r="AN55" s="27"/>
    </row>
    <row r="56" spans="2:40" ht="15.75">
      <c r="B56" s="300">
        <v>32</v>
      </c>
      <c r="C56" s="301">
        <f t="shared" si="1"/>
      </c>
      <c r="D56" s="144"/>
      <c r="E56" s="144"/>
      <c r="F56" s="147"/>
      <c r="G56" s="148"/>
      <c r="H56" s="33"/>
      <c r="I56" s="36"/>
      <c r="J56" s="36"/>
      <c r="K56" s="302">
        <f t="shared" si="2"/>
      </c>
      <c r="L56" s="126"/>
      <c r="M56" s="133"/>
      <c r="N56" s="30"/>
      <c r="O56" s="30"/>
      <c r="P56" s="30"/>
      <c r="Q56" s="303">
        <f t="shared" si="3"/>
        <v>0</v>
      </c>
      <c r="R56" s="178">
        <f t="shared" si="4"/>
      </c>
      <c r="S56" s="180">
        <f t="shared" si="5"/>
      </c>
      <c r="AL56" s="27"/>
      <c r="AM56" s="27"/>
      <c r="AN56" s="27"/>
    </row>
    <row r="57" spans="2:40" ht="15.75">
      <c r="B57" s="300">
        <v>33</v>
      </c>
      <c r="C57" s="301">
        <f t="shared" si="1"/>
      </c>
      <c r="D57" s="144"/>
      <c r="E57" s="144"/>
      <c r="F57" s="147"/>
      <c r="G57" s="148"/>
      <c r="H57" s="33"/>
      <c r="I57" s="36"/>
      <c r="J57" s="36"/>
      <c r="K57" s="302">
        <f t="shared" si="2"/>
      </c>
      <c r="L57" s="126"/>
      <c r="M57" s="133"/>
      <c r="N57" s="30"/>
      <c r="O57" s="30"/>
      <c r="P57" s="30"/>
      <c r="Q57" s="303">
        <f t="shared" si="3"/>
        <v>0</v>
      </c>
      <c r="R57" s="178">
        <f t="shared" si="4"/>
      </c>
      <c r="S57" s="180">
        <f t="shared" si="5"/>
      </c>
      <c r="AL57" s="27"/>
      <c r="AM57" s="27"/>
      <c r="AN57" s="27"/>
    </row>
    <row r="58" spans="2:40" ht="15.75">
      <c r="B58" s="300">
        <v>34</v>
      </c>
      <c r="C58" s="301">
        <f t="shared" si="1"/>
      </c>
      <c r="D58" s="144"/>
      <c r="E58" s="144"/>
      <c r="F58" s="147"/>
      <c r="G58" s="148"/>
      <c r="H58" s="33"/>
      <c r="I58" s="36"/>
      <c r="J58" s="36"/>
      <c r="K58" s="302">
        <f t="shared" si="2"/>
      </c>
      <c r="L58" s="126"/>
      <c r="M58" s="133"/>
      <c r="N58" s="30"/>
      <c r="O58" s="30"/>
      <c r="P58" s="30"/>
      <c r="Q58" s="303">
        <f t="shared" si="3"/>
        <v>0</v>
      </c>
      <c r="R58" s="178">
        <f t="shared" si="4"/>
      </c>
      <c r="S58" s="180">
        <f t="shared" si="5"/>
      </c>
      <c r="AL58" s="27"/>
      <c r="AM58" s="27"/>
      <c r="AN58" s="27"/>
    </row>
    <row r="59" spans="2:40" ht="15.75">
      <c r="B59" s="300">
        <v>35</v>
      </c>
      <c r="C59" s="301">
        <f t="shared" si="1"/>
      </c>
      <c r="D59" s="144"/>
      <c r="E59" s="144"/>
      <c r="F59" s="147"/>
      <c r="G59" s="148"/>
      <c r="H59" s="33"/>
      <c r="I59" s="36"/>
      <c r="J59" s="36"/>
      <c r="K59" s="302">
        <f t="shared" si="2"/>
      </c>
      <c r="L59" s="126"/>
      <c r="M59" s="133"/>
      <c r="N59" s="30"/>
      <c r="O59" s="30"/>
      <c r="P59" s="30"/>
      <c r="Q59" s="303">
        <f t="shared" si="3"/>
        <v>0</v>
      </c>
      <c r="R59" s="178">
        <f t="shared" si="4"/>
      </c>
      <c r="S59" s="180">
        <f t="shared" si="5"/>
      </c>
      <c r="AL59" s="27"/>
      <c r="AM59" s="27"/>
      <c r="AN59" s="27"/>
    </row>
    <row r="60" spans="2:40" ht="15.75">
      <c r="B60" s="300">
        <v>36</v>
      </c>
      <c r="C60" s="301">
        <f t="shared" si="1"/>
      </c>
      <c r="D60" s="144"/>
      <c r="E60" s="144"/>
      <c r="F60" s="147"/>
      <c r="G60" s="148"/>
      <c r="H60" s="33"/>
      <c r="I60" s="36"/>
      <c r="J60" s="36"/>
      <c r="K60" s="302">
        <f t="shared" si="2"/>
      </c>
      <c r="L60" s="126"/>
      <c r="M60" s="133"/>
      <c r="N60" s="30"/>
      <c r="O60" s="30"/>
      <c r="P60" s="30"/>
      <c r="Q60" s="303">
        <f t="shared" si="3"/>
        <v>0</v>
      </c>
      <c r="R60" s="178">
        <f t="shared" si="4"/>
      </c>
      <c r="S60" s="180">
        <f t="shared" si="5"/>
      </c>
      <c r="AL60" s="27"/>
      <c r="AM60" s="27"/>
      <c r="AN60" s="27"/>
    </row>
    <row r="61" spans="2:40" ht="15.75">
      <c r="B61" s="300">
        <v>37</v>
      </c>
      <c r="C61" s="301">
        <f t="shared" si="1"/>
      </c>
      <c r="D61" s="144"/>
      <c r="E61" s="144"/>
      <c r="F61" s="147"/>
      <c r="G61" s="148"/>
      <c r="H61" s="33"/>
      <c r="I61" s="36"/>
      <c r="J61" s="36"/>
      <c r="K61" s="302">
        <f t="shared" si="2"/>
      </c>
      <c r="L61" s="126"/>
      <c r="M61" s="133"/>
      <c r="N61" s="30"/>
      <c r="O61" s="30"/>
      <c r="P61" s="30"/>
      <c r="Q61" s="303">
        <f t="shared" si="3"/>
        <v>0</v>
      </c>
      <c r="R61" s="178">
        <f t="shared" si="4"/>
      </c>
      <c r="S61" s="180">
        <f t="shared" si="5"/>
      </c>
      <c r="AL61" s="27"/>
      <c r="AM61" s="27"/>
      <c r="AN61" s="27"/>
    </row>
    <row r="62" spans="2:40" ht="15.75">
      <c r="B62" s="300">
        <v>38</v>
      </c>
      <c r="C62" s="301">
        <f t="shared" si="1"/>
      </c>
      <c r="D62" s="144"/>
      <c r="E62" s="144"/>
      <c r="F62" s="147"/>
      <c r="G62" s="148"/>
      <c r="H62" s="33"/>
      <c r="I62" s="36"/>
      <c r="J62" s="36"/>
      <c r="K62" s="302">
        <f t="shared" si="2"/>
      </c>
      <c r="L62" s="126"/>
      <c r="M62" s="133"/>
      <c r="N62" s="30"/>
      <c r="O62" s="30"/>
      <c r="P62" s="30"/>
      <c r="Q62" s="303">
        <f t="shared" si="3"/>
        <v>0</v>
      </c>
      <c r="R62" s="178">
        <f t="shared" si="4"/>
      </c>
      <c r="S62" s="180">
        <f t="shared" si="5"/>
      </c>
      <c r="AL62" s="27"/>
      <c r="AM62" s="27"/>
      <c r="AN62" s="27"/>
    </row>
    <row r="63" spans="2:40" ht="15.75">
      <c r="B63" s="300">
        <v>39</v>
      </c>
      <c r="C63" s="301">
        <f t="shared" si="1"/>
      </c>
      <c r="D63" s="144"/>
      <c r="E63" s="144"/>
      <c r="F63" s="147"/>
      <c r="G63" s="148"/>
      <c r="H63" s="33"/>
      <c r="I63" s="36"/>
      <c r="J63" s="36"/>
      <c r="K63" s="302">
        <f t="shared" si="2"/>
      </c>
      <c r="L63" s="126"/>
      <c r="M63" s="133"/>
      <c r="N63" s="30"/>
      <c r="O63" s="30"/>
      <c r="P63" s="30"/>
      <c r="Q63" s="303">
        <f t="shared" si="3"/>
        <v>0</v>
      </c>
      <c r="R63" s="178">
        <f t="shared" si="4"/>
      </c>
      <c r="S63" s="180">
        <f t="shared" si="5"/>
      </c>
      <c r="AL63" s="27"/>
      <c r="AM63" s="27"/>
      <c r="AN63" s="27"/>
    </row>
    <row r="64" spans="2:40" ht="15.75">
      <c r="B64" s="300">
        <v>40</v>
      </c>
      <c r="C64" s="301">
        <f t="shared" si="1"/>
      </c>
      <c r="D64" s="144"/>
      <c r="E64" s="144"/>
      <c r="F64" s="147"/>
      <c r="G64" s="148"/>
      <c r="H64" s="33"/>
      <c r="I64" s="36"/>
      <c r="J64" s="36"/>
      <c r="K64" s="302">
        <f t="shared" si="2"/>
      </c>
      <c r="L64" s="126"/>
      <c r="M64" s="133"/>
      <c r="N64" s="30"/>
      <c r="O64" s="30"/>
      <c r="P64" s="30"/>
      <c r="Q64" s="303">
        <f t="shared" si="3"/>
        <v>0</v>
      </c>
      <c r="R64" s="178">
        <f t="shared" si="4"/>
      </c>
      <c r="S64" s="180">
        <f t="shared" si="5"/>
      </c>
      <c r="AL64" s="27"/>
      <c r="AM64" s="27"/>
      <c r="AN64" s="27"/>
    </row>
    <row r="65" spans="2:40" ht="15.75">
      <c r="B65" s="300">
        <v>41</v>
      </c>
      <c r="C65" s="301">
        <f t="shared" si="1"/>
      </c>
      <c r="D65" s="144"/>
      <c r="E65" s="144"/>
      <c r="F65" s="147"/>
      <c r="G65" s="148"/>
      <c r="H65" s="33"/>
      <c r="I65" s="36"/>
      <c r="J65" s="36"/>
      <c r="K65" s="302">
        <f t="shared" si="2"/>
      </c>
      <c r="L65" s="126"/>
      <c r="M65" s="133"/>
      <c r="N65" s="30"/>
      <c r="O65" s="30"/>
      <c r="P65" s="30"/>
      <c r="Q65" s="303">
        <f t="shared" si="3"/>
        <v>0</v>
      </c>
      <c r="R65" s="178">
        <f t="shared" si="4"/>
      </c>
      <c r="S65" s="180">
        <f t="shared" si="5"/>
      </c>
      <c r="AL65" s="27"/>
      <c r="AM65" s="27"/>
      <c r="AN65" s="27"/>
    </row>
    <row r="66" spans="2:40" ht="15.75">
      <c r="B66" s="300">
        <v>42</v>
      </c>
      <c r="C66" s="301">
        <f aca="true" t="shared" si="6" ref="C66:C97">IF(AND(NOT(COUNTA(D66:J66)),(NOT(COUNTA(L66:P66)))),"",VLOOKUP($D$9,Info_County_Code,2,FALSE))</f>
      </c>
      <c r="D66" s="144"/>
      <c r="E66" s="144"/>
      <c r="F66" s="147"/>
      <c r="G66" s="148"/>
      <c r="H66" s="33"/>
      <c r="I66" s="36"/>
      <c r="J66" s="36"/>
      <c r="K66" s="302">
        <f t="shared" si="2"/>
      </c>
      <c r="L66" s="126"/>
      <c r="M66" s="133"/>
      <c r="N66" s="30"/>
      <c r="O66" s="30"/>
      <c r="P66" s="30"/>
      <c r="Q66" s="303">
        <f t="shared" si="3"/>
        <v>0</v>
      </c>
      <c r="R66" s="178">
        <f t="shared" si="4"/>
      </c>
      <c r="S66" s="180">
        <f t="shared" si="5"/>
      </c>
      <c r="AL66" s="27"/>
      <c r="AM66" s="27"/>
      <c r="AN66" s="27"/>
    </row>
    <row r="67" spans="2:40" ht="15.75">
      <c r="B67" s="300">
        <v>43</v>
      </c>
      <c r="C67" s="301">
        <f t="shared" si="6"/>
      </c>
      <c r="D67" s="144"/>
      <c r="E67" s="144"/>
      <c r="F67" s="147"/>
      <c r="G67" s="148"/>
      <c r="H67" s="33"/>
      <c r="I67" s="36"/>
      <c r="J67" s="36"/>
      <c r="K67" s="302">
        <f t="shared" si="2"/>
      </c>
      <c r="L67" s="126"/>
      <c r="M67" s="133"/>
      <c r="N67" s="30"/>
      <c r="O67" s="30"/>
      <c r="P67" s="30"/>
      <c r="Q67" s="303">
        <f t="shared" si="3"/>
        <v>0</v>
      </c>
      <c r="R67" s="178">
        <f t="shared" si="4"/>
      </c>
      <c r="S67" s="180">
        <f t="shared" si="5"/>
      </c>
      <c r="AL67" s="27"/>
      <c r="AM67" s="27"/>
      <c r="AN67" s="27"/>
    </row>
    <row r="68" spans="2:40" ht="15.75">
      <c r="B68" s="300">
        <v>44</v>
      </c>
      <c r="C68" s="301">
        <f t="shared" si="6"/>
      </c>
      <c r="D68" s="144"/>
      <c r="E68" s="144"/>
      <c r="F68" s="147"/>
      <c r="G68" s="148"/>
      <c r="H68" s="33"/>
      <c r="I68" s="36"/>
      <c r="J68" s="36"/>
      <c r="K68" s="302">
        <f t="shared" si="2"/>
      </c>
      <c r="L68" s="126"/>
      <c r="M68" s="133"/>
      <c r="N68" s="30"/>
      <c r="O68" s="30"/>
      <c r="P68" s="30"/>
      <c r="Q68" s="303">
        <f t="shared" si="3"/>
        <v>0</v>
      </c>
      <c r="R68" s="178">
        <f t="shared" si="4"/>
      </c>
      <c r="S68" s="180">
        <f t="shared" si="5"/>
      </c>
      <c r="AL68" s="27"/>
      <c r="AM68" s="27"/>
      <c r="AN68" s="27"/>
    </row>
    <row r="69" spans="2:40" ht="15.75">
      <c r="B69" s="300">
        <v>45</v>
      </c>
      <c r="C69" s="301">
        <f t="shared" si="6"/>
      </c>
      <c r="D69" s="144"/>
      <c r="E69" s="144"/>
      <c r="F69" s="147"/>
      <c r="G69" s="148"/>
      <c r="H69" s="33"/>
      <c r="I69" s="36"/>
      <c r="J69" s="36"/>
      <c r="K69" s="302">
        <f t="shared" si="2"/>
      </c>
      <c r="L69" s="126"/>
      <c r="M69" s="133"/>
      <c r="N69" s="30"/>
      <c r="O69" s="30"/>
      <c r="P69" s="30"/>
      <c r="Q69" s="303">
        <f t="shared" si="3"/>
        <v>0</v>
      </c>
      <c r="R69" s="178">
        <f t="shared" si="4"/>
      </c>
      <c r="S69" s="180">
        <f t="shared" si="5"/>
      </c>
      <c r="AL69" s="27"/>
      <c r="AM69" s="27"/>
      <c r="AN69" s="27"/>
    </row>
    <row r="70" spans="2:40" ht="15.75">
      <c r="B70" s="300">
        <v>46</v>
      </c>
      <c r="C70" s="301">
        <f t="shared" si="6"/>
      </c>
      <c r="D70" s="144"/>
      <c r="E70" s="144"/>
      <c r="F70" s="147"/>
      <c r="G70" s="148"/>
      <c r="H70" s="33"/>
      <c r="I70" s="36"/>
      <c r="J70" s="36"/>
      <c r="K70" s="302">
        <f t="shared" si="2"/>
      </c>
      <c r="L70" s="126"/>
      <c r="M70" s="133"/>
      <c r="N70" s="30"/>
      <c r="O70" s="30"/>
      <c r="P70" s="30"/>
      <c r="Q70" s="303">
        <f t="shared" si="3"/>
        <v>0</v>
      </c>
      <c r="R70" s="178">
        <f t="shared" si="4"/>
      </c>
      <c r="S70" s="180">
        <f t="shared" si="5"/>
      </c>
      <c r="AL70" s="27"/>
      <c r="AM70" s="27"/>
      <c r="AN70" s="27"/>
    </row>
    <row r="71" spans="2:40" ht="15.75">
      <c r="B71" s="300">
        <v>47</v>
      </c>
      <c r="C71" s="301">
        <f t="shared" si="6"/>
      </c>
      <c r="D71" s="144"/>
      <c r="E71" s="144"/>
      <c r="F71" s="147"/>
      <c r="G71" s="148"/>
      <c r="H71" s="33"/>
      <c r="I71" s="36"/>
      <c r="J71" s="36"/>
      <c r="K71" s="302">
        <f t="shared" si="2"/>
      </c>
      <c r="L71" s="126"/>
      <c r="M71" s="133"/>
      <c r="N71" s="30"/>
      <c r="O71" s="30"/>
      <c r="P71" s="30"/>
      <c r="Q71" s="303">
        <f t="shared" si="3"/>
        <v>0</v>
      </c>
      <c r="R71" s="178">
        <f t="shared" si="4"/>
      </c>
      <c r="S71" s="180">
        <f t="shared" si="5"/>
      </c>
      <c r="AL71" s="27"/>
      <c r="AM71" s="27"/>
      <c r="AN71" s="27"/>
    </row>
    <row r="72" spans="2:40" ht="15.75">
      <c r="B72" s="300">
        <v>48</v>
      </c>
      <c r="C72" s="301">
        <f t="shared" si="6"/>
      </c>
      <c r="D72" s="144"/>
      <c r="E72" s="144"/>
      <c r="F72" s="147"/>
      <c r="G72" s="148"/>
      <c r="H72" s="33"/>
      <c r="I72" s="36"/>
      <c r="J72" s="36"/>
      <c r="K72" s="302">
        <f t="shared" si="2"/>
      </c>
      <c r="L72" s="126"/>
      <c r="M72" s="133"/>
      <c r="N72" s="30"/>
      <c r="O72" s="30"/>
      <c r="P72" s="30"/>
      <c r="Q72" s="303">
        <f t="shared" si="3"/>
        <v>0</v>
      </c>
      <c r="R72" s="178">
        <f t="shared" si="4"/>
      </c>
      <c r="S72" s="180">
        <f t="shared" si="5"/>
      </c>
      <c r="AL72" s="27"/>
      <c r="AM72" s="27"/>
      <c r="AN72" s="27"/>
    </row>
    <row r="73" spans="2:40" ht="15.75">
      <c r="B73" s="300">
        <v>49</v>
      </c>
      <c r="C73" s="301">
        <f t="shared" si="6"/>
      </c>
      <c r="D73" s="144"/>
      <c r="E73" s="144"/>
      <c r="F73" s="147"/>
      <c r="G73" s="148"/>
      <c r="H73" s="33"/>
      <c r="I73" s="36"/>
      <c r="J73" s="36"/>
      <c r="K73" s="302">
        <f t="shared" si="2"/>
      </c>
      <c r="L73" s="126"/>
      <c r="M73" s="133"/>
      <c r="N73" s="30"/>
      <c r="O73" s="30"/>
      <c r="P73" s="30"/>
      <c r="Q73" s="303">
        <f t="shared" si="3"/>
        <v>0</v>
      </c>
      <c r="R73" s="178">
        <f t="shared" si="4"/>
      </c>
      <c r="S73" s="180">
        <f t="shared" si="5"/>
      </c>
      <c r="AL73" s="27"/>
      <c r="AM73" s="27"/>
      <c r="AN73" s="27"/>
    </row>
    <row r="74" spans="2:40" ht="15.75">
      <c r="B74" s="300">
        <v>50</v>
      </c>
      <c r="C74" s="301">
        <f t="shared" si="6"/>
      </c>
      <c r="D74" s="144"/>
      <c r="E74" s="144"/>
      <c r="F74" s="147"/>
      <c r="G74" s="148"/>
      <c r="H74" s="33"/>
      <c r="I74" s="36"/>
      <c r="J74" s="36"/>
      <c r="K74" s="302">
        <f t="shared" si="2"/>
      </c>
      <c r="L74" s="126"/>
      <c r="M74" s="133"/>
      <c r="N74" s="30"/>
      <c r="O74" s="30"/>
      <c r="P74" s="30"/>
      <c r="Q74" s="303">
        <f t="shared" si="3"/>
        <v>0</v>
      </c>
      <c r="R74" s="178">
        <f t="shared" si="4"/>
      </c>
      <c r="S74" s="180">
        <f t="shared" si="5"/>
      </c>
      <c r="AL74" s="27"/>
      <c r="AM74" s="27"/>
      <c r="AN74" s="27"/>
    </row>
    <row r="75" spans="2:40" ht="15.75">
      <c r="B75" s="300">
        <v>51</v>
      </c>
      <c r="C75" s="301">
        <f t="shared" si="6"/>
      </c>
      <c r="D75" s="144"/>
      <c r="E75" s="144"/>
      <c r="F75" s="147"/>
      <c r="G75" s="148"/>
      <c r="H75" s="33"/>
      <c r="I75" s="36"/>
      <c r="J75" s="36"/>
      <c r="K75" s="302">
        <f t="shared" si="2"/>
      </c>
      <c r="L75" s="126"/>
      <c r="M75" s="133"/>
      <c r="N75" s="30"/>
      <c r="O75" s="30"/>
      <c r="P75" s="30"/>
      <c r="Q75" s="303">
        <f t="shared" si="3"/>
        <v>0</v>
      </c>
      <c r="R75" s="178">
        <f t="shared" si="4"/>
      </c>
      <c r="S75" s="180">
        <f t="shared" si="5"/>
      </c>
      <c r="AL75" s="27"/>
      <c r="AM75" s="27"/>
      <c r="AN75" s="27"/>
    </row>
    <row r="76" spans="2:40" ht="15.75">
      <c r="B76" s="300">
        <v>52</v>
      </c>
      <c r="C76" s="301">
        <f t="shared" si="6"/>
      </c>
      <c r="D76" s="144"/>
      <c r="E76" s="144"/>
      <c r="F76" s="147"/>
      <c r="G76" s="148"/>
      <c r="H76" s="33"/>
      <c r="I76" s="36"/>
      <c r="J76" s="36"/>
      <c r="K76" s="302">
        <f t="shared" si="2"/>
      </c>
      <c r="L76" s="126"/>
      <c r="M76" s="133"/>
      <c r="N76" s="30"/>
      <c r="O76" s="30"/>
      <c r="P76" s="30"/>
      <c r="Q76" s="303">
        <f t="shared" si="3"/>
        <v>0</v>
      </c>
      <c r="R76" s="178">
        <f t="shared" si="4"/>
      </c>
      <c r="S76" s="180">
        <f t="shared" si="5"/>
      </c>
      <c r="AL76" s="27"/>
      <c r="AM76" s="27"/>
      <c r="AN76" s="27"/>
    </row>
    <row r="77" spans="2:40" ht="15.75">
      <c r="B77" s="300">
        <v>53</v>
      </c>
      <c r="C77" s="301">
        <f t="shared" si="6"/>
      </c>
      <c r="D77" s="144"/>
      <c r="E77" s="144"/>
      <c r="F77" s="147"/>
      <c r="G77" s="148"/>
      <c r="H77" s="33"/>
      <c r="I77" s="36"/>
      <c r="J77" s="36"/>
      <c r="K77" s="302">
        <f t="shared" si="2"/>
      </c>
      <c r="L77" s="126"/>
      <c r="M77" s="133"/>
      <c r="N77" s="30"/>
      <c r="O77" s="30"/>
      <c r="P77" s="30"/>
      <c r="Q77" s="303">
        <f t="shared" si="3"/>
        <v>0</v>
      </c>
      <c r="R77" s="178">
        <f t="shared" si="4"/>
      </c>
      <c r="S77" s="180">
        <f t="shared" si="5"/>
      </c>
      <c r="AL77" s="27"/>
      <c r="AM77" s="27"/>
      <c r="AN77" s="27"/>
    </row>
    <row r="78" spans="2:40" ht="15.75">
      <c r="B78" s="300">
        <v>54</v>
      </c>
      <c r="C78" s="301">
        <f t="shared" si="6"/>
      </c>
      <c r="D78" s="144"/>
      <c r="E78" s="144"/>
      <c r="F78" s="147"/>
      <c r="G78" s="148"/>
      <c r="H78" s="33"/>
      <c r="I78" s="36"/>
      <c r="J78" s="36"/>
      <c r="K78" s="302">
        <f t="shared" si="2"/>
      </c>
      <c r="L78" s="126"/>
      <c r="M78" s="133"/>
      <c r="N78" s="30"/>
      <c r="O78" s="30"/>
      <c r="P78" s="30"/>
      <c r="Q78" s="303">
        <f t="shared" si="3"/>
        <v>0</v>
      </c>
      <c r="R78" s="178">
        <f t="shared" si="4"/>
      </c>
      <c r="S78" s="180">
        <f t="shared" si="5"/>
      </c>
      <c r="AL78" s="27"/>
      <c r="AM78" s="27"/>
      <c r="AN78" s="27"/>
    </row>
    <row r="79" spans="2:40" ht="15.75">
      <c r="B79" s="300">
        <v>55</v>
      </c>
      <c r="C79" s="301">
        <f t="shared" si="6"/>
      </c>
      <c r="D79" s="144"/>
      <c r="E79" s="144"/>
      <c r="F79" s="147"/>
      <c r="G79" s="148"/>
      <c r="H79" s="33"/>
      <c r="I79" s="36"/>
      <c r="J79" s="36"/>
      <c r="K79" s="302">
        <f t="shared" si="2"/>
      </c>
      <c r="L79" s="126"/>
      <c r="M79" s="133"/>
      <c r="N79" s="30"/>
      <c r="O79" s="30"/>
      <c r="P79" s="30"/>
      <c r="Q79" s="303">
        <f t="shared" si="3"/>
        <v>0</v>
      </c>
      <c r="R79" s="178">
        <f t="shared" si="4"/>
      </c>
      <c r="S79" s="180">
        <f t="shared" si="5"/>
      </c>
      <c r="AL79" s="27"/>
      <c r="AM79" s="27"/>
      <c r="AN79" s="27"/>
    </row>
    <row r="80" spans="2:40" ht="15.75">
      <c r="B80" s="300">
        <v>56</v>
      </c>
      <c r="C80" s="301">
        <f t="shared" si="6"/>
      </c>
      <c r="D80" s="144"/>
      <c r="E80" s="144"/>
      <c r="F80" s="147"/>
      <c r="G80" s="148"/>
      <c r="H80" s="33"/>
      <c r="I80" s="36"/>
      <c r="J80" s="36"/>
      <c r="K80" s="302">
        <f t="shared" si="2"/>
      </c>
      <c r="L80" s="126"/>
      <c r="M80" s="133"/>
      <c r="N80" s="30"/>
      <c r="O80" s="30"/>
      <c r="P80" s="30"/>
      <c r="Q80" s="303">
        <f t="shared" si="3"/>
        <v>0</v>
      </c>
      <c r="R80" s="178">
        <f t="shared" si="4"/>
      </c>
      <c r="S80" s="180">
        <f t="shared" si="5"/>
      </c>
      <c r="AL80" s="27"/>
      <c r="AM80" s="27"/>
      <c r="AN80" s="27"/>
    </row>
    <row r="81" spans="2:40" ht="15.75">
      <c r="B81" s="300">
        <v>57</v>
      </c>
      <c r="C81" s="301">
        <f t="shared" si="6"/>
      </c>
      <c r="D81" s="144"/>
      <c r="E81" s="144"/>
      <c r="F81" s="147"/>
      <c r="G81" s="148"/>
      <c r="H81" s="33"/>
      <c r="I81" s="36"/>
      <c r="J81" s="36"/>
      <c r="K81" s="302">
        <f t="shared" si="2"/>
      </c>
      <c r="L81" s="126"/>
      <c r="M81" s="133"/>
      <c r="N81" s="30"/>
      <c r="O81" s="30"/>
      <c r="P81" s="30"/>
      <c r="Q81" s="303">
        <f t="shared" si="3"/>
        <v>0</v>
      </c>
      <c r="R81" s="178">
        <f t="shared" si="4"/>
      </c>
      <c r="S81" s="180">
        <f t="shared" si="5"/>
      </c>
      <c r="AL81" s="27"/>
      <c r="AM81" s="27"/>
      <c r="AN81" s="27"/>
    </row>
    <row r="82" spans="2:40" ht="15.75">
      <c r="B82" s="300">
        <v>58</v>
      </c>
      <c r="C82" s="301">
        <f t="shared" si="6"/>
      </c>
      <c r="D82" s="144"/>
      <c r="E82" s="144"/>
      <c r="F82" s="147"/>
      <c r="G82" s="148"/>
      <c r="H82" s="33"/>
      <c r="I82" s="36"/>
      <c r="J82" s="36"/>
      <c r="K82" s="302">
        <f t="shared" si="2"/>
      </c>
      <c r="L82" s="126"/>
      <c r="M82" s="133"/>
      <c r="N82" s="30"/>
      <c r="O82" s="30"/>
      <c r="P82" s="30"/>
      <c r="Q82" s="303">
        <f t="shared" si="3"/>
        <v>0</v>
      </c>
      <c r="R82" s="178">
        <f t="shared" si="4"/>
      </c>
      <c r="S82" s="180">
        <f t="shared" si="5"/>
      </c>
      <c r="AL82" s="27"/>
      <c r="AM82" s="27"/>
      <c r="AN82" s="27"/>
    </row>
    <row r="83" spans="2:40" ht="15.75">
      <c r="B83" s="300">
        <v>59</v>
      </c>
      <c r="C83" s="301">
        <f t="shared" si="6"/>
      </c>
      <c r="D83" s="144"/>
      <c r="E83" s="144"/>
      <c r="F83" s="147"/>
      <c r="G83" s="148"/>
      <c r="H83" s="33"/>
      <c r="I83" s="36"/>
      <c r="J83" s="36"/>
      <c r="K83" s="302">
        <f t="shared" si="2"/>
      </c>
      <c r="L83" s="126"/>
      <c r="M83" s="133"/>
      <c r="N83" s="30"/>
      <c r="O83" s="30"/>
      <c r="P83" s="30"/>
      <c r="Q83" s="303">
        <f t="shared" si="3"/>
        <v>0</v>
      </c>
      <c r="R83" s="178">
        <f t="shared" si="4"/>
      </c>
      <c r="S83" s="180">
        <f t="shared" si="5"/>
      </c>
      <c r="AL83" s="27"/>
      <c r="AM83" s="27"/>
      <c r="AN83" s="27"/>
    </row>
    <row r="84" spans="2:40" ht="15.75">
      <c r="B84" s="300">
        <v>60</v>
      </c>
      <c r="C84" s="301">
        <f t="shared" si="6"/>
      </c>
      <c r="D84" s="144"/>
      <c r="E84" s="144"/>
      <c r="F84" s="147"/>
      <c r="G84" s="148"/>
      <c r="H84" s="33"/>
      <c r="I84" s="36"/>
      <c r="J84" s="36"/>
      <c r="K84" s="302">
        <f t="shared" si="2"/>
      </c>
      <c r="L84" s="126"/>
      <c r="M84" s="133"/>
      <c r="N84" s="30"/>
      <c r="O84" s="30"/>
      <c r="P84" s="30"/>
      <c r="Q84" s="303">
        <f t="shared" si="3"/>
        <v>0</v>
      </c>
      <c r="R84" s="178">
        <f t="shared" si="4"/>
      </c>
      <c r="S84" s="180">
        <f t="shared" si="5"/>
      </c>
      <c r="AL84" s="27"/>
      <c r="AM84" s="27"/>
      <c r="AN84" s="27"/>
    </row>
    <row r="85" spans="2:40" ht="15.75">
      <c r="B85" s="300">
        <v>61</v>
      </c>
      <c r="C85" s="301">
        <f t="shared" si="6"/>
      </c>
      <c r="D85" s="144"/>
      <c r="E85" s="144"/>
      <c r="F85" s="147"/>
      <c r="G85" s="148"/>
      <c r="H85" s="33"/>
      <c r="I85" s="36"/>
      <c r="J85" s="36"/>
      <c r="K85" s="302">
        <f t="shared" si="2"/>
      </c>
      <c r="L85" s="126"/>
      <c r="M85" s="133"/>
      <c r="N85" s="30"/>
      <c r="O85" s="30"/>
      <c r="P85" s="30"/>
      <c r="Q85" s="303">
        <f t="shared" si="3"/>
        <v>0</v>
      </c>
      <c r="R85" s="178">
        <f t="shared" si="4"/>
      </c>
      <c r="S85" s="180">
        <f t="shared" si="5"/>
      </c>
      <c r="AL85" s="27"/>
      <c r="AM85" s="27"/>
      <c r="AN85" s="27"/>
    </row>
    <row r="86" spans="2:40" ht="15.75">
      <c r="B86" s="300">
        <v>62</v>
      </c>
      <c r="C86" s="301">
        <f t="shared" si="6"/>
      </c>
      <c r="D86" s="144"/>
      <c r="E86" s="144"/>
      <c r="F86" s="147"/>
      <c r="G86" s="148"/>
      <c r="H86" s="33"/>
      <c r="I86" s="36"/>
      <c r="J86" s="36"/>
      <c r="K86" s="302">
        <f t="shared" si="2"/>
      </c>
      <c r="L86" s="126"/>
      <c r="M86" s="133"/>
      <c r="N86" s="30"/>
      <c r="O86" s="30"/>
      <c r="P86" s="30"/>
      <c r="Q86" s="303">
        <f t="shared" si="3"/>
        <v>0</v>
      </c>
      <c r="R86" s="178">
        <f t="shared" si="4"/>
      </c>
      <c r="S86" s="180">
        <f t="shared" si="5"/>
      </c>
      <c r="AL86" s="27"/>
      <c r="AM86" s="27"/>
      <c r="AN86" s="27"/>
    </row>
    <row r="87" spans="2:40" ht="15.75">
      <c r="B87" s="300">
        <v>63</v>
      </c>
      <c r="C87" s="301">
        <f t="shared" si="6"/>
      </c>
      <c r="D87" s="144"/>
      <c r="E87" s="144"/>
      <c r="F87" s="147"/>
      <c r="G87" s="148"/>
      <c r="H87" s="33"/>
      <c r="I87" s="36"/>
      <c r="J87" s="36"/>
      <c r="K87" s="302">
        <f t="shared" si="2"/>
      </c>
      <c r="L87" s="126"/>
      <c r="M87" s="133"/>
      <c r="N87" s="30"/>
      <c r="O87" s="30"/>
      <c r="P87" s="30"/>
      <c r="Q87" s="303">
        <f t="shared" si="3"/>
        <v>0</v>
      </c>
      <c r="R87" s="178">
        <f t="shared" si="4"/>
      </c>
      <c r="S87" s="180">
        <f t="shared" si="5"/>
      </c>
      <c r="AL87" s="27"/>
      <c r="AM87" s="27"/>
      <c r="AN87" s="27"/>
    </row>
    <row r="88" spans="2:40" ht="15.75">
      <c r="B88" s="300">
        <v>64</v>
      </c>
      <c r="C88" s="301">
        <f t="shared" si="6"/>
      </c>
      <c r="D88" s="144"/>
      <c r="E88" s="144"/>
      <c r="F88" s="147"/>
      <c r="G88" s="148"/>
      <c r="H88" s="33"/>
      <c r="I88" s="36"/>
      <c r="J88" s="36"/>
      <c r="K88" s="302">
        <f t="shared" si="2"/>
      </c>
      <c r="L88" s="126"/>
      <c r="M88" s="133"/>
      <c r="N88" s="30"/>
      <c r="O88" s="30"/>
      <c r="P88" s="30"/>
      <c r="Q88" s="303">
        <f t="shared" si="3"/>
        <v>0</v>
      </c>
      <c r="R88" s="178">
        <f t="shared" si="4"/>
      </c>
      <c r="S88" s="180">
        <f t="shared" si="5"/>
      </c>
      <c r="AL88" s="27"/>
      <c r="AM88" s="27"/>
      <c r="AN88" s="27"/>
    </row>
    <row r="89" spans="2:40" ht="15.75">
      <c r="B89" s="300">
        <v>65</v>
      </c>
      <c r="C89" s="301">
        <f t="shared" si="6"/>
      </c>
      <c r="D89" s="144"/>
      <c r="E89" s="144"/>
      <c r="F89" s="147"/>
      <c r="G89" s="148"/>
      <c r="H89" s="33"/>
      <c r="I89" s="36"/>
      <c r="J89" s="36"/>
      <c r="K89" s="302">
        <f t="shared" si="2"/>
      </c>
      <c r="L89" s="126"/>
      <c r="M89" s="133"/>
      <c r="N89" s="30"/>
      <c r="O89" s="30"/>
      <c r="P89" s="30"/>
      <c r="Q89" s="303">
        <f t="shared" si="3"/>
        <v>0</v>
      </c>
      <c r="R89" s="178">
        <f t="shared" si="4"/>
      </c>
      <c r="S89" s="180">
        <f t="shared" si="5"/>
      </c>
      <c r="AL89" s="27"/>
      <c r="AM89" s="27"/>
      <c r="AN89" s="27"/>
    </row>
    <row r="90" spans="2:40" ht="15.75">
      <c r="B90" s="300">
        <v>66</v>
      </c>
      <c r="C90" s="301">
        <f t="shared" si="6"/>
      </c>
      <c r="D90" s="144"/>
      <c r="E90" s="144"/>
      <c r="F90" s="147"/>
      <c r="G90" s="148"/>
      <c r="H90" s="33"/>
      <c r="I90" s="36"/>
      <c r="J90" s="36"/>
      <c r="K90" s="302">
        <f t="shared" si="2"/>
      </c>
      <c r="L90" s="126"/>
      <c r="M90" s="133"/>
      <c r="N90" s="30"/>
      <c r="O90" s="30"/>
      <c r="P90" s="30"/>
      <c r="Q90" s="303">
        <f t="shared" si="3"/>
        <v>0</v>
      </c>
      <c r="R90" s="178">
        <f t="shared" si="4"/>
      </c>
      <c r="S90" s="180">
        <f t="shared" si="5"/>
      </c>
      <c r="AL90" s="27"/>
      <c r="AM90" s="27"/>
      <c r="AN90" s="27"/>
    </row>
    <row r="91" spans="2:40" ht="15.75">
      <c r="B91" s="300">
        <v>67</v>
      </c>
      <c r="C91" s="301">
        <f t="shared" si="6"/>
      </c>
      <c r="D91" s="144"/>
      <c r="E91" s="144"/>
      <c r="F91" s="147"/>
      <c r="G91" s="148"/>
      <c r="H91" s="33"/>
      <c r="I91" s="36"/>
      <c r="J91" s="36"/>
      <c r="K91" s="302">
        <f t="shared" si="2"/>
      </c>
      <c r="L91" s="126"/>
      <c r="M91" s="133"/>
      <c r="N91" s="30"/>
      <c r="O91" s="30"/>
      <c r="P91" s="30"/>
      <c r="Q91" s="303">
        <f>SUM(L91:P91)</f>
        <v>0</v>
      </c>
      <c r="R91" s="178">
        <f t="shared" si="4"/>
      </c>
      <c r="S91" s="180">
        <f t="shared" si="5"/>
      </c>
      <c r="AL91" s="27"/>
      <c r="AM91" s="27"/>
      <c r="AN91" s="27"/>
    </row>
    <row r="92" spans="2:40" ht="15.75">
      <c r="B92" s="300">
        <v>68</v>
      </c>
      <c r="C92" s="301">
        <f t="shared" si="6"/>
      </c>
      <c r="D92" s="144"/>
      <c r="E92" s="144"/>
      <c r="F92" s="147"/>
      <c r="G92" s="148"/>
      <c r="H92" s="33"/>
      <c r="I92" s="36"/>
      <c r="J92" s="36"/>
      <c r="K92" s="302">
        <f t="shared" si="2"/>
      </c>
      <c r="L92" s="126"/>
      <c r="M92" s="133"/>
      <c r="N92" s="30"/>
      <c r="O92" s="30"/>
      <c r="P92" s="30"/>
      <c r="Q92" s="303">
        <f t="shared" si="3"/>
        <v>0</v>
      </c>
      <c r="R92" s="178">
        <f t="shared" si="4"/>
      </c>
      <c r="S92" s="180">
        <f t="shared" si="5"/>
      </c>
      <c r="AL92" s="27"/>
      <c r="AM92" s="27"/>
      <c r="AN92" s="27"/>
    </row>
    <row r="93" spans="2:40" ht="15.75">
      <c r="B93" s="300">
        <v>69</v>
      </c>
      <c r="C93" s="301">
        <f t="shared" si="6"/>
      </c>
      <c r="D93" s="144"/>
      <c r="E93" s="144"/>
      <c r="F93" s="147"/>
      <c r="G93" s="148"/>
      <c r="H93" s="33"/>
      <c r="I93" s="36"/>
      <c r="J93" s="36"/>
      <c r="K93" s="302">
        <f t="shared" si="2"/>
      </c>
      <c r="L93" s="126"/>
      <c r="M93" s="133"/>
      <c r="N93" s="30"/>
      <c r="O93" s="30"/>
      <c r="P93" s="30"/>
      <c r="Q93" s="303">
        <f t="shared" si="3"/>
        <v>0</v>
      </c>
      <c r="R93" s="178">
        <f t="shared" si="4"/>
      </c>
      <c r="S93" s="180">
        <f t="shared" si="5"/>
      </c>
      <c r="AL93" s="27"/>
      <c r="AM93" s="27"/>
      <c r="AN93" s="27"/>
    </row>
    <row r="94" spans="2:40" ht="15.75">
      <c r="B94" s="300">
        <v>70</v>
      </c>
      <c r="C94" s="301">
        <f t="shared" si="6"/>
      </c>
      <c r="D94" s="144"/>
      <c r="E94" s="144"/>
      <c r="F94" s="147"/>
      <c r="G94" s="148"/>
      <c r="H94" s="33"/>
      <c r="I94" s="36"/>
      <c r="J94" s="36"/>
      <c r="K94" s="302">
        <f t="shared" si="2"/>
      </c>
      <c r="L94" s="126"/>
      <c r="M94" s="133"/>
      <c r="N94" s="30"/>
      <c r="O94" s="30"/>
      <c r="P94" s="30"/>
      <c r="Q94" s="303">
        <f t="shared" si="3"/>
        <v>0</v>
      </c>
      <c r="R94" s="178">
        <f t="shared" si="4"/>
      </c>
      <c r="S94" s="180">
        <f t="shared" si="5"/>
      </c>
      <c r="AL94" s="27"/>
      <c r="AM94" s="27"/>
      <c r="AN94" s="27"/>
    </row>
    <row r="95" spans="2:40" ht="15.75">
      <c r="B95" s="300">
        <v>71</v>
      </c>
      <c r="C95" s="301">
        <f t="shared" si="6"/>
      </c>
      <c r="D95" s="144"/>
      <c r="E95" s="144"/>
      <c r="F95" s="147"/>
      <c r="G95" s="148"/>
      <c r="H95" s="33"/>
      <c r="I95" s="36"/>
      <c r="J95" s="36"/>
      <c r="K95" s="302">
        <f t="shared" si="2"/>
      </c>
      <c r="L95" s="126"/>
      <c r="M95" s="133"/>
      <c r="N95" s="30"/>
      <c r="O95" s="30"/>
      <c r="P95" s="30"/>
      <c r="Q95" s="303">
        <f t="shared" si="3"/>
        <v>0</v>
      </c>
      <c r="R95" s="178">
        <f t="shared" si="4"/>
      </c>
      <c r="S95" s="180">
        <f t="shared" si="5"/>
      </c>
      <c r="AL95" s="27"/>
      <c r="AM95" s="27"/>
      <c r="AN95" s="27"/>
    </row>
    <row r="96" spans="2:40" ht="15.75">
      <c r="B96" s="300">
        <v>72</v>
      </c>
      <c r="C96" s="301">
        <f t="shared" si="6"/>
      </c>
      <c r="D96" s="144"/>
      <c r="E96" s="144"/>
      <c r="F96" s="147"/>
      <c r="G96" s="148"/>
      <c r="H96" s="33"/>
      <c r="I96" s="36"/>
      <c r="J96" s="36"/>
      <c r="K96" s="302">
        <f t="shared" si="2"/>
      </c>
      <c r="L96" s="126"/>
      <c r="M96" s="133"/>
      <c r="N96" s="30"/>
      <c r="O96" s="30"/>
      <c r="P96" s="30"/>
      <c r="Q96" s="303">
        <f t="shared" si="3"/>
        <v>0</v>
      </c>
      <c r="R96" s="178">
        <f t="shared" si="4"/>
      </c>
      <c r="S96" s="180">
        <f t="shared" si="5"/>
      </c>
      <c r="AL96" s="27"/>
      <c r="AM96" s="27"/>
      <c r="AN96" s="27"/>
    </row>
    <row r="97" spans="2:40" ht="15.75">
      <c r="B97" s="300">
        <v>73</v>
      </c>
      <c r="C97" s="301">
        <f t="shared" si="6"/>
      </c>
      <c r="D97" s="144"/>
      <c r="E97" s="144"/>
      <c r="F97" s="147"/>
      <c r="G97" s="148"/>
      <c r="H97" s="33"/>
      <c r="I97" s="36"/>
      <c r="J97" s="36"/>
      <c r="K97" s="302">
        <f t="shared" si="2"/>
      </c>
      <c r="L97" s="126"/>
      <c r="M97" s="133"/>
      <c r="N97" s="30"/>
      <c r="O97" s="30"/>
      <c r="P97" s="30"/>
      <c r="Q97" s="303">
        <f t="shared" si="3"/>
        <v>0</v>
      </c>
      <c r="R97" s="178">
        <f t="shared" si="4"/>
      </c>
      <c r="S97" s="180">
        <f t="shared" si="5"/>
      </c>
      <c r="AL97" s="27"/>
      <c r="AM97" s="27"/>
      <c r="AN97" s="27"/>
    </row>
    <row r="98" spans="2:40" ht="15.75">
      <c r="B98" s="300">
        <v>74</v>
      </c>
      <c r="C98" s="301">
        <f aca="true" t="shared" si="7" ref="C98:C129">IF(AND(NOT(COUNTA(D98:J98)),(NOT(COUNTA(L98:P98)))),"",VLOOKUP($D$9,Info_County_Code,2,FALSE))</f>
      </c>
      <c r="D98" s="144"/>
      <c r="E98" s="144"/>
      <c r="F98" s="147"/>
      <c r="G98" s="148"/>
      <c r="H98" s="33"/>
      <c r="I98" s="36"/>
      <c r="J98" s="36"/>
      <c r="K98" s="302">
        <f t="shared" si="2"/>
      </c>
      <c r="L98" s="126"/>
      <c r="M98" s="133"/>
      <c r="N98" s="30"/>
      <c r="O98" s="30"/>
      <c r="P98" s="30"/>
      <c r="Q98" s="303">
        <f t="shared" si="3"/>
        <v>0</v>
      </c>
      <c r="R98" s="178">
        <f t="shared" si="4"/>
      </c>
      <c r="S98" s="180">
        <f t="shared" si="5"/>
      </c>
      <c r="AL98" s="27"/>
      <c r="AM98" s="27"/>
      <c r="AN98" s="27"/>
    </row>
    <row r="99" spans="2:40" ht="15.75">
      <c r="B99" s="300">
        <v>75</v>
      </c>
      <c r="C99" s="301">
        <f t="shared" si="7"/>
      </c>
      <c r="D99" s="144"/>
      <c r="E99" s="144"/>
      <c r="F99" s="147"/>
      <c r="G99" s="148"/>
      <c r="H99" s="33"/>
      <c r="I99" s="36"/>
      <c r="J99" s="36"/>
      <c r="K99" s="302">
        <f aca="true" t="shared" si="8" ref="K99:K133">IF(OR(G99="Combined Summary",F99="Standalone"),(SUMPRODUCT(--(D$34:D$133=D99),I$34:I$133,J$34:J$133)),"")</f>
      </c>
      <c r="L99" s="126"/>
      <c r="M99" s="133"/>
      <c r="N99" s="30"/>
      <c r="O99" s="30"/>
      <c r="P99" s="30"/>
      <c r="Q99" s="303">
        <f aca="true" t="shared" si="9" ref="Q99:Q104">SUM(L99:P99)</f>
        <v>0</v>
      </c>
      <c r="R99" s="178">
        <f aca="true" t="shared" si="10" ref="R99:R133">IF(OR(G99="Combined Summary",F99="Standalone"),(SUMIF(D$34:D$133,D99,I$34:I$133)),"")</f>
      </c>
      <c r="S99" s="180">
        <f aca="true" t="shared" si="11" ref="S99:S133">IF(AND(F99="Standalone",NOT(R99=1)),"ERROR",IF(AND(G99="Combined Summary",NOT(R99=1)),"ERROR",""))</f>
      </c>
      <c r="AL99" s="27"/>
      <c r="AM99" s="27"/>
      <c r="AN99" s="27"/>
    </row>
    <row r="100" spans="2:40" ht="15.75">
      <c r="B100" s="300">
        <v>76</v>
      </c>
      <c r="C100" s="301">
        <f t="shared" si="7"/>
      </c>
      <c r="D100" s="144"/>
      <c r="E100" s="144"/>
      <c r="F100" s="147"/>
      <c r="G100" s="148"/>
      <c r="H100" s="33"/>
      <c r="I100" s="36"/>
      <c r="J100" s="36"/>
      <c r="K100" s="302">
        <f t="shared" si="8"/>
      </c>
      <c r="L100" s="126"/>
      <c r="M100" s="133"/>
      <c r="N100" s="30"/>
      <c r="O100" s="30"/>
      <c r="P100" s="30"/>
      <c r="Q100" s="303">
        <f t="shared" si="9"/>
        <v>0</v>
      </c>
      <c r="R100" s="178">
        <f t="shared" si="10"/>
      </c>
      <c r="S100" s="180">
        <f t="shared" si="11"/>
      </c>
      <c r="AL100" s="27"/>
      <c r="AM100" s="27"/>
      <c r="AN100" s="27"/>
    </row>
    <row r="101" spans="2:40" ht="15.75">
      <c r="B101" s="300">
        <v>77</v>
      </c>
      <c r="C101" s="301">
        <f t="shared" si="7"/>
      </c>
      <c r="D101" s="144"/>
      <c r="E101" s="144"/>
      <c r="F101" s="147"/>
      <c r="G101" s="148"/>
      <c r="H101" s="33"/>
      <c r="I101" s="36"/>
      <c r="J101" s="36"/>
      <c r="K101" s="302">
        <f t="shared" si="8"/>
      </c>
      <c r="L101" s="126"/>
      <c r="M101" s="133"/>
      <c r="N101" s="30"/>
      <c r="O101" s="30"/>
      <c r="P101" s="30"/>
      <c r="Q101" s="303">
        <f t="shared" si="9"/>
        <v>0</v>
      </c>
      <c r="R101" s="178">
        <f t="shared" si="10"/>
      </c>
      <c r="S101" s="180">
        <f t="shared" si="11"/>
      </c>
      <c r="AL101" s="27"/>
      <c r="AM101" s="27"/>
      <c r="AN101" s="27"/>
    </row>
    <row r="102" spans="2:40" ht="15.75">
      <c r="B102" s="300">
        <v>78</v>
      </c>
      <c r="C102" s="301">
        <f t="shared" si="7"/>
      </c>
      <c r="D102" s="144"/>
      <c r="E102" s="144"/>
      <c r="F102" s="147"/>
      <c r="G102" s="148"/>
      <c r="H102" s="33"/>
      <c r="I102" s="36"/>
      <c r="J102" s="36"/>
      <c r="K102" s="302">
        <f t="shared" si="8"/>
      </c>
      <c r="L102" s="126"/>
      <c r="M102" s="133"/>
      <c r="N102" s="30"/>
      <c r="O102" s="30"/>
      <c r="P102" s="30"/>
      <c r="Q102" s="303">
        <f t="shared" si="9"/>
        <v>0</v>
      </c>
      <c r="R102" s="178">
        <f t="shared" si="10"/>
      </c>
      <c r="S102" s="180">
        <f t="shared" si="11"/>
      </c>
      <c r="AL102" s="27"/>
      <c r="AM102" s="27"/>
      <c r="AN102" s="27"/>
    </row>
    <row r="103" spans="2:40" ht="15.75">
      <c r="B103" s="300">
        <v>79</v>
      </c>
      <c r="C103" s="301">
        <f t="shared" si="7"/>
      </c>
      <c r="D103" s="144"/>
      <c r="E103" s="144"/>
      <c r="F103" s="147"/>
      <c r="G103" s="148"/>
      <c r="H103" s="33"/>
      <c r="I103" s="36"/>
      <c r="J103" s="36"/>
      <c r="K103" s="302">
        <f t="shared" si="8"/>
      </c>
      <c r="L103" s="126"/>
      <c r="M103" s="133"/>
      <c r="N103" s="30"/>
      <c r="O103" s="30"/>
      <c r="P103" s="30"/>
      <c r="Q103" s="303">
        <f t="shared" si="9"/>
        <v>0</v>
      </c>
      <c r="R103" s="178">
        <f t="shared" si="10"/>
      </c>
      <c r="S103" s="180">
        <f t="shared" si="11"/>
      </c>
      <c r="AL103" s="27"/>
      <c r="AM103" s="27"/>
      <c r="AN103" s="27"/>
    </row>
    <row r="104" spans="2:40" ht="15.75">
      <c r="B104" s="300">
        <v>80</v>
      </c>
      <c r="C104" s="301">
        <f t="shared" si="7"/>
      </c>
      <c r="D104" s="144"/>
      <c r="E104" s="144"/>
      <c r="F104" s="147"/>
      <c r="G104" s="148"/>
      <c r="H104" s="33"/>
      <c r="I104" s="36"/>
      <c r="J104" s="36"/>
      <c r="K104" s="302">
        <f t="shared" si="8"/>
      </c>
      <c r="L104" s="126"/>
      <c r="M104" s="133"/>
      <c r="N104" s="30"/>
      <c r="O104" s="30"/>
      <c r="P104" s="30"/>
      <c r="Q104" s="303">
        <f t="shared" si="9"/>
        <v>0</v>
      </c>
      <c r="R104" s="178">
        <f t="shared" si="10"/>
      </c>
      <c r="S104" s="180">
        <f t="shared" si="11"/>
      </c>
      <c r="AL104" s="27"/>
      <c r="AM104" s="27"/>
      <c r="AN104" s="27"/>
    </row>
    <row r="105" spans="2:40" ht="15.75">
      <c r="B105" s="300">
        <v>81</v>
      </c>
      <c r="C105" s="301">
        <f t="shared" si="7"/>
      </c>
      <c r="D105" s="144"/>
      <c r="E105" s="144"/>
      <c r="F105" s="147"/>
      <c r="G105" s="148"/>
      <c r="H105" s="33"/>
      <c r="I105" s="36"/>
      <c r="J105" s="36"/>
      <c r="K105" s="302">
        <f t="shared" si="8"/>
      </c>
      <c r="L105" s="126"/>
      <c r="M105" s="133"/>
      <c r="N105" s="30"/>
      <c r="O105" s="30"/>
      <c r="P105" s="30"/>
      <c r="Q105" s="303">
        <f>SUM(L105:P105)</f>
        <v>0</v>
      </c>
      <c r="R105" s="178">
        <f t="shared" si="10"/>
      </c>
      <c r="S105" s="180">
        <f t="shared" si="11"/>
      </c>
      <c r="AL105" s="27"/>
      <c r="AM105" s="27"/>
      <c r="AN105" s="27"/>
    </row>
    <row r="106" spans="2:40" ht="15.75">
      <c r="B106" s="300">
        <v>82</v>
      </c>
      <c r="C106" s="301">
        <f t="shared" si="7"/>
      </c>
      <c r="D106" s="144"/>
      <c r="E106" s="144"/>
      <c r="F106" s="147"/>
      <c r="G106" s="148"/>
      <c r="H106" s="33"/>
      <c r="I106" s="36"/>
      <c r="J106" s="36"/>
      <c r="K106" s="302">
        <f t="shared" si="8"/>
      </c>
      <c r="L106" s="126"/>
      <c r="M106" s="133"/>
      <c r="N106" s="30"/>
      <c r="O106" s="30"/>
      <c r="P106" s="30"/>
      <c r="Q106" s="303">
        <f aca="true" t="shared" si="12" ref="Q106:Q120">SUM(L106:P106)</f>
        <v>0</v>
      </c>
      <c r="R106" s="178">
        <f t="shared" si="10"/>
      </c>
      <c r="S106" s="180">
        <f t="shared" si="11"/>
      </c>
      <c r="AL106" s="27"/>
      <c r="AM106" s="27"/>
      <c r="AN106" s="27"/>
    </row>
    <row r="107" spans="2:40" ht="15.75">
      <c r="B107" s="300">
        <v>83</v>
      </c>
      <c r="C107" s="301">
        <f t="shared" si="7"/>
      </c>
      <c r="D107" s="144"/>
      <c r="E107" s="144"/>
      <c r="F107" s="147"/>
      <c r="G107" s="148"/>
      <c r="H107" s="33"/>
      <c r="I107" s="36"/>
      <c r="J107" s="36"/>
      <c r="K107" s="302">
        <f t="shared" si="8"/>
      </c>
      <c r="L107" s="126"/>
      <c r="M107" s="133"/>
      <c r="N107" s="30"/>
      <c r="O107" s="30"/>
      <c r="P107" s="30"/>
      <c r="Q107" s="303">
        <f t="shared" si="12"/>
        <v>0</v>
      </c>
      <c r="R107" s="178">
        <f t="shared" si="10"/>
      </c>
      <c r="S107" s="180">
        <f t="shared" si="11"/>
      </c>
      <c r="AL107" s="27"/>
      <c r="AM107" s="27"/>
      <c r="AN107" s="27"/>
    </row>
    <row r="108" spans="2:40" ht="15.75">
      <c r="B108" s="300">
        <v>84</v>
      </c>
      <c r="C108" s="301">
        <f t="shared" si="7"/>
      </c>
      <c r="D108" s="144"/>
      <c r="E108" s="144"/>
      <c r="F108" s="147"/>
      <c r="G108" s="148"/>
      <c r="H108" s="33"/>
      <c r="I108" s="36"/>
      <c r="J108" s="36"/>
      <c r="K108" s="302">
        <f t="shared" si="8"/>
      </c>
      <c r="L108" s="126"/>
      <c r="M108" s="133"/>
      <c r="N108" s="30"/>
      <c r="O108" s="30"/>
      <c r="P108" s="30"/>
      <c r="Q108" s="303">
        <f t="shared" si="12"/>
        <v>0</v>
      </c>
      <c r="R108" s="178">
        <f t="shared" si="10"/>
      </c>
      <c r="S108" s="180">
        <f t="shared" si="11"/>
      </c>
      <c r="AL108" s="27"/>
      <c r="AM108" s="27"/>
      <c r="AN108" s="27"/>
    </row>
    <row r="109" spans="2:40" ht="15.75">
      <c r="B109" s="300">
        <v>85</v>
      </c>
      <c r="C109" s="301">
        <f t="shared" si="7"/>
      </c>
      <c r="D109" s="144"/>
      <c r="E109" s="144"/>
      <c r="F109" s="147"/>
      <c r="G109" s="148"/>
      <c r="H109" s="33"/>
      <c r="I109" s="36"/>
      <c r="J109" s="36"/>
      <c r="K109" s="302">
        <f t="shared" si="8"/>
      </c>
      <c r="L109" s="126"/>
      <c r="M109" s="133"/>
      <c r="N109" s="30"/>
      <c r="O109" s="30"/>
      <c r="P109" s="30"/>
      <c r="Q109" s="303">
        <f t="shared" si="12"/>
        <v>0</v>
      </c>
      <c r="R109" s="178">
        <f t="shared" si="10"/>
      </c>
      <c r="S109" s="180">
        <f t="shared" si="11"/>
      </c>
      <c r="AL109" s="27"/>
      <c r="AM109" s="27"/>
      <c r="AN109" s="27"/>
    </row>
    <row r="110" spans="2:40" ht="15.75">
      <c r="B110" s="300">
        <v>86</v>
      </c>
      <c r="C110" s="301">
        <f t="shared" si="7"/>
      </c>
      <c r="D110" s="144"/>
      <c r="E110" s="144"/>
      <c r="F110" s="147"/>
      <c r="G110" s="148"/>
      <c r="H110" s="33"/>
      <c r="I110" s="36"/>
      <c r="J110" s="36"/>
      <c r="K110" s="302">
        <f t="shared" si="8"/>
      </c>
      <c r="L110" s="126"/>
      <c r="M110" s="133"/>
      <c r="N110" s="30"/>
      <c r="O110" s="30"/>
      <c r="P110" s="30"/>
      <c r="Q110" s="303">
        <f t="shared" si="12"/>
        <v>0</v>
      </c>
      <c r="R110" s="178">
        <f t="shared" si="10"/>
      </c>
      <c r="S110" s="180">
        <f t="shared" si="11"/>
      </c>
      <c r="AL110" s="27"/>
      <c r="AM110" s="27"/>
      <c r="AN110" s="27"/>
    </row>
    <row r="111" spans="2:40" ht="15.75">
      <c r="B111" s="300">
        <v>87</v>
      </c>
      <c r="C111" s="301">
        <f t="shared" si="7"/>
      </c>
      <c r="D111" s="144"/>
      <c r="E111" s="144"/>
      <c r="F111" s="147"/>
      <c r="G111" s="148"/>
      <c r="H111" s="33"/>
      <c r="I111" s="36"/>
      <c r="J111" s="36"/>
      <c r="K111" s="302">
        <f t="shared" si="8"/>
      </c>
      <c r="L111" s="126"/>
      <c r="M111" s="133"/>
      <c r="N111" s="30"/>
      <c r="O111" s="30"/>
      <c r="P111" s="30"/>
      <c r="Q111" s="303">
        <f t="shared" si="12"/>
        <v>0</v>
      </c>
      <c r="R111" s="178">
        <f t="shared" si="10"/>
      </c>
      <c r="S111" s="180">
        <f t="shared" si="11"/>
      </c>
      <c r="AL111" s="27"/>
      <c r="AM111" s="27"/>
      <c r="AN111" s="27"/>
    </row>
    <row r="112" spans="2:40" ht="15.75">
      <c r="B112" s="300">
        <v>88</v>
      </c>
      <c r="C112" s="301">
        <f t="shared" si="7"/>
      </c>
      <c r="D112" s="144"/>
      <c r="E112" s="144"/>
      <c r="F112" s="147"/>
      <c r="G112" s="148"/>
      <c r="H112" s="33"/>
      <c r="I112" s="36"/>
      <c r="J112" s="36"/>
      <c r="K112" s="302">
        <f t="shared" si="8"/>
      </c>
      <c r="L112" s="126"/>
      <c r="M112" s="133"/>
      <c r="N112" s="30"/>
      <c r="O112" s="30"/>
      <c r="P112" s="30"/>
      <c r="Q112" s="303">
        <f t="shared" si="12"/>
        <v>0</v>
      </c>
      <c r="R112" s="178">
        <f t="shared" si="10"/>
      </c>
      <c r="S112" s="180">
        <f t="shared" si="11"/>
      </c>
      <c r="AL112" s="27"/>
      <c r="AM112" s="27"/>
      <c r="AN112" s="27"/>
    </row>
    <row r="113" spans="2:40" ht="15.75">
      <c r="B113" s="300">
        <v>89</v>
      </c>
      <c r="C113" s="301">
        <f t="shared" si="7"/>
      </c>
      <c r="D113" s="144"/>
      <c r="E113" s="144"/>
      <c r="F113" s="147"/>
      <c r="G113" s="148"/>
      <c r="H113" s="33"/>
      <c r="I113" s="36"/>
      <c r="J113" s="36"/>
      <c r="K113" s="302">
        <f t="shared" si="8"/>
      </c>
      <c r="L113" s="126"/>
      <c r="M113" s="133"/>
      <c r="N113" s="30"/>
      <c r="O113" s="30"/>
      <c r="P113" s="30"/>
      <c r="Q113" s="303">
        <f t="shared" si="12"/>
        <v>0</v>
      </c>
      <c r="R113" s="178">
        <f t="shared" si="10"/>
      </c>
      <c r="S113" s="180">
        <f t="shared" si="11"/>
      </c>
      <c r="AL113" s="27"/>
      <c r="AM113" s="27"/>
      <c r="AN113" s="27"/>
    </row>
    <row r="114" spans="2:40" ht="15.75">
      <c r="B114" s="300">
        <v>90</v>
      </c>
      <c r="C114" s="301">
        <f t="shared" si="7"/>
      </c>
      <c r="D114" s="144"/>
      <c r="E114" s="144"/>
      <c r="F114" s="147"/>
      <c r="G114" s="148"/>
      <c r="H114" s="33"/>
      <c r="I114" s="36"/>
      <c r="J114" s="36"/>
      <c r="K114" s="302">
        <f t="shared" si="8"/>
      </c>
      <c r="L114" s="126"/>
      <c r="M114" s="133"/>
      <c r="N114" s="30"/>
      <c r="O114" s="30"/>
      <c r="P114" s="30"/>
      <c r="Q114" s="303">
        <f t="shared" si="12"/>
        <v>0</v>
      </c>
      <c r="R114" s="178">
        <f t="shared" si="10"/>
      </c>
      <c r="S114" s="180">
        <f t="shared" si="11"/>
      </c>
      <c r="AL114" s="27"/>
      <c r="AM114" s="27"/>
      <c r="AN114" s="27"/>
    </row>
    <row r="115" spans="2:40" ht="15.75">
      <c r="B115" s="300">
        <v>91</v>
      </c>
      <c r="C115" s="301">
        <f t="shared" si="7"/>
      </c>
      <c r="D115" s="144"/>
      <c r="E115" s="144"/>
      <c r="F115" s="147"/>
      <c r="G115" s="148"/>
      <c r="H115" s="33"/>
      <c r="I115" s="36"/>
      <c r="J115" s="36"/>
      <c r="K115" s="302">
        <f t="shared" si="8"/>
      </c>
      <c r="L115" s="126"/>
      <c r="M115" s="133"/>
      <c r="N115" s="30"/>
      <c r="O115" s="30"/>
      <c r="P115" s="30"/>
      <c r="Q115" s="303">
        <f t="shared" si="12"/>
        <v>0</v>
      </c>
      <c r="R115" s="178">
        <f t="shared" si="10"/>
      </c>
      <c r="S115" s="180">
        <f t="shared" si="11"/>
      </c>
      <c r="AL115" s="27"/>
      <c r="AM115" s="27"/>
      <c r="AN115" s="27"/>
    </row>
    <row r="116" spans="2:40" ht="15.75">
      <c r="B116" s="300">
        <v>92</v>
      </c>
      <c r="C116" s="301">
        <f t="shared" si="7"/>
      </c>
      <c r="D116" s="144"/>
      <c r="E116" s="144"/>
      <c r="F116" s="147"/>
      <c r="G116" s="148"/>
      <c r="H116" s="33"/>
      <c r="I116" s="36"/>
      <c r="J116" s="36"/>
      <c r="K116" s="302">
        <f t="shared" si="8"/>
      </c>
      <c r="L116" s="126"/>
      <c r="M116" s="133"/>
      <c r="N116" s="30"/>
      <c r="O116" s="30"/>
      <c r="P116" s="30"/>
      <c r="Q116" s="303">
        <f t="shared" si="12"/>
        <v>0</v>
      </c>
      <c r="R116" s="178">
        <f t="shared" si="10"/>
      </c>
      <c r="S116" s="180">
        <f t="shared" si="11"/>
      </c>
      <c r="AL116" s="27"/>
      <c r="AM116" s="27"/>
      <c r="AN116" s="27"/>
    </row>
    <row r="117" spans="2:40" ht="15.75">
      <c r="B117" s="300">
        <v>93</v>
      </c>
      <c r="C117" s="301">
        <f t="shared" si="7"/>
      </c>
      <c r="D117" s="144"/>
      <c r="E117" s="144"/>
      <c r="F117" s="147"/>
      <c r="G117" s="148"/>
      <c r="H117" s="33"/>
      <c r="I117" s="36"/>
      <c r="J117" s="36"/>
      <c r="K117" s="302">
        <f t="shared" si="8"/>
      </c>
      <c r="L117" s="126"/>
      <c r="M117" s="133"/>
      <c r="N117" s="30"/>
      <c r="O117" s="30"/>
      <c r="P117" s="30"/>
      <c r="Q117" s="303">
        <f t="shared" si="12"/>
        <v>0</v>
      </c>
      <c r="R117" s="178">
        <f t="shared" si="10"/>
      </c>
      <c r="S117" s="180">
        <f t="shared" si="11"/>
      </c>
      <c r="AL117" s="27"/>
      <c r="AM117" s="27"/>
      <c r="AN117" s="27"/>
    </row>
    <row r="118" spans="2:40" ht="15.75">
      <c r="B118" s="300">
        <v>94</v>
      </c>
      <c r="C118" s="301">
        <f t="shared" si="7"/>
      </c>
      <c r="D118" s="144"/>
      <c r="E118" s="144"/>
      <c r="F118" s="147"/>
      <c r="G118" s="148"/>
      <c r="H118" s="33"/>
      <c r="I118" s="36"/>
      <c r="J118" s="36"/>
      <c r="K118" s="302">
        <f t="shared" si="8"/>
      </c>
      <c r="L118" s="126"/>
      <c r="M118" s="133"/>
      <c r="N118" s="30"/>
      <c r="O118" s="30"/>
      <c r="P118" s="30"/>
      <c r="Q118" s="303">
        <f t="shared" si="12"/>
        <v>0</v>
      </c>
      <c r="R118" s="178">
        <f t="shared" si="10"/>
      </c>
      <c r="S118" s="180">
        <f t="shared" si="11"/>
      </c>
      <c r="AL118" s="27"/>
      <c r="AM118" s="27"/>
      <c r="AN118" s="27"/>
    </row>
    <row r="119" spans="2:40" ht="15.75">
      <c r="B119" s="300">
        <v>95</v>
      </c>
      <c r="C119" s="301">
        <f t="shared" si="7"/>
      </c>
      <c r="D119" s="144"/>
      <c r="E119" s="144"/>
      <c r="F119" s="147"/>
      <c r="G119" s="148"/>
      <c r="H119" s="33"/>
      <c r="I119" s="36"/>
      <c r="J119" s="36"/>
      <c r="K119" s="302">
        <f t="shared" si="8"/>
      </c>
      <c r="L119" s="126"/>
      <c r="M119" s="133"/>
      <c r="N119" s="30"/>
      <c r="O119" s="30"/>
      <c r="P119" s="30"/>
      <c r="Q119" s="303">
        <f t="shared" si="12"/>
        <v>0</v>
      </c>
      <c r="R119" s="178">
        <f t="shared" si="10"/>
      </c>
      <c r="S119" s="180">
        <f t="shared" si="11"/>
      </c>
      <c r="AL119" s="27"/>
      <c r="AM119" s="27"/>
      <c r="AN119" s="27"/>
    </row>
    <row r="120" spans="2:40" ht="15.75">
      <c r="B120" s="300">
        <v>96</v>
      </c>
      <c r="C120" s="301">
        <f t="shared" si="7"/>
      </c>
      <c r="D120" s="144"/>
      <c r="E120" s="144"/>
      <c r="F120" s="147"/>
      <c r="G120" s="148"/>
      <c r="H120" s="33"/>
      <c r="I120" s="36"/>
      <c r="J120" s="36"/>
      <c r="K120" s="302">
        <f t="shared" si="8"/>
      </c>
      <c r="L120" s="126"/>
      <c r="M120" s="133"/>
      <c r="N120" s="30"/>
      <c r="O120" s="30"/>
      <c r="P120" s="30"/>
      <c r="Q120" s="303">
        <f t="shared" si="12"/>
        <v>0</v>
      </c>
      <c r="R120" s="178">
        <f t="shared" si="10"/>
      </c>
      <c r="S120" s="180">
        <f t="shared" si="11"/>
      </c>
      <c r="AL120" s="27"/>
      <c r="AM120" s="27"/>
      <c r="AN120" s="27"/>
    </row>
    <row r="121" spans="2:40" ht="15.75">
      <c r="B121" s="300">
        <v>97</v>
      </c>
      <c r="C121" s="301">
        <f t="shared" si="7"/>
      </c>
      <c r="D121" s="144"/>
      <c r="E121" s="144"/>
      <c r="F121" s="147"/>
      <c r="G121" s="148"/>
      <c r="H121" s="33"/>
      <c r="I121" s="36"/>
      <c r="J121" s="36"/>
      <c r="K121" s="302">
        <f t="shared" si="8"/>
      </c>
      <c r="L121" s="126"/>
      <c r="M121" s="133"/>
      <c r="N121" s="30"/>
      <c r="O121" s="30"/>
      <c r="P121" s="30"/>
      <c r="Q121" s="303">
        <f>SUM(L121:P121)</f>
        <v>0</v>
      </c>
      <c r="R121" s="178">
        <f t="shared" si="10"/>
      </c>
      <c r="S121" s="180">
        <f t="shared" si="11"/>
      </c>
      <c r="AL121" s="27"/>
      <c r="AM121" s="27"/>
      <c r="AN121" s="27"/>
    </row>
    <row r="122" spans="2:40" ht="15.75">
      <c r="B122" s="300">
        <v>98</v>
      </c>
      <c r="C122" s="301">
        <f t="shared" si="7"/>
      </c>
      <c r="D122" s="144"/>
      <c r="E122" s="144"/>
      <c r="F122" s="147"/>
      <c r="G122" s="148"/>
      <c r="H122" s="33"/>
      <c r="I122" s="36"/>
      <c r="J122" s="36"/>
      <c r="K122" s="302">
        <f t="shared" si="8"/>
      </c>
      <c r="L122" s="126"/>
      <c r="M122" s="133"/>
      <c r="N122" s="30"/>
      <c r="O122" s="30"/>
      <c r="P122" s="30"/>
      <c r="Q122" s="303">
        <f aca="true" t="shared" si="13" ref="Q122:Q133">SUM(L122:P122)</f>
        <v>0</v>
      </c>
      <c r="R122" s="178">
        <f t="shared" si="10"/>
      </c>
      <c r="S122" s="180">
        <f t="shared" si="11"/>
      </c>
      <c r="AL122" s="27"/>
      <c r="AM122" s="27"/>
      <c r="AN122" s="27"/>
    </row>
    <row r="123" spans="2:40" ht="15.75">
      <c r="B123" s="300">
        <v>99</v>
      </c>
      <c r="C123" s="301">
        <f t="shared" si="7"/>
      </c>
      <c r="D123" s="144"/>
      <c r="E123" s="144"/>
      <c r="F123" s="147"/>
      <c r="G123" s="148"/>
      <c r="H123" s="33"/>
      <c r="I123" s="36"/>
      <c r="J123" s="36"/>
      <c r="K123" s="302">
        <f t="shared" si="8"/>
      </c>
      <c r="L123" s="126"/>
      <c r="M123" s="133"/>
      <c r="N123" s="30"/>
      <c r="O123" s="30"/>
      <c r="P123" s="30"/>
      <c r="Q123" s="303">
        <f t="shared" si="13"/>
        <v>0</v>
      </c>
      <c r="R123" s="178">
        <f t="shared" si="10"/>
      </c>
      <c r="S123" s="180">
        <f t="shared" si="11"/>
      </c>
      <c r="AL123" s="27"/>
      <c r="AM123" s="27"/>
      <c r="AN123" s="27"/>
    </row>
    <row r="124" spans="2:40" ht="15.75">
      <c r="B124" s="300">
        <v>100</v>
      </c>
      <c r="C124" s="301">
        <f t="shared" si="7"/>
      </c>
      <c r="D124" s="144"/>
      <c r="E124" s="144"/>
      <c r="F124" s="147"/>
      <c r="G124" s="148"/>
      <c r="H124" s="33"/>
      <c r="I124" s="36"/>
      <c r="J124" s="36"/>
      <c r="K124" s="302">
        <f t="shared" si="8"/>
      </c>
      <c r="L124" s="126"/>
      <c r="M124" s="133"/>
      <c r="N124" s="30"/>
      <c r="O124" s="30"/>
      <c r="P124" s="30"/>
      <c r="Q124" s="303">
        <f t="shared" si="13"/>
        <v>0</v>
      </c>
      <c r="R124" s="178">
        <f t="shared" si="10"/>
      </c>
      <c r="S124" s="180">
        <f t="shared" si="11"/>
      </c>
      <c r="AL124" s="27"/>
      <c r="AM124" s="27"/>
      <c r="AN124" s="27"/>
    </row>
    <row r="125" spans="2:40" ht="15.75">
      <c r="B125" s="300">
        <v>101</v>
      </c>
      <c r="C125" s="301">
        <f t="shared" si="7"/>
      </c>
      <c r="D125" s="144"/>
      <c r="E125" s="144"/>
      <c r="F125" s="147"/>
      <c r="G125" s="148"/>
      <c r="H125" s="33"/>
      <c r="I125" s="36"/>
      <c r="J125" s="36"/>
      <c r="K125" s="302">
        <f t="shared" si="8"/>
      </c>
      <c r="L125" s="126"/>
      <c r="M125" s="133"/>
      <c r="N125" s="30"/>
      <c r="O125" s="30"/>
      <c r="P125" s="30"/>
      <c r="Q125" s="303">
        <f t="shared" si="13"/>
        <v>0</v>
      </c>
      <c r="R125" s="178">
        <f t="shared" si="10"/>
      </c>
      <c r="S125" s="180">
        <f t="shared" si="11"/>
      </c>
      <c r="AL125" s="27"/>
      <c r="AM125" s="27"/>
      <c r="AN125" s="27"/>
    </row>
    <row r="126" spans="2:40" ht="15.75">
      <c r="B126" s="300">
        <v>102</v>
      </c>
      <c r="C126" s="301">
        <f t="shared" si="7"/>
      </c>
      <c r="D126" s="144"/>
      <c r="E126" s="144"/>
      <c r="F126" s="147"/>
      <c r="G126" s="148"/>
      <c r="H126" s="33"/>
      <c r="I126" s="36"/>
      <c r="J126" s="36"/>
      <c r="K126" s="302">
        <f t="shared" si="8"/>
      </c>
      <c r="L126" s="126"/>
      <c r="M126" s="133"/>
      <c r="N126" s="30"/>
      <c r="O126" s="30"/>
      <c r="P126" s="30"/>
      <c r="Q126" s="303">
        <f t="shared" si="13"/>
        <v>0</v>
      </c>
      <c r="R126" s="178">
        <f t="shared" si="10"/>
      </c>
      <c r="S126" s="180">
        <f t="shared" si="11"/>
      </c>
      <c r="AL126" s="27"/>
      <c r="AM126" s="27"/>
      <c r="AN126" s="27"/>
    </row>
    <row r="127" spans="2:40" ht="15.75">
      <c r="B127" s="300">
        <v>103</v>
      </c>
      <c r="C127" s="301">
        <f t="shared" si="7"/>
      </c>
      <c r="D127" s="144"/>
      <c r="E127" s="144"/>
      <c r="F127" s="147"/>
      <c r="G127" s="148"/>
      <c r="H127" s="33"/>
      <c r="I127" s="36"/>
      <c r="J127" s="36"/>
      <c r="K127" s="302">
        <f t="shared" si="8"/>
      </c>
      <c r="L127" s="126"/>
      <c r="M127" s="133"/>
      <c r="N127" s="30"/>
      <c r="O127" s="30"/>
      <c r="P127" s="30"/>
      <c r="Q127" s="303">
        <f t="shared" si="13"/>
        <v>0</v>
      </c>
      <c r="R127" s="178">
        <f t="shared" si="10"/>
      </c>
      <c r="S127" s="180">
        <f t="shared" si="11"/>
      </c>
      <c r="AL127" s="27"/>
      <c r="AM127" s="27"/>
      <c r="AN127" s="27"/>
    </row>
    <row r="128" spans="2:40" ht="15.75">
      <c r="B128" s="300">
        <v>104</v>
      </c>
      <c r="C128" s="301">
        <f t="shared" si="7"/>
      </c>
      <c r="D128" s="144"/>
      <c r="E128" s="144"/>
      <c r="F128" s="147"/>
      <c r="G128" s="148"/>
      <c r="H128" s="33"/>
      <c r="I128" s="36"/>
      <c r="J128" s="36"/>
      <c r="K128" s="302">
        <f t="shared" si="8"/>
      </c>
      <c r="L128" s="126"/>
      <c r="M128" s="133"/>
      <c r="N128" s="30"/>
      <c r="O128" s="30"/>
      <c r="P128" s="30"/>
      <c r="Q128" s="303">
        <f t="shared" si="13"/>
        <v>0</v>
      </c>
      <c r="R128" s="178">
        <f t="shared" si="10"/>
      </c>
      <c r="S128" s="180">
        <f t="shared" si="11"/>
      </c>
      <c r="AL128" s="27"/>
      <c r="AM128" s="27"/>
      <c r="AN128" s="27"/>
    </row>
    <row r="129" spans="2:40" ht="15.75">
      <c r="B129" s="300">
        <v>105</v>
      </c>
      <c r="C129" s="301">
        <f t="shared" si="7"/>
      </c>
      <c r="D129" s="144"/>
      <c r="E129" s="144"/>
      <c r="F129" s="147"/>
      <c r="G129" s="148"/>
      <c r="H129" s="33"/>
      <c r="I129" s="36"/>
      <c r="J129" s="36"/>
      <c r="K129" s="302">
        <f t="shared" si="8"/>
      </c>
      <c r="L129" s="126"/>
      <c r="M129" s="133"/>
      <c r="N129" s="30"/>
      <c r="O129" s="30"/>
      <c r="P129" s="30"/>
      <c r="Q129" s="303">
        <f t="shared" si="13"/>
        <v>0</v>
      </c>
      <c r="R129" s="178">
        <f t="shared" si="10"/>
      </c>
      <c r="S129" s="180">
        <f t="shared" si="11"/>
      </c>
      <c r="AL129" s="27"/>
      <c r="AM129" s="27"/>
      <c r="AN129" s="27"/>
    </row>
    <row r="130" spans="2:40" ht="15.75">
      <c r="B130" s="300">
        <v>106</v>
      </c>
      <c r="C130" s="301">
        <f>IF(AND(NOT(COUNTA(D130:J130)),(NOT(COUNTA(L130:P130)))),"",VLOOKUP($D$9,Info_County_Code,2,FALSE))</f>
      </c>
      <c r="D130" s="144"/>
      <c r="E130" s="144"/>
      <c r="F130" s="147"/>
      <c r="G130" s="148"/>
      <c r="H130" s="33"/>
      <c r="I130" s="36"/>
      <c r="J130" s="36"/>
      <c r="K130" s="302">
        <f t="shared" si="8"/>
      </c>
      <c r="L130" s="126"/>
      <c r="M130" s="133"/>
      <c r="N130" s="30"/>
      <c r="O130" s="30"/>
      <c r="P130" s="30"/>
      <c r="Q130" s="303">
        <f t="shared" si="13"/>
        <v>0</v>
      </c>
      <c r="R130" s="178">
        <f t="shared" si="10"/>
      </c>
      <c r="S130" s="180">
        <f t="shared" si="11"/>
      </c>
      <c r="AL130" s="27"/>
      <c r="AM130" s="27"/>
      <c r="AN130" s="27"/>
    </row>
    <row r="131" spans="2:40" ht="15.75">
      <c r="B131" s="300">
        <v>107</v>
      </c>
      <c r="C131" s="301">
        <f>IF(AND(NOT(COUNTA(D131:J131)),(NOT(COUNTA(L131:P131)))),"",VLOOKUP($D$9,Info_County_Code,2,FALSE))</f>
      </c>
      <c r="D131" s="144"/>
      <c r="E131" s="144"/>
      <c r="F131" s="147"/>
      <c r="G131" s="148"/>
      <c r="H131" s="33"/>
      <c r="I131" s="36"/>
      <c r="J131" s="36"/>
      <c r="K131" s="302">
        <f t="shared" si="8"/>
      </c>
      <c r="L131" s="126"/>
      <c r="M131" s="133"/>
      <c r="N131" s="30"/>
      <c r="O131" s="30"/>
      <c r="P131" s="30"/>
      <c r="Q131" s="303">
        <f t="shared" si="13"/>
        <v>0</v>
      </c>
      <c r="R131" s="178">
        <f t="shared" si="10"/>
      </c>
      <c r="S131" s="180">
        <f t="shared" si="11"/>
      </c>
      <c r="AL131" s="27"/>
      <c r="AM131" s="27"/>
      <c r="AN131" s="27"/>
    </row>
    <row r="132" spans="2:40" ht="15.75">
      <c r="B132" s="300">
        <v>108</v>
      </c>
      <c r="C132" s="301">
        <f>IF(AND(NOT(COUNTA(D132:J132)),(NOT(COUNTA(L132:P132)))),"",VLOOKUP($D$9,Info_County_Code,2,FALSE))</f>
      </c>
      <c r="D132" s="144"/>
      <c r="E132" s="144"/>
      <c r="F132" s="147"/>
      <c r="G132" s="148"/>
      <c r="H132" s="33"/>
      <c r="I132" s="36"/>
      <c r="J132" s="36"/>
      <c r="K132" s="302">
        <f t="shared" si="8"/>
      </c>
      <c r="L132" s="126"/>
      <c r="M132" s="133"/>
      <c r="N132" s="30"/>
      <c r="O132" s="30"/>
      <c r="P132" s="30"/>
      <c r="Q132" s="303">
        <f t="shared" si="13"/>
        <v>0</v>
      </c>
      <c r="R132" s="178">
        <f t="shared" si="10"/>
      </c>
      <c r="S132" s="180">
        <f t="shared" si="11"/>
      </c>
      <c r="AL132" s="27"/>
      <c r="AM132" s="27"/>
      <c r="AN132" s="27"/>
    </row>
    <row r="133" spans="2:40" ht="15.75">
      <c r="B133" s="300">
        <v>109</v>
      </c>
      <c r="C133" s="301">
        <f>IF(AND(NOT(COUNTA(D133:J133)),(NOT(COUNTA(L133:P133)))),"",VLOOKUP($D$9,Info_County_Code,2,FALSE))</f>
      </c>
      <c r="D133" s="144"/>
      <c r="E133" s="144"/>
      <c r="F133" s="147"/>
      <c r="G133" s="148"/>
      <c r="H133" s="33"/>
      <c r="I133" s="36"/>
      <c r="J133" s="36"/>
      <c r="K133" s="302">
        <f t="shared" si="8"/>
      </c>
      <c r="L133" s="126"/>
      <c r="M133" s="133"/>
      <c r="N133" s="30"/>
      <c r="O133" s="30"/>
      <c r="P133" s="30"/>
      <c r="Q133" s="303">
        <f t="shared" si="13"/>
        <v>0</v>
      </c>
      <c r="R133" s="178">
        <f t="shared" si="10"/>
      </c>
      <c r="S133" s="180">
        <f t="shared" si="11"/>
      </c>
      <c r="AL133" s="27"/>
      <c r="AM133" s="27"/>
      <c r="AN133" s="27"/>
    </row>
    <row r="134" spans="2:3" ht="15.75" hidden="1">
      <c r="B134" s="37"/>
      <c r="C134" s="27"/>
    </row>
    <row r="135" ht="15.75" hidden="1"/>
    <row r="136" ht="15.75" hidden="1"/>
    <row r="137" ht="15.75" hidden="1"/>
    <row r="138" ht="15.75" hidden="1"/>
    <row r="139" ht="15.75" hidden="1"/>
  </sheetData>
  <sheetProtection password="C72E" sheet="1" objects="1" scenarios="1"/>
  <dataValidations count="31">
    <dataValidation allowBlank="1" showInputMessage="1" showErrorMessage="1" prompt="Type in the Total MHSA Funds (Including Interest) for PEI Funds Transferred to CalHFA." sqref="F20"/>
    <dataValidation allowBlank="1" showInputMessage="1" showErrorMessage="1" prompt="Type in the Total MHSA Funds (Including Interest) for PEI Expenditures Incurred by JPA." sqref="F19"/>
    <dataValidation allowBlank="1" showInputMessage="1" showErrorMessage="1" prompt="Type in the Total MHSA Funds (Including Interest) for PEI Funds Transferred to JPA." sqref="F18"/>
    <dataValidation allowBlank="1" showInputMessage="1" showErrorMessage="1" prompt="Type in the Total MHSA Funds (Including Interest) for PEI Administration Costs. " sqref="F17"/>
    <dataValidation allowBlank="1" showInputMessage="1" showErrorMessage="1" prompt="Type in the Total MHSA Funds (Including Interest) for PEI Evaluation Costs. " sqref="F16"/>
    <dataValidation allowBlank="1" showInputMessage="1" showErrorMessage="1" prompt="Type in the Medi-Cal FFP for PEI Administration Costs. " sqref="G17"/>
    <dataValidation allowBlank="1" showInputMessage="1" showErrorMessage="1" prompt="Type in the Medi-Cal FFP for PEI Evaluation Costs. " sqref="G16"/>
    <dataValidation allowBlank="1" showInputMessage="1" showErrorMessage="1" prompt="Type in the 1991 Realignment for PEI Administration Costs. " sqref="H17"/>
    <dataValidation allowBlank="1" showInputMessage="1" showErrorMessage="1" prompt="Type in the 1991 Realignment for PEI Evaluation Costs." sqref="H16"/>
    <dataValidation allowBlank="1" showInputMessage="1" showErrorMessage="1" prompt="Type in the Behavioral Health Subaccount amount for PEI Administration Costs. " sqref="I17"/>
    <dataValidation allowBlank="1" showInputMessage="1" showErrorMessage="1" prompt="Type in the Behavioral Health Subaccount amount for PEI Evaluation Costs." sqref="I16"/>
    <dataValidation allowBlank="1" showInputMessage="1" showErrorMessage="1" prompt="Type in Other funds for PEI Administration Costs." sqref="J17"/>
    <dataValidation allowBlank="1" showInputMessage="1" showErrorMessage="1" prompt="Type in Other funds for PEI Evaluation Costs. " sqref="J16"/>
    <dataValidation allowBlank="1" showInputMessage="1" showErrorMessage="1" prompt="Type in Other funds for PEI Annual Planning Costs. " sqref="J15"/>
    <dataValidation allowBlank="1" showInputMessage="1" showErrorMessage="1" prompt="Type in the Behavioral Health Subaccount amount for PEI Annual Planning Costs. " sqref="I15"/>
    <dataValidation allowBlank="1" showInputMessage="1" showErrorMessage="1" prompt="Type in the 1991 Realignment for PEI Annual Planning Costs. " sqref="H15"/>
    <dataValidation allowBlank="1" showInputMessage="1" showErrorMessage="1" prompt="Type in the Medi-Cal FFP for PEI Annual Planning Costs. " sqref="G15"/>
    <dataValidation allowBlank="1" showInputMessage="1" showErrorMessage="1" prompt="Type in the Total MHSA Funds (Including Interest) for PEI Annual Planning Costs. " sqref="F15"/>
    <dataValidation allowBlank="1" showInputMessage="1" showErrorMessage="1" prompt="Type in Percent Expended for Clients Age 25 and Under" sqref="F28"/>
    <dataValidation allowBlank="1" showInputMessage="1" showErrorMessage="1" prompt="Type in Program Name." sqref="D34:D133"/>
    <dataValidation allowBlank="1" showInputMessage="1" showErrorMessage="1" prompt="Type in Prior Program Name." sqref="E34:E133"/>
    <dataValidation type="list" allowBlank="1" showInputMessage="1" showErrorMessage="1" prompt="Select whether Combined or Standalone Program from the drop down list. " sqref="F34:F133">
      <formula1>PEI_Combined_Standalone</formula1>
    </dataValidation>
    <dataValidation type="list" allowBlank="1" showInputMessage="1" showErrorMessage="1" prompt="Select Program Type from the drop down list. " sqref="G34:G133">
      <formula1>PEI_Program_Type</formula1>
    </dataValidation>
    <dataValidation allowBlank="1" showInputMessage="1" showErrorMessage="1" prompt="Type in Program Activity Name (in Combined Program)." sqref="H34:H133"/>
    <dataValidation allowBlank="1" showInputMessage="1" showErrorMessage="1" prompt="Type in subtotal percentage for Conbined Program. " sqref="I34:I133"/>
    <dataValidation allowBlank="1" showInputMessage="1" showErrorMessage="1" prompt="Type in Percent of PEI Expended on Clients Age 25 and Under (Standalone and Program Activities in Combined Program)" sqref="J34:J133"/>
    <dataValidation allowBlank="1" showInputMessage="1" showErrorMessage="1" prompt="Type in Total MHSA Funds (Including Interest)" sqref="L34:L133"/>
    <dataValidation allowBlank="1" showInputMessage="1" showErrorMessage="1" prompt="Type in Medi-Cal FFP" sqref="M34:M133"/>
    <dataValidation allowBlank="1" showInputMessage="1" showErrorMessage="1" prompt="Type in 1991 Realignment." sqref="N34:N133"/>
    <dataValidation allowBlank="1" showInputMessage="1" showErrorMessage="1" prompt="Type in Behavioral Health Subaccount." sqref="O34:O133"/>
    <dataValidation allowBlank="1" showInputMessage="1" showErrorMessage="1" prompt="Type in Other Funds. " sqref="P34:P133"/>
  </dataValidations>
  <printOptions/>
  <pageMargins left="0.25" right="0.25" top="0.75" bottom="0.75" header="0.3" footer="0.3"/>
  <pageSetup fitToHeight="0" fitToWidth="0" horizontalDpi="600" verticalDpi="600" orientation="landscape" scale="40" r:id="rId1"/>
  <headerFooter>
    <oddFooter>&amp;C&amp;"Arial,Regular"&amp;16Page &amp;P of &amp;N</oddFooter>
  </headerFooter>
  <rowBreaks count="4" manualBreakCount="4">
    <brk id="29" min="1" max="16" man="1"/>
    <brk id="62" min="1" max="16" man="1"/>
    <brk id="83" min="1" max="16" man="1"/>
    <brk id="108" min="1" max="16" man="1"/>
  </rowBreaks>
</worksheet>
</file>

<file path=xl/worksheets/sheet9.xml><?xml version="1.0" encoding="utf-8"?>
<worksheet xmlns="http://schemas.openxmlformats.org/spreadsheetml/2006/main" xmlns:r="http://schemas.openxmlformats.org/officeDocument/2006/relationships">
  <dimension ref="A1:A69"/>
  <sheetViews>
    <sheetView zoomScalePageLayoutView="0" workbookViewId="0" topLeftCell="A42">
      <selection activeCell="A4" sqref="A4"/>
    </sheetView>
  </sheetViews>
  <sheetFormatPr defaultColWidth="0" defaultRowHeight="15" zeroHeight="1"/>
  <cols>
    <col min="1" max="1" width="128.00390625" style="393" customWidth="1"/>
    <col min="2" max="3" width="9.140625" style="393" hidden="1" customWidth="1"/>
    <col min="4" max="16384" width="9.140625" style="393" hidden="1" customWidth="1"/>
  </cols>
  <sheetData>
    <row r="1" ht="13.5" customHeight="1">
      <c r="A1" s="383" t="s">
        <v>773</v>
      </c>
    </row>
    <row r="2" ht="15.75">
      <c r="A2" s="385" t="s">
        <v>313</v>
      </c>
    </row>
    <row r="3" ht="15.75">
      <c r="A3" s="385" t="s">
        <v>312</v>
      </c>
    </row>
    <row r="4" ht="15.75">
      <c r="A4" s="385" t="s">
        <v>438</v>
      </c>
    </row>
    <row r="5" ht="15.75">
      <c r="A5" s="385" t="s">
        <v>439</v>
      </c>
    </row>
    <row r="6" ht="15.75">
      <c r="A6" s="385" t="s">
        <v>440</v>
      </c>
    </row>
    <row r="7" ht="15.75">
      <c r="A7" s="385" t="s">
        <v>726</v>
      </c>
    </row>
    <row r="8" ht="45.75">
      <c r="A8" s="385" t="s">
        <v>441</v>
      </c>
    </row>
    <row r="9" ht="15.75">
      <c r="A9" s="385" t="s">
        <v>429</v>
      </c>
    </row>
    <row r="10" ht="15.75">
      <c r="A10" s="385" t="s">
        <v>442</v>
      </c>
    </row>
    <row r="11" ht="15.75">
      <c r="A11" s="385" t="s">
        <v>443</v>
      </c>
    </row>
    <row r="12" ht="15.75">
      <c r="A12" s="385" t="s">
        <v>444</v>
      </c>
    </row>
    <row r="13" ht="15.75">
      <c r="A13" s="385" t="s">
        <v>734</v>
      </c>
    </row>
    <row r="14" ht="15.75">
      <c r="A14" s="385" t="s">
        <v>445</v>
      </c>
    </row>
    <row r="15" ht="15.75">
      <c r="A15" s="385" t="s">
        <v>424</v>
      </c>
    </row>
    <row r="16" ht="135.75">
      <c r="A16" s="385" t="s">
        <v>446</v>
      </c>
    </row>
    <row r="17" ht="15.75">
      <c r="A17" s="385" t="s">
        <v>447</v>
      </c>
    </row>
    <row r="18" ht="15.75">
      <c r="A18" s="385" t="s">
        <v>448</v>
      </c>
    </row>
    <row r="19" ht="15.75">
      <c r="A19" s="385" t="s">
        <v>751</v>
      </c>
    </row>
    <row r="20" ht="15.75">
      <c r="A20" s="385" t="s">
        <v>449</v>
      </c>
    </row>
    <row r="21" ht="15.75">
      <c r="A21" s="385" t="s">
        <v>450</v>
      </c>
    </row>
    <row r="22" ht="60.75">
      <c r="A22" s="385" t="s">
        <v>451</v>
      </c>
    </row>
    <row r="23" ht="15.75">
      <c r="A23" s="385" t="s">
        <v>452</v>
      </c>
    </row>
    <row r="24" ht="15.75">
      <c r="A24" s="385" t="s">
        <v>453</v>
      </c>
    </row>
    <row r="25" ht="15.75">
      <c r="A25" s="385" t="s">
        <v>454</v>
      </c>
    </row>
    <row r="26" ht="15.75">
      <c r="A26" s="385" t="s">
        <v>455</v>
      </c>
    </row>
    <row r="27" ht="15.75">
      <c r="A27" s="385" t="s">
        <v>456</v>
      </c>
    </row>
    <row r="28" ht="30.75">
      <c r="A28" s="385" t="s">
        <v>457</v>
      </c>
    </row>
    <row r="29" ht="15.75">
      <c r="A29" s="385" t="s">
        <v>331</v>
      </c>
    </row>
    <row r="30" ht="15.75">
      <c r="A30" s="385" t="s">
        <v>421</v>
      </c>
    </row>
    <row r="31" ht="15.75">
      <c r="A31" s="385" t="s">
        <v>420</v>
      </c>
    </row>
    <row r="32" ht="15.75">
      <c r="A32" s="385" t="s">
        <v>419</v>
      </c>
    </row>
    <row r="33" ht="15.75">
      <c r="A33" s="385" t="s">
        <v>418</v>
      </c>
    </row>
    <row r="34" ht="60.75">
      <c r="A34" s="385" t="s">
        <v>458</v>
      </c>
    </row>
    <row r="35" ht="15.75">
      <c r="A35" s="385" t="s">
        <v>334</v>
      </c>
    </row>
    <row r="36" ht="15.75">
      <c r="A36" s="385" t="s">
        <v>416</v>
      </c>
    </row>
    <row r="37" ht="15.75">
      <c r="A37" s="385" t="s">
        <v>415</v>
      </c>
    </row>
    <row r="38" ht="15.75">
      <c r="A38" s="385" t="s">
        <v>414</v>
      </c>
    </row>
    <row r="39" ht="15.75">
      <c r="A39" s="385" t="s">
        <v>413</v>
      </c>
    </row>
    <row r="40" ht="15.75">
      <c r="A40" s="385" t="s">
        <v>459</v>
      </c>
    </row>
    <row r="41" ht="15.75">
      <c r="A41" s="385" t="s">
        <v>460</v>
      </c>
    </row>
    <row r="42" ht="15.75">
      <c r="A42" s="385" t="s">
        <v>461</v>
      </c>
    </row>
    <row r="43" ht="15.75">
      <c r="A43" s="385" t="s">
        <v>462</v>
      </c>
    </row>
    <row r="44" ht="15.75">
      <c r="A44" s="385" t="s">
        <v>463</v>
      </c>
    </row>
    <row r="45" ht="15.75">
      <c r="A45" s="385" t="s">
        <v>464</v>
      </c>
    </row>
    <row r="46" ht="15.75">
      <c r="A46" s="385" t="s">
        <v>465</v>
      </c>
    </row>
    <row r="47" ht="15.75">
      <c r="A47" s="385" t="s">
        <v>466</v>
      </c>
    </row>
    <row r="48" ht="15.75">
      <c r="A48" s="385" t="s">
        <v>467</v>
      </c>
    </row>
    <row r="49" ht="15.75">
      <c r="A49" s="385" t="s">
        <v>468</v>
      </c>
    </row>
    <row r="50" ht="15.75">
      <c r="A50" s="385" t="s">
        <v>469</v>
      </c>
    </row>
    <row r="51" ht="15.75">
      <c r="A51" s="385" t="s">
        <v>470</v>
      </c>
    </row>
    <row r="52" ht="105.75">
      <c r="A52" s="385" t="s">
        <v>471</v>
      </c>
    </row>
    <row r="53" ht="30.75">
      <c r="A53" s="385" t="s">
        <v>472</v>
      </c>
    </row>
    <row r="54" ht="45.75">
      <c r="A54" s="385" t="s">
        <v>473</v>
      </c>
    </row>
    <row r="55" ht="82.5" customHeight="1">
      <c r="A55" s="385" t="s">
        <v>725</v>
      </c>
    </row>
    <row r="56" ht="75">
      <c r="A56" s="401" t="s">
        <v>474</v>
      </c>
    </row>
    <row r="57" ht="60.75">
      <c r="A57" s="385" t="s">
        <v>475</v>
      </c>
    </row>
    <row r="58" ht="105.75">
      <c r="A58" s="385" t="s">
        <v>735</v>
      </c>
    </row>
    <row r="59" ht="30.75">
      <c r="A59" s="385" t="s">
        <v>476</v>
      </c>
    </row>
    <row r="60" ht="60.75">
      <c r="A60" s="385" t="s">
        <v>477</v>
      </c>
    </row>
    <row r="61" ht="60.75">
      <c r="A61" s="385" t="s">
        <v>752</v>
      </c>
    </row>
    <row r="62" ht="45.75">
      <c r="A62" s="385" t="s">
        <v>478</v>
      </c>
    </row>
    <row r="63" ht="45.75">
      <c r="A63" s="385" t="s">
        <v>479</v>
      </c>
    </row>
    <row r="64" ht="45.75">
      <c r="A64" s="385" t="s">
        <v>480</v>
      </c>
    </row>
    <row r="65" ht="45.75">
      <c r="A65" s="385" t="s">
        <v>481</v>
      </c>
    </row>
    <row r="66" ht="45.75">
      <c r="A66" s="385" t="s">
        <v>482</v>
      </c>
    </row>
    <row r="67" ht="30.75">
      <c r="A67" s="385" t="s">
        <v>483</v>
      </c>
    </row>
    <row r="68" ht="31.5">
      <c r="A68" s="385" t="s">
        <v>484</v>
      </c>
    </row>
    <row r="69" ht="15.75" hidden="1">
      <c r="A69" s="385"/>
    </row>
    <row r="70" ht="15" hidden="1"/>
    <row r="71" ht="15" hidden="1"/>
    <row r="72" ht="15" hidden="1"/>
    <row r="73" ht="15" hidden="1"/>
    <row r="74" ht="15" hidden="1"/>
  </sheetData>
  <sheetProtection password="C72E" sheet="1" objects="1" scenarios="1"/>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Modoc-FY18-19RER</dc:title>
  <dc:subject/>
  <dc:creator>Donna Ures</dc:creator>
  <cp:keywords>MHSA, RER</cp:keywords>
  <dc:description/>
  <cp:lastModifiedBy>Saelee, Katie (CSD)@DHCS</cp:lastModifiedBy>
  <cp:lastPrinted>2020-02-04T17:21:15Z</cp:lastPrinted>
  <dcterms:created xsi:type="dcterms:W3CDTF">2017-07-05T19:48:18Z</dcterms:created>
  <dcterms:modified xsi:type="dcterms:W3CDTF">2020-02-05T22:35:56Z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DHCSDOC-1797567310-2239</vt:lpwstr>
  </property>
  <property fmtid="{D5CDD505-2E9C-101B-9397-08002B2CF9AE}" pid="3" name="_dlc_DocIdItemGuid">
    <vt:lpwstr>d02aed52-6d31-4251-9905-1aa9dec49db2</vt:lpwstr>
  </property>
  <property fmtid="{D5CDD505-2E9C-101B-9397-08002B2CF9AE}" pid="4" name="_dlc_DocIdUrl">
    <vt:lpwstr>https://dhcscagovauthoring/_layouts/15/DocIdRedir.aspx?ID=DHCSDOC-1797567310-2239, DHCSDOC-1797567310-2239</vt:lpwstr>
  </property>
  <property fmtid="{D5CDD505-2E9C-101B-9397-08002B2CF9AE}" pid="5" name="TAGender">
    <vt:lpwstr/>
  </property>
  <property fmtid="{D5CDD505-2E9C-101B-9397-08002B2CF9AE}" pid="6" name="TAGEthnicity">
    <vt:lpwstr/>
  </property>
  <property fmtid="{D5CDD505-2E9C-101B-9397-08002B2CF9AE}" pid="7" name="Remediated">
    <vt:lpwstr>1</vt:lpwstr>
  </property>
  <property fmtid="{D5CDD505-2E9C-101B-9397-08002B2CF9AE}" pid="8" name="Abstract">
    <vt:lpwstr>Modoc FY 18-19 MHSA RER</vt:lpwstr>
  </property>
  <property fmtid="{D5CDD505-2E9C-101B-9397-08002B2CF9AE}" pid="9" name="PublishingContactName">
    <vt:lpwstr>Katie Saelee</vt:lpwstr>
  </property>
  <property fmtid="{D5CDD505-2E9C-101B-9397-08002B2CF9AE}" pid="10" name="Language">
    <vt:lpwstr>English</vt:lpwstr>
  </property>
  <property fmtid="{D5CDD505-2E9C-101B-9397-08002B2CF9AE}" pid="11" name="TAGBusPart">
    <vt:lpwstr/>
  </property>
  <property fmtid="{D5CDD505-2E9C-101B-9397-08002B2CF9AE}" pid="12" name="Topics">
    <vt:lpwstr/>
  </property>
  <property fmtid="{D5CDD505-2E9C-101B-9397-08002B2CF9AE}" pid="13" name="Reading Level">
    <vt:lpwstr/>
  </property>
  <property fmtid="{D5CDD505-2E9C-101B-9397-08002B2CF9AE}" pid="14" name="TAGAge">
    <vt:lpwstr/>
  </property>
  <property fmtid="{D5CDD505-2E9C-101B-9397-08002B2CF9AE}" pid="15" name="Organization">
    <vt:lpwstr>103</vt:lpwstr>
  </property>
  <property fmtid="{D5CDD505-2E9C-101B-9397-08002B2CF9AE}" pid="16" name="Division">
    <vt:lpwstr>11;#Community Services|c23dee46-a4de-4c29-8bbc-79830d9e7d7c</vt:lpwstr>
  </property>
  <property fmtid="{D5CDD505-2E9C-101B-9397-08002B2CF9AE}" pid="17" name="o68eaf9243684232b2418c37bbb152dc">
    <vt:lpwstr>Community Services|c23dee46-a4de-4c29-8bbc-79830d9e7d7c</vt:lpwstr>
  </property>
  <property fmtid="{D5CDD505-2E9C-101B-9397-08002B2CF9AE}" pid="18" name="TaxCatchAll">
    <vt:lpwstr>11;#Community Services|c23dee46-a4de-4c29-8bbc-79830d9e7d7c</vt:lpwstr>
  </property>
</Properties>
</file>