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584" firstSheet="1" activeTab="1"/>
  </bookViews>
  <sheets>
    <sheet name="DHCS Only" sheetId="1" state="hidden" r:id="rId1"/>
    <sheet name="1. Information" sheetId="2" r:id="rId2"/>
    <sheet name="Instructions 1. Information" sheetId="3" r:id="rId3"/>
    <sheet name="2. Component Summary" sheetId="4" r:id="rId4"/>
    <sheet name="3. CSS" sheetId="5" r:id="rId5"/>
    <sheet name="Instructions 2. Component Summa" sheetId="6" r:id="rId6"/>
    <sheet name="Instructions 3. CSS" sheetId="7" r:id="rId7"/>
    <sheet name="4. PEI" sheetId="8" r:id="rId8"/>
    <sheet name="5. INN" sheetId="9" r:id="rId9"/>
    <sheet name="Instructions 4. PEI"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4">'3. CSS'!$B$1:$L$133</definedName>
    <definedName name="_xlnm.Print_Area" localSheetId="7">'4. PEI'!$B$1:$Q$133</definedName>
    <definedName name="_xlnm.Print_Area" localSheetId="8">'5.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4">'3. CSS'!$1:$10</definedName>
    <definedName name="_xlnm.Print_Titles" localSheetId="7">'4. PEI'!$1:$10</definedName>
    <definedName name="_xlnm.Print_Titles" localSheetId="8">'5.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4" hidden="1">'3. CSS'!$B$1:$L$133</definedName>
    <definedName name="Z_7E50CCF5_45D0_4F7B_8896_9BA64DCA8A01_.wvu.PrintArea" localSheetId="7" hidden="1">'4. PEI'!$B$1:$Q$133</definedName>
    <definedName name="Z_7E50CCF5_45D0_4F7B_8896_9BA64DCA8A01_.wvu.PrintArea" localSheetId="8"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4" hidden="1">'3. CSS'!$1:$10</definedName>
    <definedName name="Z_7E50CCF5_45D0_4F7B_8896_9BA64DCA8A01_.wvu.PrintTitles" localSheetId="7" hidden="1">'4. PEI'!$1:$10</definedName>
    <definedName name="Z_7E50CCF5_45D0_4F7B_8896_9BA64DCA8A01_.wvu.PrintTitles" localSheetId="8"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4" hidden="1">'3. CSS'!$B$1:$L$133</definedName>
    <definedName name="Z_D8D3A042_2CA2_4641_BB44_BC182917D730_.wvu.PrintArea" localSheetId="7" hidden="1">'4. PEI'!$B$1:$Q$133</definedName>
    <definedName name="Z_D8D3A042_2CA2_4641_BB44_BC182917D730_.wvu.PrintArea" localSheetId="8"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4" hidden="1">'3. CSS'!$1:$10</definedName>
    <definedName name="Z_D8D3A042_2CA2_4641_BB44_BC182917D730_.wvu.PrintTitles" localSheetId="7" hidden="1">'4. PEI'!$1:$10</definedName>
    <definedName name="Z_D8D3A042_2CA2_4641_BB44_BC182917D730_.wvu.PrintTitles" localSheetId="8"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4" hidden="1">'3. CSS'!$B$1:$L$133</definedName>
    <definedName name="Z_E7E6A24F_BA49_4C7A_9CED_3AB8F60308A1_.wvu.PrintArea" localSheetId="7" hidden="1">'4. PEI'!$B$1:$Q$133</definedName>
    <definedName name="Z_E7E6A24F_BA49_4C7A_9CED_3AB8F60308A1_.wvu.PrintArea" localSheetId="8"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4" hidden="1">'3. CSS'!$1:$10</definedName>
    <definedName name="Z_E7E6A24F_BA49_4C7A_9CED_3AB8F60308A1_.wvu.PrintTitles" localSheetId="7" hidden="1">'4. PEI'!$1:$10</definedName>
    <definedName name="Z_E7E6A24F_BA49_4C7A_9CED_3AB8F60308A1_.wvu.PrintTitles" localSheetId="8"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<sst xmlns="http://schemas.openxmlformats.org/spreadsheetml/2006/main" count="1481" uniqueCount="819">
  <si>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</si>
  <si>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</si>
  <si>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</si>
  <si>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</si>
  <si>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</si>
  <si>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</si>
  <si>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</si>
  <si>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</si>
  <si>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</si>
  <si>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</si>
  <si>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</si>
  <si>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</si>
  <si>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</si>
  <si>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</si>
  <si>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</si>
  <si>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</si>
  <si>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</si>
  <si>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</si>
  <si>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</si>
  <si>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</si>
  <si>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</si>
  <si>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</si>
  <si>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</si>
  <si>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</si>
  <si>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</si>
  <si>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</si>
  <si>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</si>
  <si>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</si>
  <si>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</si>
  <si>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</si>
  <si>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</si>
  <si>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</si>
  <si>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</si>
  <si>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</si>
  <si>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</si>
  <si>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</si>
  <si>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</si>
  <si>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</si>
  <si>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</si>
  <si>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</si>
  <si>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</si>
  <si>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</si>
  <si>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</si>
  <si>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</si>
  <si>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</si>
  <si>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</si>
  <si>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</si>
  <si>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</si>
  <si>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</si>
  <si>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</si>
  <si>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</si>
  <si>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</si>
  <si>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</si>
  <si>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</si>
  <si>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</si>
  <si>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</si>
  <si>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</si>
  <si>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</si>
  <si>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</si>
  <si>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</si>
  <si>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</si>
  <si>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</si>
  <si>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</si>
  <si>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</si>
  <si>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</si>
  <si>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</si>
  <si>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</si>
  <si>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</si>
  <si>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</si>
  <si>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</si>
  <si>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</si>
  <si>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</si>
  <si>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</si>
  <si>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</si>
  <si>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</si>
  <si>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</si>
  <si>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</si>
  <si>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</si>
  <si>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</si>
  <si>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</si>
  <si>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</si>
  <si>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</si>
  <si>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</si>
  <si>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</si>
  <si>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</si>
  <si>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</si>
  <si>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</si>
  <si>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</si>
  <si>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</si>
  <si>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</si>
  <si>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</si>
  <si>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</si>
  <si>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</si>
  <si>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</si>
  <si>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</si>
  <si>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</si>
  <si>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</si>
  <si>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</si>
  <si>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</si>
  <si>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</si>
  <si>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</si>
  <si>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</si>
  <si>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</si>
  <si>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</si>
  <si>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</si>
  <si>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</si>
  <si>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</si>
  <si>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</si>
  <si>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</si>
  <si>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</si>
  <si>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</si>
  <si>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</si>
  <si>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</si>
  <si>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</si>
  <si>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</si>
  <si>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</si>
  <si>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</si>
  <si>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</si>
  <si>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</si>
  <si>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</si>
  <si>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</si>
  <si>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</si>
  <si>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</si>
  <si>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</si>
  <si>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</si>
  <si>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</si>
  <si>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</si>
  <si>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</si>
  <si>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</si>
  <si>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</si>
  <si>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</si>
  <si>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</si>
  <si>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</si>
  <si>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</si>
  <si>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</si>
  <si>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</si>
  <si>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</si>
  <si>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</si>
  <si>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</si>
  <si>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</si>
  <si>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</si>
  <si>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</si>
  <si>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</si>
  <si>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</si>
  <si>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</si>
  <si>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</si>
  <si>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</si>
  <si>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</si>
  <si>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</si>
  <si>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</si>
  <si>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</si>
  <si>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</si>
  <si>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</si>
  <si>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</si>
  <si>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</si>
  <si>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</si>
  <si>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</si>
  <si>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</si>
  <si>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</si>
  <si>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</si>
  <si>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</si>
  <si>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</si>
  <si>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</si>
  <si>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</si>
  <si>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</si>
  <si>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</si>
  <si>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</si>
  <si>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</si>
  <si>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</si>
  <si>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</si>
  <si>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</si>
  <si>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</si>
  <si>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</si>
  <si>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</si>
  <si>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</si>
  <si>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</si>
  <si>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</si>
  <si>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</si>
  <si>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</si>
  <si>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</si>
  <si>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</si>
  <si>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</si>
  <si>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</si>
  <si>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</si>
  <si>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</si>
  <si>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</si>
  <si>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</si>
  <si>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</si>
  <si>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</si>
  <si>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</si>
  <si>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</si>
  <si>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</si>
  <si>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</si>
  <si>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</si>
  <si>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</si>
  <si>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</si>
  <si>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</si>
  <si>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</si>
  <si>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</si>
  <si>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</si>
  <si>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</si>
  <si>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</si>
  <si>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</si>
  <si>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</si>
  <si>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</si>
  <si>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</si>
  <si>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</si>
  <si>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</si>
  <si>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</si>
  <si>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</si>
  <si>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</si>
  <si>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</si>
  <si>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</si>
  <si>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</si>
  <si>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</si>
  <si>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</si>
  <si>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</si>
  <si>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</si>
  <si>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</si>
  <si>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</si>
  <si>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</si>
  <si>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</si>
  <si>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</si>
  <si>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</si>
  <si>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</si>
  <si>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</si>
  <si>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</si>
  <si>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</si>
  <si>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</si>
  <si>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</si>
  <si>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</si>
  <si>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</si>
  <si>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</si>
  <si>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</si>
  <si>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</si>
  <si>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</si>
  <si>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</si>
  <si>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</si>
  <si>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</si>
  <si>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</si>
  <si>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</si>
  <si>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</si>
  <si>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</si>
  <si>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</si>
  <si>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</si>
  <si>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</si>
  <si>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</si>
  <si>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</si>
  <si>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</si>
  <si>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</si>
  <si>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</si>
  <si>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</si>
  <si>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</si>
  <si>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</si>
  <si>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</si>
  <si>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</si>
  <si>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</si>
  <si>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</si>
  <si>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</si>
  <si>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</si>
  <si>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</si>
  <si>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</si>
  <si>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</si>
  <si>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</si>
  <si>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</si>
  <si>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</si>
  <si>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</si>
  <si>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</si>
  <si>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</si>
  <si>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</si>
  <si>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</si>
  <si>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</si>
  <si>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</si>
  <si>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</si>
  <si>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</si>
  <si>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</si>
  <si>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</si>
  <si>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</si>
  <si>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</si>
  <si>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</si>
  <si>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</si>
  <si>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</si>
  <si>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</si>
  <si>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</si>
  <si>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</si>
  <si>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</si>
  <si>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</si>
  <si>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</si>
  <si>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</si>
  <si>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</si>
  <si>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</si>
  <si>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</si>
  <si>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</si>
  <si>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</si>
  <si>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</si>
  <si>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</si>
  <si>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</si>
  <si>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</si>
  <si>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</si>
  <si>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</si>
  <si>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</si>
  <si>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</si>
  <si>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</si>
  <si>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</si>
  <si>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</si>
  <si>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</si>
  <si>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</si>
  <si>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</si>
  <si>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</si>
  <si>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</si>
  <si>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</si>
  <si>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</si>
  <si>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</si>
  <si>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</si>
  <si>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</si>
  <si>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</si>
  <si>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</si>
  <si>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</si>
  <si>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</si>
  <si>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</si>
  <si>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</si>
  <si>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</si>
  <si>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</si>
  <si>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</si>
  <si>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</si>
  <si>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</si>
  <si>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</si>
  <si>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</si>
  <si>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</si>
  <si>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</si>
  <si>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</si>
  <si>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</si>
  <si>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</si>
  <si>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</si>
  <si>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</si>
  <si>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</si>
  <si>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</si>
  <si>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</si>
  <si>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</si>
  <si>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</si>
  <si>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</si>
  <si>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</si>
  <si>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</si>
  <si>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</si>
  <si>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</si>
  <si>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</si>
  <si>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</si>
  <si>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</si>
  <si>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</si>
  <si>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</si>
  <si>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</si>
  <si>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</si>
  <si>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</si>
  <si>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</si>
  <si>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</si>
  <si>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</si>
  <si>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</si>
  <si>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</si>
  <si>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</si>
  <si>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</si>
  <si>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</si>
  <si>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</si>
  <si>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</si>
  <si>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</si>
  <si>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</si>
  <si>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</si>
  <si>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</si>
  <si>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</si>
  <si>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</si>
  <si>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</si>
  <si>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</si>
  <si>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</si>
  <si>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</si>
  <si>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</si>
  <si>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</si>
  <si>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</si>
  <si>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</si>
  <si>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</si>
  <si>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</si>
  <si>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</si>
  <si>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</si>
  <si>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</si>
  <si>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</si>
  <si>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</si>
  <si>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</si>
  <si>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</si>
  <si>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</si>
  <si>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</si>
  <si>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</si>
  <si>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</si>
  <si>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</si>
  <si>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</si>
  <si>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</si>
  <si>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</si>
  <si>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</si>
  <si>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</si>
  <si>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</si>
  <si>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</si>
  <si>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</si>
  <si>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</si>
  <si>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</si>
  <si>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</si>
  <si>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</si>
  <si>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</si>
  <si>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</si>
  <si>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</si>
  <si>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</si>
  <si>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</si>
  <si>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</si>
  <si>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</si>
  <si>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</si>
  <si>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</si>
  <si>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</si>
  <si>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</si>
  <si>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</si>
  <si>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</si>
  <si>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</si>
  <si>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</si>
  <si>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</si>
  <si>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</si>
  <si>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</si>
  <si>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</si>
  <si>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</si>
  <si>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</si>
  <si>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</si>
  <si>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</si>
  <si>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</si>
  <si>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</si>
  <si>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</si>
  <si>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</si>
  <si>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</si>
  <si>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</si>
  <si>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</si>
  <si>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</si>
  <si>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</si>
  <si>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</si>
  <si>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</si>
  <si>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</si>
  <si>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</si>
  <si>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</si>
  <si>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</si>
  <si>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</si>
  <si>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</si>
  <si>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</si>
  <si>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</si>
  <si>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</si>
  <si>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</si>
  <si>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</si>
  <si>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</si>
  <si>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</si>
  <si>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</si>
  <si>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</si>
  <si>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</si>
  <si>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</si>
  <si>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</si>
  <si>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</si>
  <si>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</si>
  <si>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</si>
  <si>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</si>
  <si>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</si>
  <si>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</si>
  <si>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</si>
  <si>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</si>
  <si>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</si>
  <si>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</si>
  <si>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</si>
  <si>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</si>
  <si>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</si>
  <si>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</si>
  <si>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</si>
  <si>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</si>
  <si>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</si>
  <si>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</si>
  <si>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</si>
  <si>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</si>
  <si>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</si>
  <si>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</si>
  <si>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</si>
  <si>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</si>
  <si>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</si>
  <si>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</si>
  <si>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</si>
  <si>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</si>
  <si>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</si>
  <si>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</si>
  <si>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</si>
  <si>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</si>
  <si>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</si>
  <si>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</si>
  <si>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</si>
  <si>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</si>
  <si>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</si>
  <si>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</si>
  <si>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</si>
  <si>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</si>
  <si>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</si>
  <si>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</si>
  <si>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</si>
  <si>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</si>
  <si>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</si>
  <si>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</si>
  <si>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</si>
  <si>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</si>
  <si>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</si>
  <si>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</si>
  <si>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</si>
  <si>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</si>
  <si>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</si>
  <si>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</si>
  <si>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</si>
  <si>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</si>
  <si>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</si>
  <si>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</si>
  <si>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</si>
  <si>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</si>
  <si>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</si>
  <si>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</si>
  <si>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</si>
  <si>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</si>
  <si>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</si>
  <si>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</si>
  <si>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</si>
  <si>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</si>
  <si>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</si>
  <si>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</si>
  <si>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</si>
  <si>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</si>
  <si>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</si>
  <si>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</si>
  <si>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</si>
  <si>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</si>
  <si>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</si>
  <si>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</si>
  <si>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</si>
  <si>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</si>
  <si>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</si>
  <si>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</si>
  <si>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</si>
  <si>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</si>
  <si>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</si>
  <si>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</si>
  <si>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</si>
  <si>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</si>
  <si>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</si>
  <si>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</si>
  <si>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</si>
  <si>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</si>
  <si>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</si>
  <si>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</si>
  <si>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</si>
  <si>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</si>
  <si>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</si>
  <si>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</si>
  <si>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</si>
  <si>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</si>
  <si>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</si>
  <si>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</si>
  <si>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</si>
  <si>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</si>
  <si>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</si>
  <si>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</si>
  <si>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</si>
  <si>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</si>
  <si>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</si>
  <si>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</si>
  <si>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</si>
  <si>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</si>
  <si>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</si>
  <si>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</si>
  <si>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</si>
  <si>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</si>
  <si>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</si>
  <si>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</si>
  <si>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</si>
  <si>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</si>
  <si>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</si>
  <si>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</si>
  <si>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</si>
  <si>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</si>
  <si>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</si>
  <si>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</si>
  <si>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</si>
  <si>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</si>
  <si>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</si>
  <si>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</si>
  <si>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</si>
  <si>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</si>
  <si>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</si>
  <si>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</si>
  <si>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</si>
  <si>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</si>
  <si>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</si>
  <si>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</si>
  <si>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</si>
  <si>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</si>
  <si>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</si>
  <si>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</si>
  <si>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</si>
  <si>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</si>
  <si>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</si>
  <si>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</si>
  <si>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</si>
  <si>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</si>
  <si>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</si>
  <si>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</si>
  <si>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</si>
  <si>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</si>
  <si>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</si>
  <si>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</si>
  <si>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</si>
  <si>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</si>
  <si>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</si>
  <si>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</si>
  <si>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</si>
  <si>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</si>
  <si>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</si>
  <si>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</si>
  <si>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</si>
  <si>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</si>
  <si>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</si>
  <si>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</si>
  <si>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</si>
  <si>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</si>
  <si>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</si>
  <si>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</si>
  <si>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</si>
  <si>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</si>
  <si>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</si>
  <si>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</si>
  <si>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</si>
  <si>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</si>
  <si>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</si>
  <si>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</si>
  <si>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</si>
  <si>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</si>
  <si>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</si>
  <si>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</si>
  <si>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</si>
  <si>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</si>
  <si>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</si>
  <si>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</si>
  <si>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</si>
  <si>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</si>
  <si>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</si>
  <si>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</si>
  <si>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</si>
  <si>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</si>
  <si>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</si>
  <si>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</si>
  <si>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</si>
  <si>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</si>
  <si>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</si>
  <si>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</si>
  <si>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</si>
  <si>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</si>
  <si>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</si>
  <si>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</si>
  <si>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</si>
  <si>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</si>
  <si>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</si>
  <si>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</si>
  <si>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</si>
  <si>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</si>
  <si>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</si>
  <si>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</si>
  <si>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</si>
  <si>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</si>
  <si>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</si>
  <si>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</si>
  <si>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</si>
  <si>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</si>
  <si>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</si>
  <si>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</si>
  <si>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</si>
  <si>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</si>
  <si>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</si>
  <si>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</si>
  <si>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</si>
  <si>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</si>
  <si>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</si>
  <si>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</si>
  <si>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</si>
  <si>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</si>
  <si>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</si>
  <si>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</si>
  <si>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</si>
  <si>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</si>
  <si>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</si>
  <si>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</si>
  <si>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</si>
  <si>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</si>
  <si>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</si>
  <si>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</si>
  <si>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</si>
  <si>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</si>
  <si>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</si>
  <si>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</si>
  <si>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</si>
  <si>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</si>
  <si>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</si>
  <si>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</si>
  <si>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</si>
  <si>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</si>
  <si>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</si>
  <si>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</si>
  <si>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</si>
  <si>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</si>
  <si>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</si>
  <si>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</si>
  <si>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</si>
  <si>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</si>
  <si>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</si>
  <si>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</si>
  <si>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</si>
  <si>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</si>
  <si>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</si>
  <si>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</si>
  <si>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</si>
  <si>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</si>
  <si>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</si>
  <si>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</si>
  <si>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</si>
  <si>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</si>
  <si>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</si>
  <si>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</si>
  <si>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</si>
  <si>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</si>
  <si>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</si>
  <si>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</si>
  <si>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</si>
  <si>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</si>
  <si>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</si>
  <si>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</si>
  <si>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</si>
  <si>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</si>
  <si>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</si>
  <si>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</si>
  <si>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</si>
  <si>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</si>
  <si>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</si>
  <si>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</si>
  <si>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</si>
  <si>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</si>
  <si>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</si>
  <si>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</si>
  <si>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</si>
  <si>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</si>
  <si>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</si>
  <si>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</si>
  <si>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</si>
  <si>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</si>
  <si>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</si>
  <si>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</si>
  <si>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</si>
  <si>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</si>
  <si>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</si>
  <si>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</si>
  <si>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</si>
  <si>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</si>
  <si>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</si>
  <si>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</si>
  <si>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</si>
  <si>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</si>
  <si>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</si>
  <si>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</si>
  <si>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</si>
  <si>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</si>
  <si>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</si>
  <si>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</si>
  <si>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</si>
  <si>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</si>
  <si>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</si>
  <si>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</si>
  <si>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</si>
  <si>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</si>
  <si>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</si>
  <si>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</si>
  <si>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</si>
  <si>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</si>
  <si>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</si>
  <si>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</si>
  <si>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</si>
  <si>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t>
  </si>
  <si>
    <t>P.O. Box 2619</t>
  </si>
  <si>
    <t>Mammoth Lakes</t>
  </si>
  <si>
    <t>Jessica Workman</t>
  </si>
  <si>
    <t>Accountant</t>
  </si>
  <si>
    <t>jworkman@mono.ca.gov</t>
  </si>
  <si>
    <t>760-924-1742</t>
  </si>
  <si>
    <t>Wellness Centers</t>
  </si>
  <si>
    <t>Community Outreach &amp; Engagement</t>
  </si>
  <si>
    <t>Supportive Housing Services</t>
  </si>
  <si>
    <t>NorthStar Counseling Center</t>
  </si>
  <si>
    <t>PeaPod Program</t>
  </si>
  <si>
    <t>Healthy Ideas Program</t>
  </si>
  <si>
    <t>Walker-Based PEI Case Manager</t>
  </si>
  <si>
    <t>Community Trainings</t>
  </si>
  <si>
    <t>Expansion of Case Management / Supportive Services</t>
  </si>
  <si>
    <t>Crisis Intervention / Stabilization</t>
  </si>
  <si>
    <t>CSS MHSA Housing Program</t>
  </si>
  <si>
    <t>North Star Counseling Center</t>
  </si>
  <si>
    <t>Peapod Playgroups</t>
  </si>
  <si>
    <t>Walker Senior Center</t>
  </si>
  <si>
    <t>Outreach in Walker Community</t>
  </si>
  <si>
    <t>Community Engagement</t>
  </si>
  <si>
    <t>Parenting Classes</t>
  </si>
  <si>
    <t>General System Development Expansion</t>
  </si>
  <si>
    <t>Outreach to Increase Early Recognition</t>
  </si>
  <si>
    <t>Stigma/Discrimination Reduction</t>
  </si>
  <si>
    <t>n/a</t>
  </si>
  <si>
    <t>Eastern Sierra Strengths-Based Collaborative</t>
  </si>
  <si>
    <t>Echo Electronic Health Record</t>
  </si>
  <si>
    <t>Permanent Supportive Housing</t>
  </si>
  <si>
    <t>Echo Technologies Electronic Health Record</t>
  </si>
  <si>
    <t>Housing Project</t>
  </si>
  <si>
    <t>19/20</t>
  </si>
  <si>
    <t>Transfer of PR to CSS is to meet the allowable maximum per DHCS Information Notice 19-017</t>
  </si>
  <si>
    <t>2009/2010</t>
  </si>
  <si>
    <t>Amount overstated.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</si>
</sst>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9">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sheetData>
  <sheetProtection password="C72E" sheet="1" objects="1" scenarios="1"/>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D32" sqref="D32"/>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Mono</v>
      </c>
      <c r="F9" s="226" t="s">
        <v>1</v>
      </c>
      <c r="G9" s="346">
        <f>IF(ISBLANK('1. Information'!D9),"",'1. Information'!D9)</f>
        <v>44224</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48.48</v>
      </c>
      <c r="G15" s="136"/>
      <c r="H15" s="136"/>
      <c r="I15" s="136"/>
      <c r="J15" s="136"/>
      <c r="K15" s="241">
        <f>SUM(F15:J15)</f>
        <v>48.48</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5661.32</v>
      </c>
      <c r="G17" s="136"/>
      <c r="H17" s="136"/>
      <c r="I17" s="136"/>
      <c r="J17" s="136"/>
      <c r="K17" s="241">
        <f t="shared" si="0"/>
        <v>5661.32</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10000</v>
      </c>
      <c r="G20" s="351">
        <f>SUM(F28:F32)</f>
        <v>0</v>
      </c>
      <c r="H20" s="330">
        <f>SUM(G28:G32)</f>
        <v>0</v>
      </c>
      <c r="I20" s="330">
        <f>SUM(H28:H32)</f>
        <v>0</v>
      </c>
      <c r="J20" s="330">
        <f>SUM(I28:I32)</f>
        <v>0</v>
      </c>
      <c r="K20" s="246">
        <f t="shared" si="0"/>
        <v>10000</v>
      </c>
      <c r="L20" s="175"/>
      <c r="M20" s="175"/>
      <c r="N20" s="27"/>
      <c r="O20" s="27"/>
    </row>
    <row r="21" spans="1:15" ht="30.75" customHeight="1">
      <c r="A21" s="27"/>
      <c r="B21" s="300">
        <v>7</v>
      </c>
      <c r="C21" s="277" t="s">
        <v>188</v>
      </c>
      <c r="D21" s="277"/>
      <c r="E21" s="277"/>
      <c r="F21" s="279">
        <f>SUM(F15:F17,F19:F20)</f>
        <v>15709.8</v>
      </c>
      <c r="G21" s="251">
        <f>SUM(G15:G17,G20)</f>
        <v>0</v>
      </c>
      <c r="H21" s="250">
        <f>SUM(H15:H17,H20)</f>
        <v>0</v>
      </c>
      <c r="I21" s="250">
        <f>SUM(I15:I17,I20)</f>
        <v>0</v>
      </c>
      <c r="J21" s="250">
        <f>SUM(J15:J17,J20)</f>
        <v>0</v>
      </c>
      <c r="K21" s="279">
        <f t="shared" si="0"/>
        <v>15709.8</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c>
      <c r="D29" s="355" t="s">
        <v>99</v>
      </c>
      <c r="E29" s="31"/>
      <c r="F29" s="32"/>
      <c r="G29" s="31"/>
      <c r="H29" s="31"/>
      <c r="I29" s="128"/>
      <c r="J29" s="275">
        <f>SUM(E29:I29)</f>
        <v>0</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v>26</v>
      </c>
      <c r="D32" s="355" t="s">
        <v>102</v>
      </c>
      <c r="E32" s="31">
        <v>10000</v>
      </c>
      <c r="F32" s="32"/>
      <c r="G32" s="31"/>
      <c r="H32" s="31"/>
      <c r="I32" s="128"/>
      <c r="J32" s="275">
        <f>SUM(E32:I32)</f>
        <v>10000</v>
      </c>
      <c r="K32" s="175"/>
      <c r="L32" s="175"/>
      <c r="M32" s="175"/>
      <c r="N32" s="175"/>
      <c r="O32" s="175"/>
      <c r="P32" s="175"/>
      <c r="Q32" s="175"/>
      <c r="R32" s="175"/>
    </row>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2">
      <selection activeCell="F33" sqref="F33"/>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Mono</v>
      </c>
      <c r="E9" s="8"/>
      <c r="F9" s="162" t="s">
        <v>1</v>
      </c>
      <c r="G9" s="264">
        <f>IF(ISBLANK('1. Information'!D9),"",'1. Information'!D9)</f>
        <v>44224</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103.75</v>
      </c>
      <c r="G15" s="136"/>
      <c r="H15" s="136"/>
      <c r="I15" s="136"/>
      <c r="J15" s="136"/>
      <c r="K15" s="326">
        <f>SUM(F15:J15)</f>
        <v>103.75</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v>12114.68</v>
      </c>
      <c r="G17" s="136"/>
      <c r="H17" s="136"/>
      <c r="I17" s="136"/>
      <c r="J17" s="136"/>
      <c r="K17" s="326">
        <f>SUM(F17:J17)</f>
        <v>12114.68</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21399.02</v>
      </c>
      <c r="G20" s="351">
        <f>SUM(H27:H46)</f>
        <v>0</v>
      </c>
      <c r="H20" s="330">
        <f>SUM(I27:I46)</f>
        <v>0</v>
      </c>
      <c r="I20" s="330">
        <f>SUM(J27:J46)</f>
        <v>0</v>
      </c>
      <c r="J20" s="275">
        <f>SUM(K27:K46)</f>
        <v>0</v>
      </c>
      <c r="K20" s="326">
        <f>SUM(F20:J20)</f>
        <v>21399.02</v>
      </c>
      <c r="L20" s="175"/>
      <c r="M20" s="175"/>
      <c r="U20" s="27"/>
      <c r="V20" s="27"/>
      <c r="W20" s="27"/>
    </row>
    <row r="21" spans="2:23" ht="30.75" customHeight="1">
      <c r="B21" s="300">
        <v>7</v>
      </c>
      <c r="C21" s="359" t="s">
        <v>768</v>
      </c>
      <c r="D21" s="360"/>
      <c r="E21" s="361"/>
      <c r="F21" s="279">
        <f>SUM(F15:F17,F19:F20)</f>
        <v>33617.45</v>
      </c>
      <c r="G21" s="251">
        <f>SUM(G15:G17,G20)</f>
        <v>0</v>
      </c>
      <c r="H21" s="251">
        <f>SUM(H15:H17,H20)</f>
        <v>0</v>
      </c>
      <c r="I21" s="251">
        <f>SUM(I15:I17,I20)</f>
        <v>0</v>
      </c>
      <c r="J21" s="251">
        <f>SUM(J15:J17,J20)</f>
        <v>0</v>
      </c>
      <c r="K21" s="250">
        <f>SUM(F21:J21)</f>
        <v>33617.45</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26</v>
      </c>
      <c r="D27" s="144" t="s">
        <v>811</v>
      </c>
      <c r="E27" s="144" t="s">
        <v>813</v>
      </c>
      <c r="F27" s="127" t="s">
        <v>155</v>
      </c>
      <c r="G27" s="126">
        <v>21399.02</v>
      </c>
      <c r="H27" s="126"/>
      <c r="I27" s="126"/>
      <c r="J27" s="129"/>
      <c r="K27" s="126"/>
      <c r="L27" s="364">
        <f>SUM(G27:K27)</f>
        <v>21399.02</v>
      </c>
      <c r="M27" s="175"/>
      <c r="U27" s="27"/>
      <c r="V27" s="27"/>
      <c r="W27" s="27"/>
    </row>
    <row r="28" spans="2:23" ht="15.75">
      <c r="B28" s="300">
        <v>9</v>
      </c>
      <c r="C28" s="301">
        <f t="shared" si="0"/>
      </c>
      <c r="D28" s="144" t="s">
        <v>812</v>
      </c>
      <c r="E28" s="144" t="s">
        <v>814</v>
      </c>
      <c r="F28" s="127" t="s">
        <v>154</v>
      </c>
      <c r="G28" s="126">
        <v>0</v>
      </c>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3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31">
      <selection activeCell="G51" sqref="G51"/>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Mono</v>
      </c>
      <c r="E9" s="2"/>
      <c r="F9" s="365" t="s">
        <v>156</v>
      </c>
      <c r="G9" s="264">
        <f>IF(ISBLANK('1. Information'!D9),"",'1. Information'!D9)</f>
        <v>44224</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v>26</v>
      </c>
      <c r="D51" s="372" t="s">
        <v>166</v>
      </c>
      <c r="E51" s="150" t="s">
        <v>817</v>
      </c>
      <c r="F51" s="132">
        <v>-74</v>
      </c>
      <c r="G51" s="134" t="s">
        <v>818</v>
      </c>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Mono</v>
      </c>
      <c r="F9" s="226" t="s">
        <v>1</v>
      </c>
      <c r="G9" s="346">
        <f>IF(ISBLANK('1. Information'!D9),"",'1. Information'!D9)</f>
        <v>44224</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2" sqref="D12"/>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44224</v>
      </c>
    </row>
    <row r="10" spans="2:4" ht="34.5" customHeight="1">
      <c r="B10" s="203">
        <v>2</v>
      </c>
      <c r="C10" s="205" t="s">
        <v>303</v>
      </c>
      <c r="D10" s="151" t="s">
        <v>782</v>
      </c>
    </row>
    <row r="11" spans="2:4" ht="34.5" customHeight="1">
      <c r="B11" s="203">
        <v>3</v>
      </c>
      <c r="C11" s="204" t="s">
        <v>0</v>
      </c>
      <c r="D11" s="135" t="s">
        <v>61</v>
      </c>
    </row>
    <row r="12" spans="2:4" ht="34.5" customHeight="1">
      <c r="B12" s="203">
        <v>4</v>
      </c>
      <c r="C12" s="206" t="s">
        <v>113</v>
      </c>
      <c r="D12" s="182">
        <f>IF(ISBLANK(D11),"",VLOOKUP(D11,Info_County_Code,2))</f>
        <v>26</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93546</v>
      </c>
    </row>
    <row r="16" spans="2:4" ht="34.5" customHeight="1">
      <c r="B16" s="203">
        <v>8</v>
      </c>
      <c r="C16" s="207" t="s">
        <v>162</v>
      </c>
      <c r="D16" s="183" t="str">
        <f>IF(ISBLANK(D11),"",VLOOKUP(D11,County_Population,5,FALSE))</f>
        <v>No</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5" sqref="E25"/>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Mono</v>
      </c>
      <c r="F9" s="226" t="s">
        <v>1</v>
      </c>
      <c r="G9" s="346">
        <f>IF(ISBLANK('1. Information'!D9),"",'1. Information'!D9)</f>
        <v>44224</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30">
      <c r="B13" s="375">
        <v>1</v>
      </c>
      <c r="C13" s="169" t="s">
        <v>166</v>
      </c>
      <c r="D13" s="169" t="s">
        <v>815</v>
      </c>
      <c r="E13" s="117" t="s">
        <v>816</v>
      </c>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5" ht="15" hidden="1">
      <c r="S55" s="114"/>
    </row>
    <row r="66" ht="15" hidden="1">
      <c r="L66" s="115"/>
    </row>
    <row r="70" ht="15" hidden="1">
      <c r="M70" s="116"/>
    </row>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Mono</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5" t="s">
        <v>148</v>
      </c>
      <c r="B1" s="416"/>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8" t="s">
        <v>171</v>
      </c>
      <c r="B2" s="418"/>
      <c r="C2" s="418"/>
      <c r="D2" s="418"/>
      <c r="E2" s="418"/>
    </row>
    <row r="3" spans="1:5" ht="14.25" customHeight="1">
      <c r="A3" s="418" t="s">
        <v>235</v>
      </c>
      <c r="B3" s="418"/>
      <c r="C3" s="418"/>
      <c r="D3" s="418"/>
      <c r="E3" s="418"/>
    </row>
    <row r="4" spans="1:4" ht="14.25" customHeight="1" thickBot="1">
      <c r="A4" s="57"/>
      <c r="B4" s="58"/>
      <c r="C4" s="59"/>
      <c r="D4" s="60"/>
    </row>
    <row r="5" spans="1:5" ht="14.25" customHeight="1">
      <c r="A5" s="61" t="s">
        <v>172</v>
      </c>
      <c r="B5" s="417" t="s">
        <v>173</v>
      </c>
      <c r="C5" s="417"/>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
      <selection activeCell="F22" sqref="F22"/>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Mono</v>
      </c>
      <c r="F9" s="210" t="s">
        <v>1</v>
      </c>
      <c r="G9" s="185">
        <f>IF(ISBLANK('1. Information'!D9),"",'1. Information'!D9)</f>
        <v>44224</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122610.19</v>
      </c>
      <c r="E14" s="149">
        <v>30652.55</v>
      </c>
      <c r="F14" s="149">
        <v>8066.46</v>
      </c>
      <c r="G14" s="149">
        <v>0</v>
      </c>
      <c r="H14" s="149">
        <v>0</v>
      </c>
      <c r="I14" s="186">
        <f>SUM(D14:H14)</f>
        <v>161329.19999999998</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1671731</v>
      </c>
      <c r="G19" s="122"/>
      <c r="H19" s="122"/>
      <c r="I19" s="122"/>
    </row>
    <row r="20" spans="2:9" ht="15">
      <c r="B20" s="216">
        <v>4</v>
      </c>
      <c r="C20" s="220" t="s">
        <v>22</v>
      </c>
      <c r="D20" s="149">
        <v>1266731</v>
      </c>
      <c r="E20" s="149">
        <v>0</v>
      </c>
      <c r="F20" s="187">
        <f>-D20-E20</f>
        <v>-1266731</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-74</v>
      </c>
      <c r="G22" s="122"/>
      <c r="H22" s="122"/>
      <c r="I22" s="122"/>
    </row>
    <row r="23" spans="2:9" ht="15">
      <c r="B23" s="211">
        <v>7</v>
      </c>
      <c r="C23" s="217" t="s">
        <v>236</v>
      </c>
      <c r="D23" s="193"/>
      <c r="E23" s="193"/>
      <c r="F23" s="189">
        <f>F19+F20+F21+F22</f>
        <v>404926</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768109.73</v>
      </c>
      <c r="E31" s="194">
        <f>'4. PEI'!F22</f>
        <v>437259.49000000005</v>
      </c>
      <c r="F31" s="194">
        <f>'5. INN'!F23</f>
        <v>95943.9</v>
      </c>
      <c r="G31" s="194">
        <f>'6. WET'!F21</f>
        <v>15709.8</v>
      </c>
      <c r="H31" s="194">
        <f>'7. CFTN'!F21</f>
        <v>33617.45</v>
      </c>
      <c r="I31" s="194">
        <f>SUM(D31:H31)</f>
        <v>1350640.3699999999</v>
      </c>
    </row>
    <row r="32" spans="2:9" ht="15">
      <c r="B32" s="211">
        <v>10</v>
      </c>
      <c r="C32" s="223" t="s">
        <v>4</v>
      </c>
      <c r="D32" s="189">
        <f>'3. CSS'!G27</f>
        <v>0</v>
      </c>
      <c r="E32" s="189">
        <f>'4. PEI'!G22</f>
        <v>0</v>
      </c>
      <c r="F32" s="189">
        <f>'5. INN'!G23</f>
        <v>0</v>
      </c>
      <c r="G32" s="189">
        <f>'6. WET'!G21</f>
        <v>0</v>
      </c>
      <c r="H32" s="189">
        <f>'7. CFTN'!G21</f>
        <v>0</v>
      </c>
      <c r="I32" s="194">
        <f>SUM(D32:H32)</f>
        <v>0</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0</v>
      </c>
      <c r="E35" s="189">
        <f>'4. PEI'!J22</f>
        <v>0</v>
      </c>
      <c r="F35" s="189">
        <f>'5. INN'!J23</f>
        <v>0</v>
      </c>
      <c r="G35" s="189">
        <f>'6. WET'!J21</f>
        <v>0</v>
      </c>
      <c r="H35" s="189">
        <f>'7. CFTN'!J21</f>
        <v>0</v>
      </c>
      <c r="I35" s="194">
        <f>SUM(D35:H35)</f>
        <v>0</v>
      </c>
    </row>
    <row r="36" spans="2:9" ht="15.75">
      <c r="B36" s="211">
        <v>14</v>
      </c>
      <c r="C36" s="224" t="s">
        <v>21</v>
      </c>
      <c r="D36" s="195">
        <f>SUM(D31:D35)</f>
        <v>768109.73</v>
      </c>
      <c r="E36" s="195">
        <f>SUM(E31:E35)</f>
        <v>437259.49000000005</v>
      </c>
      <c r="F36" s="195">
        <f>SUM(F31:F35)</f>
        <v>95943.9</v>
      </c>
      <c r="G36" s="195">
        <f>SUM(G31:G35)</f>
        <v>15709.8</v>
      </c>
      <c r="H36" s="195">
        <f>SUM(H31:H35)</f>
        <v>33617.45</v>
      </c>
      <c r="I36" s="196">
        <f>SUM(D36:H36)</f>
        <v>1350640.3699999999</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3872.11</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452153.42000000004</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49">
        <v>22735.12</v>
      </c>
      <c r="E46" s="154"/>
    </row>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0">
      <selection activeCell="E40" sqref="E40"/>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Mono</v>
      </c>
      <c r="E9" s="123"/>
      <c r="F9" s="226" t="s">
        <v>1</v>
      </c>
      <c r="G9" s="227">
        <f>IF(ISBLANK('1. Information'!D9),"",'1. Information'!D9)</f>
        <v>44224</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2370.46</v>
      </c>
      <c r="G15" s="136"/>
      <c r="H15" s="136"/>
      <c r="I15" s="136"/>
      <c r="J15" s="136"/>
      <c r="K15" s="241">
        <f>SUM(F15:J15)</f>
        <v>2370.46</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276802.76</v>
      </c>
      <c r="G17" s="136"/>
      <c r="H17" s="136"/>
      <c r="I17" s="136"/>
      <c r="J17" s="136"/>
      <c r="K17" s="241">
        <f>SUM(F17:J17)</f>
        <v>276802.76</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488936.51</v>
      </c>
      <c r="G25" s="246">
        <f>SUM(H34:H133)</f>
        <v>0</v>
      </c>
      <c r="H25" s="246">
        <f>SUM(I34:I133)</f>
        <v>0</v>
      </c>
      <c r="I25" s="246">
        <f>SUM(J34:J133)</f>
        <v>0</v>
      </c>
      <c r="J25" s="246">
        <f>SUM(K34:K133)</f>
        <v>0</v>
      </c>
      <c r="K25" s="246">
        <f>SUM(F25:J25)</f>
        <v>488936.51</v>
      </c>
      <c r="L25" s="175"/>
    </row>
    <row r="26" spans="1:12" ht="30.75" customHeight="1">
      <c r="A26" s="123"/>
      <c r="B26" s="234">
        <v>12</v>
      </c>
      <c r="C26" s="247" t="s">
        <v>190</v>
      </c>
      <c r="D26" s="248"/>
      <c r="E26" s="249"/>
      <c r="F26" s="250">
        <f>SUM(F15:F17,F19:F25)</f>
        <v>768109.73</v>
      </c>
      <c r="G26" s="250">
        <f>SUM(G15:G17,G25)</f>
        <v>0</v>
      </c>
      <c r="H26" s="251">
        <f>SUM(H15:H17,H25)</f>
        <v>0</v>
      </c>
      <c r="I26" s="250">
        <f>SUM(I15:I17,I25)</f>
        <v>0</v>
      </c>
      <c r="J26" s="250">
        <f>SUM(J15:J17,J25)</f>
        <v>0</v>
      </c>
      <c r="K26" s="250">
        <f>SUM(F26:J26)</f>
        <v>768109.73</v>
      </c>
      <c r="L26" s="175"/>
    </row>
    <row r="27" spans="1:12" ht="30.75" customHeight="1">
      <c r="A27" s="123"/>
      <c r="B27" s="234">
        <v>13</v>
      </c>
      <c r="C27" s="252" t="s">
        <v>675</v>
      </c>
      <c r="D27" s="252"/>
      <c r="E27" s="252"/>
      <c r="F27" s="250">
        <f>SUM(F15:F17,F19,F20,F25)</f>
        <v>768109.73</v>
      </c>
      <c r="G27" s="250">
        <f>SUM(G15:G17,G25)</f>
        <v>0</v>
      </c>
      <c r="H27" s="250">
        <f>SUM(H15:H17,H25)</f>
        <v>0</v>
      </c>
      <c r="I27" s="250">
        <f>SUM(I15:I17,I25)</f>
        <v>0</v>
      </c>
      <c r="J27" s="250">
        <f>SUM(J15:J17,J25)</f>
        <v>0</v>
      </c>
      <c r="K27" s="250">
        <f>SUM(F27:J27)</f>
        <v>768109.73</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26</v>
      </c>
      <c r="D34" s="144" t="s">
        <v>95</v>
      </c>
      <c r="E34" s="144" t="s">
        <v>809</v>
      </c>
      <c r="F34" s="127" t="s">
        <v>95</v>
      </c>
      <c r="G34" s="126">
        <v>320665.58</v>
      </c>
      <c r="H34" s="126"/>
      <c r="I34" s="126"/>
      <c r="J34" s="129"/>
      <c r="K34" s="126"/>
      <c r="L34" s="246">
        <f>SUM(G34:K34)</f>
        <v>320665.58</v>
      </c>
    </row>
    <row r="35" spans="1:12" ht="15.75">
      <c r="A35" s="123"/>
      <c r="B35" s="262">
        <v>15</v>
      </c>
      <c r="C35" s="263">
        <f t="shared" si="1"/>
        <v>26</v>
      </c>
      <c r="D35" s="144" t="s">
        <v>789</v>
      </c>
      <c r="E35" s="144" t="s">
        <v>809</v>
      </c>
      <c r="F35" s="127" t="s">
        <v>96</v>
      </c>
      <c r="G35" s="126">
        <v>64779.31</v>
      </c>
      <c r="H35" s="126"/>
      <c r="I35" s="126"/>
      <c r="J35" s="129"/>
      <c r="K35" s="126"/>
      <c r="L35" s="246">
        <f aca="true" t="shared" si="2" ref="L35:L98">SUM(G35:K35)</f>
        <v>64779.31</v>
      </c>
    </row>
    <row r="36" spans="1:12" ht="30.75">
      <c r="A36" s="123"/>
      <c r="B36" s="262">
        <v>16</v>
      </c>
      <c r="C36" s="263">
        <f t="shared" si="1"/>
        <v>26</v>
      </c>
      <c r="D36" s="144" t="s">
        <v>797</v>
      </c>
      <c r="E36" s="144" t="s">
        <v>806</v>
      </c>
      <c r="F36" s="127" t="s">
        <v>96</v>
      </c>
      <c r="G36" s="126">
        <v>74959.57</v>
      </c>
      <c r="H36" s="126"/>
      <c r="I36" s="126"/>
      <c r="J36" s="129"/>
      <c r="K36" s="126"/>
      <c r="L36" s="246">
        <f t="shared" si="2"/>
        <v>74959.57</v>
      </c>
    </row>
    <row r="37" spans="1:12" ht="15.75">
      <c r="A37" s="123"/>
      <c r="B37" s="262">
        <v>17</v>
      </c>
      <c r="C37" s="263">
        <f t="shared" si="1"/>
        <v>26</v>
      </c>
      <c r="D37" s="144" t="s">
        <v>791</v>
      </c>
      <c r="E37" s="144" t="s">
        <v>806</v>
      </c>
      <c r="F37" s="127" t="s">
        <v>96</v>
      </c>
      <c r="G37" s="126">
        <v>5227.85</v>
      </c>
      <c r="H37" s="126"/>
      <c r="I37" s="126"/>
      <c r="J37" s="129"/>
      <c r="K37" s="126"/>
      <c r="L37" s="246">
        <f t="shared" si="2"/>
        <v>5227.85</v>
      </c>
    </row>
    <row r="38" spans="1:12" ht="15.75">
      <c r="A38" s="123"/>
      <c r="B38" s="262">
        <v>18</v>
      </c>
      <c r="C38" s="263">
        <f t="shared" si="1"/>
        <v>26</v>
      </c>
      <c r="D38" s="144" t="s">
        <v>790</v>
      </c>
      <c r="E38" s="144" t="s">
        <v>806</v>
      </c>
      <c r="F38" s="127" t="s">
        <v>96</v>
      </c>
      <c r="G38" s="126">
        <v>23304.2</v>
      </c>
      <c r="H38" s="126"/>
      <c r="I38" s="126"/>
      <c r="J38" s="129"/>
      <c r="K38" s="126"/>
      <c r="L38" s="246">
        <f t="shared" si="2"/>
        <v>23304.2</v>
      </c>
    </row>
    <row r="39" spans="1:12" ht="15.75">
      <c r="A39" s="123"/>
      <c r="B39" s="262">
        <v>19</v>
      </c>
      <c r="C39" s="263">
        <f t="shared" si="1"/>
      </c>
      <c r="D39" s="144" t="s">
        <v>798</v>
      </c>
      <c r="E39" s="144" t="s">
        <v>806</v>
      </c>
      <c r="F39" s="127" t="s">
        <v>96</v>
      </c>
      <c r="G39" s="126">
        <v>0</v>
      </c>
      <c r="H39" s="126"/>
      <c r="I39" s="126"/>
      <c r="J39" s="129"/>
      <c r="K39" s="126"/>
      <c r="L39" s="246">
        <f t="shared" si="2"/>
        <v>0</v>
      </c>
    </row>
    <row r="40" spans="1:12" ht="15.75">
      <c r="A40" s="123"/>
      <c r="B40" s="262">
        <v>20</v>
      </c>
      <c r="C40" s="263">
        <f t="shared" si="1"/>
      </c>
      <c r="D40" s="144" t="s">
        <v>799</v>
      </c>
      <c r="E40" s="144" t="s">
        <v>809</v>
      </c>
      <c r="F40" s="127" t="s">
        <v>96</v>
      </c>
      <c r="G40" s="126">
        <v>0</v>
      </c>
      <c r="H40" s="126"/>
      <c r="I40" s="126"/>
      <c r="J40" s="129"/>
      <c r="K40" s="126"/>
      <c r="L40" s="246">
        <f t="shared" si="2"/>
        <v>0</v>
      </c>
    </row>
    <row r="41" spans="1:12" ht="15.75">
      <c r="A41" s="123"/>
      <c r="B41" s="262">
        <v>21</v>
      </c>
      <c r="C41" s="263">
        <f t="shared" si="1"/>
      </c>
      <c r="D41" s="144"/>
      <c r="E41" s="144"/>
      <c r="F41" s="127"/>
      <c r="G41" s="126"/>
      <c r="H41" s="126"/>
      <c r="I41" s="126"/>
      <c r="J41" s="129"/>
      <c r="K41" s="126"/>
      <c r="L41" s="246">
        <f t="shared" si="2"/>
        <v>0</v>
      </c>
    </row>
    <row r="42" spans="1:12" ht="15.75">
      <c r="A42" s="123"/>
      <c r="B42" s="262">
        <v>22</v>
      </c>
      <c r="C42" s="263">
        <f t="shared" si="1"/>
      </c>
      <c r="D42" s="144"/>
      <c r="E42" s="144"/>
      <c r="F42" s="127"/>
      <c r="G42" s="126"/>
      <c r="H42" s="126"/>
      <c r="I42" s="126"/>
      <c r="J42" s="129"/>
      <c r="K42" s="126"/>
      <c r="L42" s="246">
        <f t="shared" si="2"/>
        <v>0</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6.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7.xml><?xml version="1.0" encoding="utf-8"?>
<worksheet xmlns="http://schemas.openxmlformats.org/spreadsheetml/2006/main" xmlns:r="http://schemas.openxmlformats.org/officeDocument/2006/relationships">
  <dimension ref="A1:A92"/>
  <sheetViews>
    <sheetView view="pageLayout"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70" zoomScaleNormal="70" zoomScaleSheetLayoutView="40" zoomScalePageLayoutView="80" workbookViewId="0" topLeftCell="D20">
      <selection activeCell="E41" sqref="E41"/>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Mono</v>
      </c>
      <c r="E9" s="27" t="str">
        <f>IF(ISBLANK('1. Information'!D11),"",'1. Information'!D11)</f>
        <v>Mono</v>
      </c>
      <c r="F9" s="226" t="s">
        <v>1</v>
      </c>
      <c r="G9" s="264">
        <f>IF(ISBLANK('1. Information'!D9),"",'1. Information'!D9)</f>
        <v>44224</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1349.42</v>
      </c>
      <c r="G15" s="136"/>
      <c r="H15" s="136"/>
      <c r="I15" s="136"/>
      <c r="J15" s="136"/>
      <c r="K15" s="241">
        <f>SUM(F15:J15)</f>
        <v>1349.42</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157574.66</v>
      </c>
      <c r="G17" s="136"/>
      <c r="H17" s="136"/>
      <c r="I17" s="136"/>
      <c r="J17" s="136"/>
      <c r="K17" s="241">
        <f t="shared" si="0"/>
        <v>157574.66</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278335.41000000003</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278335.41000000003</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437259.49000000005</v>
      </c>
      <c r="G22" s="279">
        <f>SUM(G15:G17,G20:G21)</f>
        <v>0</v>
      </c>
      <c r="H22" s="279">
        <f>SUM(H15:H17,H20:H21)</f>
        <v>0</v>
      </c>
      <c r="I22" s="279">
        <f>SUM(I15:I17,I20:I21)</f>
        <v>0</v>
      </c>
      <c r="J22" s="279">
        <f>SUM(J15:J17,J20:J21)</f>
        <v>0</v>
      </c>
      <c r="K22" s="279">
        <f t="shared" si="0"/>
        <v>437259.49000000005</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0.4054964195288248</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26</v>
      </c>
      <c r="D34" s="144" t="s">
        <v>800</v>
      </c>
      <c r="E34" s="144" t="s">
        <v>792</v>
      </c>
      <c r="F34" s="147" t="s">
        <v>125</v>
      </c>
      <c r="G34" s="148" t="s">
        <v>122</v>
      </c>
      <c r="H34" s="33"/>
      <c r="I34" s="36">
        <v>1</v>
      </c>
      <c r="J34" s="36">
        <v>1</v>
      </c>
      <c r="K34" s="302">
        <f>IF(OR(G34="Combined Summary",F34="Standalone"),(SUMPRODUCT(--(D$34:D$133=D34),I$34:I$133,J$34:J$133)),"")</f>
        <v>1</v>
      </c>
      <c r="L34" s="126">
        <v>109620.77</v>
      </c>
      <c r="M34" s="133"/>
      <c r="N34" s="30"/>
      <c r="O34" s="30"/>
      <c r="P34" s="30"/>
      <c r="Q34" s="303">
        <f>SUM(L34:P34)</f>
        <v>109620.77</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26</v>
      </c>
      <c r="D35" s="144" t="s">
        <v>796</v>
      </c>
      <c r="E35" s="144" t="s">
        <v>807</v>
      </c>
      <c r="F35" s="147" t="s">
        <v>125</v>
      </c>
      <c r="G35" s="148" t="s">
        <v>127</v>
      </c>
      <c r="H35" s="33"/>
      <c r="I35" s="36">
        <v>1</v>
      </c>
      <c r="J35" s="36">
        <v>0</v>
      </c>
      <c r="K35" s="302">
        <f aca="true" t="shared" si="2" ref="K35:K98">IF(OR(G35="Combined Summary",F35="Standalone"),(SUMPRODUCT(--(D$34:D$133=D35),I$34:I$133,J$34:J$133)),"")</f>
        <v>0</v>
      </c>
      <c r="L35" s="126">
        <v>16348.19</v>
      </c>
      <c r="M35" s="133"/>
      <c r="N35" s="30"/>
      <c r="O35" s="30"/>
      <c r="P35" s="30"/>
      <c r="Q35" s="303">
        <f aca="true" t="shared" si="3" ref="Q35:Q98">SUM(L35:P35)</f>
        <v>16348.19</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26</v>
      </c>
      <c r="D36" s="144" t="s">
        <v>801</v>
      </c>
      <c r="E36" s="144" t="s">
        <v>793</v>
      </c>
      <c r="F36" s="147" t="s">
        <v>125</v>
      </c>
      <c r="G36" s="148" t="s">
        <v>121</v>
      </c>
      <c r="H36" s="33"/>
      <c r="I36" s="36">
        <v>1</v>
      </c>
      <c r="J36" s="36">
        <v>0.61</v>
      </c>
      <c r="K36" s="302">
        <f t="shared" si="2"/>
        <v>0.61</v>
      </c>
      <c r="L36" s="126">
        <v>6715.26</v>
      </c>
      <c r="M36" s="133"/>
      <c r="N36" s="30"/>
      <c r="O36" s="30"/>
      <c r="P36" s="30"/>
      <c r="Q36" s="303">
        <f t="shared" si="3"/>
        <v>6715.26</v>
      </c>
      <c r="R36" s="178">
        <f t="shared" si="4"/>
        <v>1</v>
      </c>
      <c r="S36" s="180">
        <f t="shared" si="5"/>
      </c>
      <c r="AL36" s="27"/>
      <c r="AM36" s="27"/>
      <c r="AN36" s="27"/>
    </row>
    <row r="37" spans="2:40" ht="15.75">
      <c r="B37" s="300">
        <v>13</v>
      </c>
      <c r="C37" s="301">
        <f t="shared" si="1"/>
        <v>26</v>
      </c>
      <c r="D37" s="144" t="s">
        <v>802</v>
      </c>
      <c r="E37" s="144" t="s">
        <v>794</v>
      </c>
      <c r="F37" s="147" t="s">
        <v>125</v>
      </c>
      <c r="G37" s="148" t="s">
        <v>121</v>
      </c>
      <c r="H37" s="33"/>
      <c r="I37" s="36">
        <v>1</v>
      </c>
      <c r="J37" s="36">
        <v>0</v>
      </c>
      <c r="K37" s="302">
        <f t="shared" si="2"/>
        <v>0</v>
      </c>
      <c r="L37" s="126">
        <v>50000</v>
      </c>
      <c r="M37" s="133"/>
      <c r="N37" s="30"/>
      <c r="O37" s="30"/>
      <c r="P37" s="30"/>
      <c r="Q37" s="303">
        <f t="shared" si="3"/>
        <v>50000</v>
      </c>
      <c r="R37" s="178">
        <f t="shared" si="4"/>
        <v>1</v>
      </c>
      <c r="S37" s="180">
        <f t="shared" si="5"/>
      </c>
      <c r="AL37" s="27"/>
      <c r="AM37" s="27"/>
      <c r="AN37" s="27"/>
    </row>
    <row r="38" spans="2:40" ht="15.75">
      <c r="B38" s="300">
        <v>14</v>
      </c>
      <c r="C38" s="301">
        <f t="shared" si="1"/>
        <v>26</v>
      </c>
      <c r="D38" s="144" t="s">
        <v>803</v>
      </c>
      <c r="E38" s="144" t="s">
        <v>795</v>
      </c>
      <c r="F38" s="147" t="s">
        <v>125</v>
      </c>
      <c r="G38" s="148" t="s">
        <v>118</v>
      </c>
      <c r="H38" s="33"/>
      <c r="I38" s="36">
        <v>1</v>
      </c>
      <c r="J38" s="36">
        <v>0.75</v>
      </c>
      <c r="K38" s="302">
        <f t="shared" si="2"/>
        <v>0.75</v>
      </c>
      <c r="L38" s="126">
        <v>41329.1</v>
      </c>
      <c r="M38" s="133"/>
      <c r="N38" s="30"/>
      <c r="O38" s="30"/>
      <c r="P38" s="30"/>
      <c r="Q38" s="303">
        <f t="shared" si="3"/>
        <v>41329.1</v>
      </c>
      <c r="R38" s="178">
        <f t="shared" si="4"/>
        <v>1</v>
      </c>
      <c r="S38" s="180">
        <f t="shared" si="5"/>
      </c>
      <c r="AL38" s="27"/>
      <c r="AM38" s="27"/>
      <c r="AN38" s="27"/>
    </row>
    <row r="39" spans="2:40" ht="15.75">
      <c r="B39" s="300">
        <v>15</v>
      </c>
      <c r="C39" s="301">
        <f t="shared" si="1"/>
        <v>26</v>
      </c>
      <c r="D39" s="144" t="s">
        <v>804</v>
      </c>
      <c r="E39" s="144" t="s">
        <v>808</v>
      </c>
      <c r="F39" s="147" t="s">
        <v>125</v>
      </c>
      <c r="G39" s="148" t="s">
        <v>128</v>
      </c>
      <c r="H39" s="33"/>
      <c r="I39" s="36">
        <v>1</v>
      </c>
      <c r="J39" s="36">
        <v>0.6</v>
      </c>
      <c r="K39" s="302">
        <f t="shared" si="2"/>
        <v>0.6</v>
      </c>
      <c r="L39" s="126">
        <v>54322.09</v>
      </c>
      <c r="M39" s="133"/>
      <c r="N39" s="30"/>
      <c r="O39" s="30"/>
      <c r="P39" s="30"/>
      <c r="Q39" s="303">
        <f t="shared" si="3"/>
        <v>54322.09</v>
      </c>
      <c r="R39" s="178">
        <f t="shared" si="4"/>
        <v>1</v>
      </c>
      <c r="S39" s="180">
        <f t="shared" si="5"/>
      </c>
      <c r="AL39" s="27"/>
      <c r="AM39" s="27"/>
      <c r="AN39" s="27"/>
    </row>
    <row r="40" spans="2:40" ht="15.75">
      <c r="B40" s="300">
        <v>16</v>
      </c>
      <c r="C40" s="301">
        <f t="shared" si="1"/>
        <v>26</v>
      </c>
      <c r="D40" s="144" t="s">
        <v>805</v>
      </c>
      <c r="E40" s="144" t="s">
        <v>809</v>
      </c>
      <c r="F40" s="147" t="s">
        <v>125</v>
      </c>
      <c r="G40" s="148" t="s">
        <v>121</v>
      </c>
      <c r="H40" s="33"/>
      <c r="I40" s="36">
        <v>1</v>
      </c>
      <c r="J40" s="36">
        <v>0</v>
      </c>
      <c r="K40" s="302">
        <f t="shared" si="2"/>
        <v>0</v>
      </c>
      <c r="L40" s="126">
        <v>0</v>
      </c>
      <c r="M40" s="133"/>
      <c r="N40" s="30"/>
      <c r="O40" s="30"/>
      <c r="P40" s="30"/>
      <c r="Q40" s="303">
        <f t="shared" si="3"/>
        <v>0</v>
      </c>
      <c r="R40" s="178">
        <f t="shared" si="4"/>
        <v>1</v>
      </c>
      <c r="S40" s="180">
        <f t="shared" si="5"/>
      </c>
      <c r="AL40" s="27"/>
      <c r="AM40" s="27"/>
      <c r="AN40" s="27"/>
    </row>
    <row r="41" spans="2:40" ht="15.75">
      <c r="B41" s="300">
        <v>17</v>
      </c>
      <c r="C41" s="301">
        <f t="shared" si="1"/>
      </c>
      <c r="D41" s="144"/>
      <c r="E41" s="144"/>
      <c r="F41" s="147"/>
      <c r="G41" s="148"/>
      <c r="H41" s="33"/>
      <c r="I41" s="36"/>
      <c r="J41" s="36"/>
      <c r="K41" s="302">
        <f t="shared" si="2"/>
      </c>
      <c r="L41" s="126"/>
      <c r="M41" s="133"/>
      <c r="N41" s="30"/>
      <c r="O41" s="30"/>
      <c r="P41" s="30"/>
      <c r="Q41" s="303">
        <f t="shared" si="3"/>
        <v>0</v>
      </c>
      <c r="R41" s="178">
        <f t="shared" si="4"/>
      </c>
      <c r="S41" s="180">
        <f t="shared" si="5"/>
      </c>
      <c r="AL41" s="27"/>
      <c r="AM41" s="27"/>
      <c r="AN41" s="27"/>
    </row>
    <row r="42" spans="2:40" ht="15.75">
      <c r="B42" s="300">
        <v>18</v>
      </c>
      <c r="C42" s="301">
        <f t="shared" si="1"/>
      </c>
      <c r="D42" s="144"/>
      <c r="E42" s="144"/>
      <c r="F42" s="147"/>
      <c r="G42" s="148"/>
      <c r="H42" s="33"/>
      <c r="I42" s="36"/>
      <c r="J42" s="36"/>
      <c r="K42" s="302">
        <f t="shared" si="2"/>
      </c>
      <c r="L42" s="126"/>
      <c r="M42" s="133"/>
      <c r="N42" s="30"/>
      <c r="O42" s="30"/>
      <c r="P42" s="30"/>
      <c r="Q42" s="303">
        <f t="shared" si="3"/>
        <v>0</v>
      </c>
      <c r="R42" s="178">
        <f t="shared" si="4"/>
      </c>
      <c r="S42" s="180">
        <f t="shared" si="5"/>
      </c>
      <c r="AL42" s="27"/>
      <c r="AM42" s="27"/>
      <c r="AN42" s="27"/>
    </row>
    <row r="43" spans="2:40" ht="15.75">
      <c r="B43" s="300">
        <v>19</v>
      </c>
      <c r="C43" s="301">
        <f t="shared" si="1"/>
      </c>
      <c r="D43" s="144"/>
      <c r="E43" s="144"/>
      <c r="F43" s="147"/>
      <c r="G43" s="148"/>
      <c r="H43" s="33"/>
      <c r="I43" s="36"/>
      <c r="J43" s="36"/>
      <c r="K43" s="302">
        <f t="shared" si="2"/>
      </c>
      <c r="L43" s="126"/>
      <c r="M43" s="133"/>
      <c r="N43" s="30"/>
      <c r="O43" s="30"/>
      <c r="P43" s="30"/>
      <c r="Q43" s="303">
        <f t="shared" si="3"/>
        <v>0</v>
      </c>
      <c r="R43" s="178">
        <f t="shared" si="4"/>
      </c>
      <c r="S43" s="180">
        <f t="shared" si="5"/>
      </c>
      <c r="AL43" s="27"/>
      <c r="AM43" s="27"/>
      <c r="AN43" s="27"/>
    </row>
    <row r="44" spans="2:40" ht="15.75">
      <c r="B44" s="300">
        <v>20</v>
      </c>
      <c r="C44" s="301">
        <f t="shared" si="1"/>
      </c>
      <c r="D44" s="144"/>
      <c r="E44" s="144"/>
      <c r="F44" s="147"/>
      <c r="G44" s="148"/>
      <c r="H44" s="33"/>
      <c r="I44" s="36"/>
      <c r="J44" s="36"/>
      <c r="K44" s="302">
        <f t="shared" si="2"/>
      </c>
      <c r="L44" s="126"/>
      <c r="M44" s="133"/>
      <c r="N44" s="30"/>
      <c r="O44" s="30"/>
      <c r="P44" s="30"/>
      <c r="Q44" s="303">
        <f t="shared" si="3"/>
        <v>0</v>
      </c>
      <c r="R44" s="178">
        <f t="shared" si="4"/>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F16" sqref="F16"/>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Mono</v>
      </c>
      <c r="G9" s="226" t="s">
        <v>1</v>
      </c>
      <c r="H9" s="264">
        <f>IF(ISBLANK('1. Information'!D9),"",'1. Information'!D9)</f>
        <v>44224</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0</v>
      </c>
      <c r="G15" s="136"/>
      <c r="H15" s="136"/>
      <c r="I15" s="136"/>
      <c r="J15" s="136"/>
      <c r="K15" s="246">
        <f>SUM(F15:J15)</f>
        <v>0</v>
      </c>
      <c r="L15" s="175"/>
      <c r="M15" s="175"/>
      <c r="N15" s="175"/>
      <c r="O15" s="27"/>
      <c r="P15" s="27"/>
    </row>
    <row r="16" spans="2:16" ht="15.75">
      <c r="B16" s="300">
        <v>2</v>
      </c>
      <c r="C16" s="308" t="s">
        <v>143</v>
      </c>
      <c r="D16" s="242"/>
      <c r="E16" s="243"/>
      <c r="F16" s="136"/>
      <c r="G16" s="136"/>
      <c r="H16" s="136"/>
      <c r="I16" s="136"/>
      <c r="J16" s="136"/>
      <c r="K16" s="246">
        <f>SUM(F16:J16)</f>
        <v>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v>10752</v>
      </c>
      <c r="G18" s="310"/>
      <c r="H18" s="310"/>
      <c r="I18" s="310"/>
      <c r="J18" s="310"/>
      <c r="K18" s="246">
        <f>F18</f>
        <v>10752</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85191.9</v>
      </c>
      <c r="G21" s="313">
        <f>SUMIF($K$29:$K$128,"Project Direct",M$29:M$128)</f>
        <v>0</v>
      </c>
      <c r="H21" s="310">
        <f>SUMIF($K$29:$K$128,"Project Direct",N$29:N$128)</f>
        <v>0</v>
      </c>
      <c r="I21" s="310">
        <f>SUMIF($K$29:$K$128,"Project Direct",O$29:O$128)</f>
        <v>0</v>
      </c>
      <c r="J21" s="310">
        <f>SUMIF($K$29:$K$128,"Project Direct",P$29:P$128)</f>
        <v>0</v>
      </c>
      <c r="K21" s="246">
        <f>SUM(F21:J21)</f>
        <v>85191.9</v>
      </c>
      <c r="L21" s="175"/>
      <c r="M21" s="175"/>
      <c r="N21" s="175"/>
      <c r="O21" s="27"/>
      <c r="P21" s="27"/>
    </row>
    <row r="22" spans="2:16" ht="15.75">
      <c r="B22" s="300">
        <v>8</v>
      </c>
      <c r="C22" s="308" t="s">
        <v>146</v>
      </c>
      <c r="D22" s="314"/>
      <c r="F22" s="315">
        <f>SUM(F19:F21)</f>
        <v>85191.9</v>
      </c>
      <c r="G22" s="316">
        <f>SUM(G19:G21)</f>
        <v>0</v>
      </c>
      <c r="H22" s="315">
        <f>SUM(H19:H21)</f>
        <v>0</v>
      </c>
      <c r="I22" s="315">
        <f>SUM(I19:I21)</f>
        <v>0</v>
      </c>
      <c r="J22" s="315">
        <f>SUM(J19:J21)</f>
        <v>0</v>
      </c>
      <c r="K22" s="246">
        <f>SUM(F22:J22)</f>
        <v>85191.9</v>
      </c>
      <c r="L22" s="175"/>
      <c r="M22" s="175"/>
      <c r="N22" s="175"/>
      <c r="O22" s="27"/>
      <c r="P22" s="27"/>
    </row>
    <row r="23" spans="2:16" ht="30.75" customHeight="1">
      <c r="B23" s="300">
        <v>9</v>
      </c>
      <c r="C23" s="317" t="s">
        <v>239</v>
      </c>
      <c r="D23" s="318"/>
      <c r="E23" s="319"/>
      <c r="F23" s="320">
        <f>SUM(F15:F16,F18:F21)</f>
        <v>95943.9</v>
      </c>
      <c r="G23" s="320">
        <f>SUM(G15:G16,G19:G21)</f>
        <v>0</v>
      </c>
      <c r="H23" s="320">
        <f>SUM(H15:H16,H19:H21)</f>
        <v>0</v>
      </c>
      <c r="I23" s="320">
        <f>SUM(I15:I16,I19:I21)</f>
        <v>0</v>
      </c>
      <c r="J23" s="320">
        <f>SUM(J15:J16,J19:J21)</f>
        <v>0</v>
      </c>
      <c r="K23" s="279">
        <f>SUM(F23:J23)</f>
        <v>95943.9</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26</v>
      </c>
      <c r="E29" s="144" t="s">
        <v>810</v>
      </c>
      <c r="F29" s="38"/>
      <c r="G29" s="38">
        <v>43009</v>
      </c>
      <c r="H29" s="38">
        <v>43009</v>
      </c>
      <c r="I29" s="30">
        <v>85000</v>
      </c>
      <c r="J29" s="30">
        <v>343981</v>
      </c>
      <c r="K29" s="326" t="s">
        <v>140</v>
      </c>
      <c r="L29" s="32">
        <v>0</v>
      </c>
      <c r="M29" s="32"/>
      <c r="N29" s="30"/>
      <c r="O29" s="30"/>
      <c r="P29" s="34"/>
      <c r="Q29" s="246">
        <f>SUM(L29:P29)</f>
        <v>0</v>
      </c>
    </row>
    <row r="30" spans="2:17" ht="15">
      <c r="B30" s="276">
        <v>10</v>
      </c>
      <c r="C30" s="218" t="s">
        <v>25</v>
      </c>
      <c r="D30" s="327">
        <f aca="true" t="shared" si="0" ref="D30:J31">IF(ISBLANK(D29),"",D29)</f>
        <v>26</v>
      </c>
      <c r="E30" s="328" t="str">
        <f t="shared" si="0"/>
        <v>Eastern Sierra Strengths-Based Collaborative</v>
      </c>
      <c r="F30" s="329">
        <f t="shared" si="0"/>
      </c>
      <c r="G30" s="329">
        <f t="shared" si="0"/>
        <v>43009</v>
      </c>
      <c r="H30" s="329">
        <f t="shared" si="0"/>
        <v>43009</v>
      </c>
      <c r="I30" s="330">
        <f t="shared" si="0"/>
        <v>85000</v>
      </c>
      <c r="J30" s="330">
        <f t="shared" si="0"/>
        <v>343981</v>
      </c>
      <c r="K30" s="275" t="s">
        <v>141</v>
      </c>
      <c r="L30" s="32">
        <v>0</v>
      </c>
      <c r="M30" s="32"/>
      <c r="N30" s="30"/>
      <c r="O30" s="30"/>
      <c r="P30" s="34"/>
      <c r="Q30" s="246">
        <f aca="true" t="shared" si="1" ref="Q30:Q60">SUM(L30:P30)</f>
        <v>0</v>
      </c>
    </row>
    <row r="31" spans="2:17" ht="15">
      <c r="B31" s="276">
        <v>10</v>
      </c>
      <c r="C31" s="218" t="s">
        <v>27</v>
      </c>
      <c r="D31" s="327">
        <f aca="true" t="shared" si="2" ref="D31:I31">IF(ISBLANK(D29),"",D29)</f>
        <v>26</v>
      </c>
      <c r="E31" s="331" t="str">
        <f t="shared" si="2"/>
        <v>Eastern Sierra Strengths-Based Collaborative</v>
      </c>
      <c r="F31" s="332">
        <f t="shared" si="2"/>
      </c>
      <c r="G31" s="332">
        <f t="shared" si="2"/>
        <v>43009</v>
      </c>
      <c r="H31" s="332">
        <f t="shared" si="2"/>
        <v>43009</v>
      </c>
      <c r="I31" s="275">
        <f t="shared" si="2"/>
        <v>85000</v>
      </c>
      <c r="J31" s="275">
        <f t="shared" si="0"/>
        <v>343981</v>
      </c>
      <c r="K31" s="275" t="s">
        <v>197</v>
      </c>
      <c r="L31" s="32">
        <v>85191.9</v>
      </c>
      <c r="M31" s="32"/>
      <c r="N31" s="30"/>
      <c r="O31" s="30"/>
      <c r="P31" s="34"/>
      <c r="Q31" s="246">
        <f t="shared" si="1"/>
        <v>85191.9</v>
      </c>
    </row>
    <row r="32" spans="2:17" ht="15.75">
      <c r="B32" s="333">
        <v>10</v>
      </c>
      <c r="C32" s="333" t="s">
        <v>202</v>
      </c>
      <c r="D32" s="334">
        <f aca="true" t="shared" si="3" ref="D32:J32">IF(ISBLANK(D29),"",D29)</f>
        <v>26</v>
      </c>
      <c r="E32" s="335" t="str">
        <f t="shared" si="3"/>
        <v>Eastern Sierra Strengths-Based Collaborative</v>
      </c>
      <c r="F32" s="336">
        <f t="shared" si="3"/>
      </c>
      <c r="G32" s="336">
        <f t="shared" si="3"/>
        <v>43009</v>
      </c>
      <c r="H32" s="336">
        <f t="shared" si="3"/>
        <v>43009</v>
      </c>
      <c r="I32" s="337">
        <f t="shared" si="3"/>
        <v>85000</v>
      </c>
      <c r="J32" s="337">
        <f t="shared" si="3"/>
        <v>343981</v>
      </c>
      <c r="K32" s="279" t="s">
        <v>217</v>
      </c>
      <c r="L32" s="338">
        <f>SUM(L29:L31)</f>
        <v>85191.9</v>
      </c>
      <c r="M32" s="338">
        <f>SUM(M29:M31)</f>
        <v>0</v>
      </c>
      <c r="N32" s="339">
        <f>SUM(N29:N31)</f>
        <v>0</v>
      </c>
      <c r="O32" s="339">
        <f>SUM(O29:O31)</f>
        <v>0</v>
      </c>
      <c r="P32" s="340">
        <f>SUM(P29:P31)</f>
        <v>0</v>
      </c>
      <c r="Q32" s="279">
        <f t="shared" si="1"/>
        <v>85191.9</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MonoFY2019-20RER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2021-02-24T01:17:35Z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0x010100629BFCE2663AE1488AAD3349D053DED5</vt:lpwstr>
  </property>
  <property fmtid="{D5CDD505-2E9C-101B-9397-08002B2CF9AE}" pid="3" name="_dlc_DocId">
    <vt:lpwstr>DHCSDOC-1797567310-3464</vt:lpwstr>
  </property>
  <property fmtid="{D5CDD505-2E9C-101B-9397-08002B2CF9AE}" pid="4" name="_dlc_DocIdItemGuid">
    <vt:lpwstr>b425521b-26e8-428d-924c-cc24c2127328</vt:lpwstr>
  </property>
  <property fmtid="{D5CDD505-2E9C-101B-9397-08002B2CF9AE}" pid="5" name="_dlc_DocIdUrl">
    <vt:lpwstr>https://dhcscagovauthoring/_layouts/15/DocIdRedir.aspx?ID=DHCSDOC-1797567310-3464, DHCSDOC-1797567310-3464</vt:lpwstr>
  </property>
  <property fmtid="{D5CDD505-2E9C-101B-9397-08002B2CF9AE}" pid="6" name="TAGender">
    <vt:lpwstr/>
  </property>
  <property fmtid="{D5CDD505-2E9C-101B-9397-08002B2CF9AE}" pid="7" name="TAGEthnicity">
    <vt:lpwstr/>
  </property>
  <property fmtid="{D5CDD505-2E9C-101B-9397-08002B2CF9AE}" pid="8" name="Topics">
    <vt:lpwstr/>
  </property>
  <property fmtid="{D5CDD505-2E9C-101B-9397-08002B2CF9AE}" pid="9" name="Abstract">
    <vt:lpwstr>MonoFY2019-20RER</vt:lpwstr>
  </property>
  <property fmtid="{D5CDD505-2E9C-101B-9397-08002B2CF9AE}" pid="10" name="PublishingContactName">
    <vt:lpwstr>Katie Saelee</vt:lpwstr>
  </property>
  <property fmtid="{D5CDD505-2E9C-101B-9397-08002B2CF9AE}" pid="11" name="Language">
    <vt:lpwstr>English</vt:lpwstr>
  </property>
  <property fmtid="{D5CDD505-2E9C-101B-9397-08002B2CF9AE}" pid="12" name="TAGBusPart">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