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05" activeTab="0"/>
  </bookViews>
  <sheets>
    <sheet name="Information" sheetId="1" r:id="rId1"/>
    <sheet name="Final Adjustment ENC 10" sheetId="2" r:id="rId2"/>
  </sheets>
  <externalReferences>
    <externalReference r:id="rId5"/>
    <externalReference r:id="rId6"/>
  </externalReferences>
  <definedNames>
    <definedName name="TitleRegion1.AE3.AL63.2">'Final Adjustment ENC 10'!$AE$3</definedName>
  </definedNames>
  <calcPr fullCalcOnLoad="1"/>
</workbook>
</file>

<file path=xl/sharedStrings.xml><?xml version="1.0" encoding="utf-8"?>
<sst xmlns="http://schemas.openxmlformats.org/spreadsheetml/2006/main" count="303" uniqueCount="118">
  <si>
    <t>Mental Health Services Allocation</t>
  </si>
  <si>
    <t>Revised Need FY 2017-18</t>
  </si>
  <si>
    <t>Resources Adjustment 1: Revised Need Greater than Resources</t>
  </si>
  <si>
    <t>Resources Adjustment 2: Resources Greater than 2X Revised Need</t>
  </si>
  <si>
    <t>Resources Adjustment 3: Resources BTN 1 &amp; 2X Revised Need</t>
  </si>
  <si>
    <t>County</t>
  </si>
  <si>
    <t>Revised Need</t>
  </si>
  <si>
    <t>Resources</t>
  </si>
  <si>
    <t>Revised Need Greater than Resources</t>
  </si>
  <si>
    <t>Revised Need Greater than Resources to be Weighted by Resources (20%)</t>
  </si>
  <si>
    <t>Revised Need Greater Than Resources Not to be Weighted by Resources (80%)</t>
  </si>
  <si>
    <t>Revised Need Divided by Resources</t>
  </si>
  <si>
    <t>Revised Need Weighted by Resources</t>
  </si>
  <si>
    <t>Revised Need Greater Than Resources Adjusted by Resources</t>
  </si>
  <si>
    <t>Resources &gt;2X Revised Need</t>
  </si>
  <si>
    <t>Portion of Revised Need Not to be Weighted by Resources = 20%</t>
  </si>
  <si>
    <t>Revised Need Weighted by 80%</t>
  </si>
  <si>
    <t>Resources BTN 1 and 2X Revised Need</t>
  </si>
  <si>
    <t>Resources Divided by Revised Need</t>
  </si>
  <si>
    <t>Portion of Resources Above Revised Need</t>
  </si>
  <si>
    <t>Percentage of  Revised Need to be Weighted by Resources</t>
  </si>
  <si>
    <t>Revised Need BTN 1 and 2X Resources to be Weighted by Resources = 20%</t>
  </si>
  <si>
    <t>Revised Need BTN 1 and 2X Weighted by Resources</t>
  </si>
  <si>
    <t>Revised Need BTN 1 and 2X Resources Not to be Weighted by Resources = 80%</t>
  </si>
  <si>
    <t>Revised Need BTN 1X and 2X Resources Adjusted by Resources</t>
  </si>
  <si>
    <t>Revised Need Adjusted by Resources</t>
  </si>
  <si>
    <t>(4*.20)</t>
  </si>
  <si>
    <t>(4-5)</t>
  </si>
  <si>
    <t>(2/3)</t>
  </si>
  <si>
    <t>(5*7)</t>
  </si>
  <si>
    <t>(6+8)</t>
  </si>
  <si>
    <t>(2*.2)</t>
  </si>
  <si>
    <t>(2-5)</t>
  </si>
  <si>
    <t>(3/2)</t>
  </si>
  <si>
    <t>(5-100%)</t>
  </si>
  <si>
    <t>(200%-5)</t>
  </si>
  <si>
    <t>(2*.20)</t>
  </si>
  <si>
    <t>(6*8)</t>
  </si>
  <si>
    <t>(2*.80)</t>
  </si>
  <si>
    <t>(8+9)</t>
  </si>
  <si>
    <t>Rev Need</t>
  </si>
  <si>
    <t>(2/Total)</t>
  </si>
  <si>
    <t>(3*$1.193B)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</si>
  <si>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</si>
  <si>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</si>
  <si>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</si>
  <si>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</si>
  <si>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</si>
  <si>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</si>
  <si>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</si>
  <si>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</si>
  <si>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</si>
  <si>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</si>
  <si>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</si>
  <si>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</si>
  <si>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</si>
  <si>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</si>
  <si>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</si>
  <si>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</si>
  <si>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</si>
  <si>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</si>
  <si>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</si>
  <si>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</si>
  <si>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</si>
  <si>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</si>
  <si>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</si>
  <si>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</si>
  <si>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</si>
  <si>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</si>
  <si>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</si>
  <si>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</si>
  <si>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</si>
  <si>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</si>
  <si>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</si>
  <si>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</si>
  <si>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</si>
  <si>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</si>
  <si>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</si>
  <si>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</si>
  <si>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</si>
  <si>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</si>
  <si>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</si>
  <si>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</si>
  <si>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</si>
  <si>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</si>
  <si>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</si>
  <si>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</si>
  <si>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</si>
  <si>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</si>
  <si>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</si>
  <si>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</si>
  <si>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</si>
  <si>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</si>
  <si>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Tehama</t>
  </si>
  <si>
    <t>Trinity</t>
  </si>
  <si>
    <t>Tulare</t>
  </si>
  <si>
    <t>Tuolumne</t>
  </si>
  <si>
    <t>Ventura</t>
  </si>
  <si>
    <t>Yolo</t>
  </si>
  <si>
    <t>Sutter/Yuba</t>
  </si>
  <si>
    <t>Total</t>
  </si>
  <si>
    <t>Enclosure 10</t>
  </si>
  <si>
    <t>A</t>
  </si>
  <si>
    <t>B</t>
  </si>
  <si>
    <t>C</t>
  </si>
  <si>
    <t>D</t>
  </si>
  <si>
    <t>E</t>
  </si>
  <si>
    <t>Option 1</t>
  </si>
  <si>
    <t>Option 2</t>
  </si>
  <si>
    <t>Option 3</t>
  </si>
  <si>
    <t>Option Used</t>
  </si>
  <si>
    <t xml:space="preserve">Revised Need Adjusted by Resources (Enclosure 10)
</t>
  </si>
  <si>
    <t xml:space="preserve">Enclosure 10 displays the revised need adjusted by resources, as determined in Enclosures 7, 8, and 9.
</t>
  </si>
  <si>
    <t xml:space="preserve">Column A displays the revised need adjusted by resources for those counties with a Revised Need greater than Resources (Enclosure 7).  
</t>
  </si>
  <si>
    <t xml:space="preserve">Column B displays the revised need adjusted by resources for those counties with Resources Greater than Two Times Revised Need (Enclosure 8).
</t>
  </si>
  <si>
    <t xml:space="preserve">Column C displays the revised need adjusted by resources for those counties with Resources Between One and Two Times the Revised Need (Enclosure 9).
</t>
  </si>
  <si>
    <t xml:space="preserve">Column D displays the revised need adjusted by resources for all counties.
</t>
  </si>
  <si>
    <t xml:space="preserve">Column E displays the option used to adjust each counties revised need for resources.
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</si>
</sst>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\ \ "/>
    <numFmt numFmtId="165" formatCode="0.0000%"/>
    <numFmt numFmtId="166" formatCode="0.0000"/>
    <numFmt numFmtId="167" formatCode="_(&quot;$&quot;* #,##0_);_(&quot;$&quot;* \(#,##0\);_(&quot;$&quot;* &quot;-&quot;??_);_(@_)"/>
    <numFmt numFmtId="168" formatCode="mm/dd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/>
    </border>
    <border>
      <left/>
      <right/>
      <top style="thin"/>
      <bottom style="hair"/>
    </border>
    <border>
      <left/>
      <right style="hair"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39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10" xfId="55" applyFont="1" applyFill="1" applyBorder="1" applyAlignment="1" applyProtection="1">
      <alignment horizontal="center"/>
      <protection locked="0"/>
    </xf>
    <xf numFmtId="0" fontId="3" fillId="0" borderId="11" xfId="55" applyFont="1" applyFill="1" applyBorder="1" applyAlignment="1" applyProtection="1">
      <alignment horizontal="center"/>
      <protection locked="0"/>
    </xf>
    <xf numFmtId="0" fontId="3" fillId="0" borderId="12" xfId="55" applyFont="1" applyFill="1" applyBorder="1" applyAlignment="1" applyProtection="1">
      <alignment horizontal="center"/>
      <protection locked="0"/>
    </xf>
    <xf numFmtId="0" fontId="3" fillId="0" borderId="0" xfId="55" applyFont="1" applyFill="1" applyBorder="1" applyAlignment="1" applyProtection="1">
      <alignment horizontal="center"/>
      <protection locked="0"/>
    </xf>
    <xf numFmtId="9" fontId="3" fillId="0" borderId="10" xfId="55" applyNumberFormat="1" applyFont="1" applyFill="1" applyBorder="1" applyAlignment="1" applyProtection="1">
      <alignment horizontal="center" vertical="center"/>
      <protection locked="0"/>
    </xf>
    <xf numFmtId="9" fontId="3" fillId="0" borderId="11" xfId="55" applyNumberFormat="1" applyFont="1" applyFill="1" applyBorder="1" applyAlignment="1" applyProtection="1">
      <alignment horizontal="center" vertical="center"/>
      <protection locked="0"/>
    </xf>
    <xf numFmtId="9" fontId="3" fillId="0" borderId="12" xfId="55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/>
      <protection locked="0"/>
    </xf>
    <xf numFmtId="0" fontId="3" fillId="0" borderId="11" xfId="55" applyFont="1" applyFill="1" applyBorder="1" applyAlignment="1" applyProtection="1">
      <alignment horizontal="center"/>
      <protection locked="0"/>
    </xf>
    <xf numFmtId="9" fontId="3" fillId="0" borderId="13" xfId="55" applyNumberFormat="1" applyFont="1" applyFill="1" applyBorder="1" applyAlignment="1" applyProtection="1">
      <alignment horizontal="center" vertical="center" wrapText="1"/>
      <protection locked="0"/>
    </xf>
    <xf numFmtId="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Protection="1">
      <alignment/>
      <protection locked="0"/>
    </xf>
    <xf numFmtId="2" fontId="3" fillId="0" borderId="10" xfId="55" applyNumberFormat="1" applyFont="1" applyFill="1" applyBorder="1" applyAlignment="1" applyProtection="1">
      <alignment horizontal="center" vertical="center"/>
      <protection locked="0"/>
    </xf>
    <xf numFmtId="2" fontId="3" fillId="0" borderId="12" xfId="55" applyNumberFormat="1" applyFont="1" applyFill="1" applyBorder="1" applyAlignment="1" applyProtection="1">
      <alignment horizontal="center" vertical="center"/>
      <protection locked="0"/>
    </xf>
    <xf numFmtId="9" fontId="3" fillId="0" borderId="16" xfId="55" applyNumberFormat="1" applyFont="1" applyFill="1" applyBorder="1" applyAlignment="1" applyProtection="1">
      <alignment horizontal="center" vertical="center"/>
      <protection locked="0"/>
    </xf>
    <xf numFmtId="9" fontId="3" fillId="0" borderId="0" xfId="55" applyNumberFormat="1" applyFont="1" applyFill="1" applyBorder="1" applyAlignment="1" applyProtection="1">
      <alignment horizontal="center" vertical="center"/>
      <protection locked="0"/>
    </xf>
    <xf numFmtId="9" fontId="3" fillId="0" borderId="0" xfId="55" applyNumberFormat="1" applyFont="1" applyFill="1" applyBorder="1" applyAlignment="1" applyProtection="1">
      <alignment vertical="center"/>
      <protection locked="0"/>
    </xf>
    <xf numFmtId="9" fontId="3" fillId="0" borderId="11" xfId="55" applyNumberFormat="1" applyFont="1" applyFill="1" applyBorder="1" applyAlignment="1" applyProtection="1">
      <alignment horizontal="center" vertical="center"/>
      <protection locked="0"/>
    </xf>
    <xf numFmtId="9" fontId="3" fillId="0" borderId="17" xfId="55" applyNumberFormat="1" applyFont="1" applyFill="1" applyBorder="1" applyAlignment="1" applyProtection="1">
      <alignment horizontal="center" vertical="center" wrapText="1"/>
      <protection locked="0"/>
    </xf>
    <xf numFmtId="9" fontId="3" fillId="0" borderId="18" xfId="55" applyNumberFormat="1" applyFont="1" applyFill="1" applyBorder="1" applyAlignment="1" applyProtection="1">
      <alignment horizontal="center" vertical="center" wrapText="1"/>
      <protection locked="0"/>
    </xf>
    <xf numFmtId="9" fontId="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Border="1" applyProtection="1">
      <alignment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8" xfId="55" applyFont="1" applyFill="1" applyBorder="1" applyAlignment="1" applyProtection="1">
      <alignment horizontal="center" vertical="center" wrapText="1"/>
      <protection locked="0"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Alignment="1" applyProtection="1">
      <alignment vertical="center"/>
      <protection locked="0"/>
    </xf>
    <xf numFmtId="0" fontId="2" fillId="0" borderId="17" xfId="55" applyNumberFormat="1" applyFont="1" applyFill="1" applyBorder="1" applyAlignment="1" applyProtection="1">
      <alignment horizontal="center"/>
      <protection locked="0"/>
    </xf>
    <xf numFmtId="0" fontId="2" fillId="0" borderId="16" xfId="55" applyNumberFormat="1" applyFont="1" applyFill="1" applyBorder="1" applyAlignment="1" applyProtection="1">
      <alignment horizontal="center"/>
      <protection locked="0"/>
    </xf>
    <xf numFmtId="0" fontId="2" fillId="0" borderId="0" xfId="55" applyNumberFormat="1" applyFont="1" applyFill="1" applyBorder="1" applyAlignment="1" applyProtection="1">
      <alignment horizontal="center"/>
      <protection locked="0"/>
    </xf>
    <xf numFmtId="0" fontId="2" fillId="0" borderId="19" xfId="55" applyNumberFormat="1" applyFont="1" applyFill="1" applyBorder="1" applyAlignment="1" applyProtection="1">
      <alignment horizontal="center"/>
      <protection locked="0"/>
    </xf>
    <xf numFmtId="0" fontId="2" fillId="0" borderId="22" xfId="55" applyNumberFormat="1" applyFont="1" applyFill="1" applyBorder="1" applyAlignment="1" applyProtection="1">
      <alignment horizontal="center"/>
      <protection locked="0"/>
    </xf>
    <xf numFmtId="0" fontId="2" fillId="0" borderId="21" xfId="55" applyNumberFormat="1" applyFont="1" applyFill="1" applyBorder="1" applyAlignment="1" applyProtection="1">
      <alignment horizontal="center"/>
      <protection locked="0"/>
    </xf>
    <xf numFmtId="0" fontId="2" fillId="0" borderId="12" xfId="55" applyNumberFormat="1" applyFont="1" applyFill="1" applyBorder="1" applyAlignment="1" applyProtection="1">
      <alignment horizontal="center"/>
      <protection locked="0"/>
    </xf>
    <xf numFmtId="0" fontId="2" fillId="0" borderId="23" xfId="55" applyFont="1" applyFill="1" applyBorder="1" applyProtection="1">
      <alignment/>
      <protection locked="0"/>
    </xf>
    <xf numFmtId="9" fontId="2" fillId="0" borderId="21" xfId="55" applyNumberFormat="1" applyFont="1" applyFill="1" applyBorder="1" applyAlignment="1" applyProtection="1">
      <alignment horizontal="center"/>
      <protection locked="0"/>
    </xf>
    <xf numFmtId="49" fontId="2" fillId="0" borderId="21" xfId="55" applyNumberFormat="1" applyFont="1" applyFill="1" applyBorder="1" applyAlignment="1" applyProtection="1">
      <alignment horizontal="center"/>
      <protection locked="0"/>
    </xf>
    <xf numFmtId="49" fontId="2" fillId="0" borderId="16" xfId="55" applyNumberFormat="1" applyFont="1" applyFill="1" applyBorder="1" applyAlignment="1" applyProtection="1">
      <alignment horizontal="center"/>
      <protection locked="0"/>
    </xf>
    <xf numFmtId="49" fontId="2" fillId="0" borderId="0" xfId="55" applyNumberFormat="1" applyFont="1" applyFill="1" applyBorder="1" applyAlignment="1" applyProtection="1">
      <alignment horizontal="center"/>
      <protection locked="0"/>
    </xf>
    <xf numFmtId="9" fontId="2" fillId="0" borderId="15" xfId="55" applyNumberFormat="1" applyFont="1" applyFill="1" applyBorder="1" applyAlignment="1" applyProtection="1">
      <alignment horizontal="center"/>
      <protection locked="0"/>
    </xf>
    <xf numFmtId="9" fontId="2" fillId="0" borderId="16" xfId="55" applyNumberFormat="1" applyFont="1" applyFill="1" applyBorder="1" applyAlignment="1" applyProtection="1">
      <alignment horizontal="center"/>
      <protection locked="0"/>
    </xf>
    <xf numFmtId="49" fontId="2" fillId="0" borderId="22" xfId="55" applyNumberFormat="1" applyFont="1" applyFill="1" applyBorder="1" applyAlignment="1" applyProtection="1">
      <alignment horizontal="center"/>
      <protection locked="0"/>
    </xf>
    <xf numFmtId="0" fontId="2" fillId="0" borderId="16" xfId="55" applyFont="1" applyFill="1" applyBorder="1" applyProtection="1">
      <alignment/>
      <protection locked="0"/>
    </xf>
    <xf numFmtId="0" fontId="2" fillId="0" borderId="24" xfId="55" applyFont="1" applyFill="1" applyBorder="1" applyProtection="1">
      <alignment/>
      <protection locked="0"/>
    </xf>
    <xf numFmtId="164" fontId="3" fillId="0" borderId="25" xfId="55" applyNumberFormat="1" applyFont="1" applyFill="1" applyBorder="1" applyProtection="1">
      <alignment/>
      <protection locked="0"/>
    </xf>
    <xf numFmtId="164" fontId="2" fillId="0" borderId="26" xfId="55" applyNumberFormat="1" applyFont="1" applyFill="1" applyBorder="1" applyProtection="1">
      <alignment/>
      <protection locked="0"/>
    </xf>
    <xf numFmtId="164" fontId="2" fillId="0" borderId="27" xfId="55" applyNumberFormat="1" applyFont="1" applyFill="1" applyBorder="1" applyProtection="1">
      <alignment/>
      <protection locked="0"/>
    </xf>
    <xf numFmtId="165" fontId="2" fillId="0" borderId="25" xfId="58" applyNumberFormat="1" applyFont="1" applyFill="1" applyBorder="1" applyAlignment="1" applyProtection="1">
      <alignment/>
      <protection locked="0"/>
    </xf>
    <xf numFmtId="164" fontId="2" fillId="0" borderId="0" xfId="55" applyNumberFormat="1" applyFont="1" applyFill="1" applyBorder="1" applyProtection="1">
      <alignment/>
      <protection locked="0"/>
    </xf>
    <xf numFmtId="164" fontId="3" fillId="0" borderId="28" xfId="55" applyNumberFormat="1" applyFont="1" applyFill="1" applyBorder="1" applyProtection="1">
      <alignment/>
      <protection locked="0"/>
    </xf>
    <xf numFmtId="164" fontId="2" fillId="0" borderId="24" xfId="55" applyNumberFormat="1" applyFont="1" applyFill="1" applyBorder="1" applyProtection="1">
      <alignment/>
      <protection locked="0"/>
    </xf>
    <xf numFmtId="164" fontId="2" fillId="0" borderId="22" xfId="55" applyNumberFormat="1" applyFont="1" applyFill="1" applyBorder="1" applyProtection="1">
      <alignment/>
      <protection locked="0"/>
    </xf>
    <xf numFmtId="166" fontId="2" fillId="0" borderId="27" xfId="55" applyNumberFormat="1" applyFont="1" applyFill="1" applyBorder="1" applyProtection="1">
      <alignment/>
      <protection locked="0"/>
    </xf>
    <xf numFmtId="164" fontId="2" fillId="0" borderId="29" xfId="55" applyNumberFormat="1" applyFont="1" applyFill="1" applyBorder="1" applyProtection="1">
      <alignment/>
      <protection locked="0"/>
    </xf>
    <xf numFmtId="165" fontId="2" fillId="0" borderId="30" xfId="58" applyNumberFormat="1" applyFont="1" applyFill="1" applyBorder="1" applyAlignment="1" applyProtection="1">
      <alignment/>
      <protection locked="0"/>
    </xf>
    <xf numFmtId="165" fontId="2" fillId="0" borderId="31" xfId="55" applyNumberFormat="1" applyFont="1" applyFill="1" applyBorder="1" applyProtection="1">
      <alignment/>
      <protection locked="0"/>
    </xf>
    <xf numFmtId="167" fontId="2" fillId="0" borderId="25" xfId="44" applyNumberFormat="1" applyFont="1" applyFill="1" applyBorder="1" applyAlignment="1" applyProtection="1">
      <alignment/>
      <protection locked="0"/>
    </xf>
    <xf numFmtId="0" fontId="2" fillId="0" borderId="32" xfId="55" applyFont="1" applyFill="1" applyBorder="1" applyAlignment="1" applyProtection="1">
      <alignment horizontal="left"/>
      <protection locked="0"/>
    </xf>
    <xf numFmtId="164" fontId="2" fillId="0" borderId="33" xfId="55" applyNumberFormat="1" applyFont="1" applyFill="1" applyBorder="1" applyProtection="1">
      <alignment/>
      <protection locked="0"/>
    </xf>
    <xf numFmtId="165" fontId="2" fillId="0" borderId="34" xfId="58" applyNumberFormat="1" applyFont="1" applyFill="1" applyBorder="1" applyAlignment="1" applyProtection="1">
      <alignment/>
      <protection locked="0"/>
    </xf>
    <xf numFmtId="164" fontId="3" fillId="0" borderId="35" xfId="55" applyNumberFormat="1" applyFont="1" applyFill="1" applyBorder="1" applyProtection="1">
      <alignment/>
      <protection locked="0"/>
    </xf>
    <xf numFmtId="164" fontId="2" fillId="0" borderId="32" xfId="55" applyNumberFormat="1" applyFont="1" applyFill="1" applyBorder="1" applyProtection="1">
      <alignment/>
      <protection locked="0"/>
    </xf>
    <xf numFmtId="164" fontId="3" fillId="0" borderId="34" xfId="55" applyNumberFormat="1" applyFont="1" applyFill="1" applyBorder="1" applyProtection="1">
      <alignment/>
      <protection locked="0"/>
    </xf>
    <xf numFmtId="164" fontId="2" fillId="0" borderId="35" xfId="55" applyNumberFormat="1" applyFont="1" applyFill="1" applyBorder="1" applyProtection="1">
      <alignment/>
      <protection locked="0"/>
    </xf>
    <xf numFmtId="165" fontId="2" fillId="0" borderId="36" xfId="58" applyNumberFormat="1" applyFont="1" applyFill="1" applyBorder="1" applyAlignment="1" applyProtection="1">
      <alignment/>
      <protection locked="0"/>
    </xf>
    <xf numFmtId="0" fontId="2" fillId="0" borderId="37" xfId="55" applyFont="1" applyFill="1" applyBorder="1" applyAlignment="1" applyProtection="1">
      <alignment horizontal="left"/>
      <protection locked="0"/>
    </xf>
    <xf numFmtId="0" fontId="2" fillId="0" borderId="32" xfId="55" applyFont="1" applyFill="1" applyBorder="1" applyProtection="1">
      <alignment/>
      <protection locked="0"/>
    </xf>
    <xf numFmtId="166" fontId="2" fillId="0" borderId="0" xfId="55" applyNumberFormat="1" applyFont="1" applyFill="1" applyProtection="1">
      <alignment/>
      <protection locked="0"/>
    </xf>
    <xf numFmtId="0" fontId="2" fillId="0" borderId="38" xfId="55" applyFont="1" applyFill="1" applyBorder="1" applyProtection="1">
      <alignment/>
      <protection locked="0"/>
    </xf>
    <xf numFmtId="164" fontId="2" fillId="0" borderId="39" xfId="55" applyNumberFormat="1" applyFont="1" applyFill="1" applyBorder="1" applyProtection="1">
      <alignment/>
      <protection locked="0"/>
    </xf>
    <xf numFmtId="164" fontId="3" fillId="0" borderId="40" xfId="55" applyNumberFormat="1" applyFont="1" applyFill="1" applyBorder="1" applyProtection="1">
      <alignment/>
      <protection locked="0"/>
    </xf>
    <xf numFmtId="164" fontId="2" fillId="0" borderId="38" xfId="55" applyNumberFormat="1" applyFont="1" applyFill="1" applyBorder="1" applyProtection="1">
      <alignment/>
      <protection locked="0"/>
    </xf>
    <xf numFmtId="164" fontId="2" fillId="0" borderId="41" xfId="55" applyNumberFormat="1" applyFont="1" applyFill="1" applyBorder="1" applyProtection="1">
      <alignment/>
      <protection locked="0"/>
    </xf>
    <xf numFmtId="164" fontId="3" fillId="0" borderId="42" xfId="55" applyNumberFormat="1" applyFont="1" applyFill="1" applyBorder="1" applyProtection="1">
      <alignment/>
      <protection locked="0"/>
    </xf>
    <xf numFmtId="165" fontId="2" fillId="0" borderId="42" xfId="58" applyNumberFormat="1" applyFont="1" applyFill="1" applyBorder="1" applyAlignment="1" applyProtection="1">
      <alignment/>
      <protection locked="0"/>
    </xf>
    <xf numFmtId="165" fontId="2" fillId="0" borderId="43" xfId="58" applyNumberFormat="1" applyFont="1" applyFill="1" applyBorder="1" applyAlignment="1" applyProtection="1">
      <alignment/>
      <protection locked="0"/>
    </xf>
    <xf numFmtId="168" fontId="2" fillId="0" borderId="20" xfId="55" applyNumberFormat="1" applyFont="1" applyFill="1" applyBorder="1" applyProtection="1">
      <alignment/>
      <protection locked="0"/>
    </xf>
    <xf numFmtId="164" fontId="2" fillId="0" borderId="16" xfId="55" applyNumberFormat="1" applyFont="1" applyFill="1" applyBorder="1" applyProtection="1">
      <alignment/>
      <protection locked="0"/>
    </xf>
    <xf numFmtId="165" fontId="2" fillId="0" borderId="16" xfId="58" applyNumberFormat="1" applyFont="1" applyFill="1" applyBorder="1" applyAlignment="1" applyProtection="1">
      <alignment/>
      <protection locked="0"/>
    </xf>
    <xf numFmtId="164" fontId="3" fillId="0" borderId="20" xfId="55" applyNumberFormat="1" applyFont="1" applyFill="1" applyBorder="1" applyProtection="1">
      <alignment/>
      <protection locked="0"/>
    </xf>
    <xf numFmtId="164" fontId="2" fillId="0" borderId="20" xfId="55" applyNumberFormat="1" applyFont="1" applyFill="1" applyBorder="1" applyProtection="1">
      <alignment/>
      <protection locked="0"/>
    </xf>
    <xf numFmtId="164" fontId="2" fillId="0" borderId="19" xfId="55" applyNumberFormat="1" applyFont="1" applyFill="1" applyBorder="1" applyProtection="1">
      <alignment/>
      <protection locked="0"/>
    </xf>
    <xf numFmtId="164" fontId="2" fillId="0" borderId="18" xfId="55" applyNumberFormat="1" applyFont="1" applyFill="1" applyBorder="1" applyProtection="1">
      <alignment/>
      <protection locked="0"/>
    </xf>
    <xf numFmtId="164" fontId="3" fillId="0" borderId="19" xfId="55" applyNumberFormat="1" applyFont="1" applyFill="1" applyBorder="1" applyProtection="1">
      <alignment/>
      <protection locked="0"/>
    </xf>
    <xf numFmtId="168" fontId="2" fillId="0" borderId="16" xfId="55" applyNumberFormat="1" applyFont="1" applyFill="1" applyBorder="1" applyProtection="1">
      <alignment/>
      <protection locked="0"/>
    </xf>
    <xf numFmtId="167" fontId="2" fillId="0" borderId="19" xfId="44" applyNumberFormat="1" applyFont="1" applyFill="1" applyBorder="1" applyAlignment="1" applyProtection="1">
      <alignment/>
      <protection locked="0"/>
    </xf>
    <xf numFmtId="4" fontId="2" fillId="0" borderId="0" xfId="55" applyNumberFormat="1" applyFont="1" applyFill="1" applyProtection="1">
      <alignment/>
      <protection locked="0"/>
    </xf>
    <xf numFmtId="167" fontId="2" fillId="0" borderId="0" xfId="44" applyNumberFormat="1" applyFont="1" applyFill="1" applyAlignment="1" applyProtection="1">
      <alignment/>
      <protection locked="0"/>
    </xf>
    <xf numFmtId="167" fontId="2" fillId="0" borderId="0" xfId="44" applyNumberFormat="1" applyFont="1" applyFill="1" applyBorder="1" applyAlignment="1" applyProtection="1">
      <alignment/>
      <protection locked="0"/>
    </xf>
    <xf numFmtId="4" fontId="2" fillId="0" borderId="0" xfId="55" applyNumberFormat="1" applyFont="1" applyFill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Mental%20Health\MHSA\SCO%20Distribution\2017-18%20Distribution\Info%20Notices\Enc%207,8,%209%20and%2010-Resources%20Adjustments%20Three%20Option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CSD\CSDGroups\3.%20Community%20Support%20Branch\3.%20PMF%20Section\2.%20Fiscal%20Unit\Allocation%20Methodology-SCO%20Distribution\2020-21%20Distribution\IN\Enc%207,8,%209%20and%2010-Resources%20Adjustments%20Three%20Opt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ed Resources"/>
      <sheetName val="Adjustment #1 ENC 7"/>
      <sheetName val="Adjustment #2 ENC 8"/>
      <sheetName val="Adjustment #3 ENC 9"/>
      <sheetName val="Final Resources ENC 10"/>
      <sheetName val="Final Adjustment ENC 10"/>
      <sheetName val="Self-Suff"/>
      <sheetName val="Resources"/>
    </sheetNames>
    <sheetDataSet>
      <sheetData sheetId="6">
        <row r="8">
          <cell r="L8">
            <v>0.03717728466339983</v>
          </cell>
        </row>
        <row r="9">
          <cell r="L9">
            <v>2.770388845030742E-05</v>
          </cell>
        </row>
        <row r="10">
          <cell r="L10">
            <v>0.0008002926109208145</v>
          </cell>
        </row>
        <row r="11">
          <cell r="L11">
            <v>0.005826791565728459</v>
          </cell>
        </row>
        <row r="12">
          <cell r="L12">
            <v>0.0009752167293511153</v>
          </cell>
        </row>
        <row r="13">
          <cell r="L13">
            <v>0.0005561514182157928</v>
          </cell>
        </row>
        <row r="14">
          <cell r="L14">
            <v>0.024228108088997946</v>
          </cell>
        </row>
        <row r="15">
          <cell r="L15">
            <v>0.0006762345723751706</v>
          </cell>
        </row>
        <row r="16">
          <cell r="L16">
            <v>0.0037221885907859666</v>
          </cell>
        </row>
        <row r="17">
          <cell r="L17">
            <v>0.02729942350494602</v>
          </cell>
        </row>
        <row r="18">
          <cell r="L18">
            <v>0.0007467124321029344</v>
          </cell>
        </row>
        <row r="19">
          <cell r="L19">
            <v>0.0036134751851953</v>
          </cell>
        </row>
        <row r="20">
          <cell r="L20">
            <v>0.004934528135797617</v>
          </cell>
        </row>
        <row r="21">
          <cell r="L21">
            <v>0.0004336417188754546</v>
          </cell>
        </row>
        <row r="22">
          <cell r="L22">
            <v>0.023227642730472134</v>
          </cell>
        </row>
        <row r="23">
          <cell r="L23">
            <v>0.0037525647727432733</v>
          </cell>
        </row>
        <row r="24">
          <cell r="L24">
            <v>0.0017756967195571597</v>
          </cell>
        </row>
        <row r="25">
          <cell r="L25">
            <v>0.0006269620780805606</v>
          </cell>
        </row>
        <row r="26">
          <cell r="L26">
            <v>0.28927527964381755</v>
          </cell>
        </row>
        <row r="27">
          <cell r="L27">
            <v>0.004177125539631176</v>
          </cell>
        </row>
        <row r="28">
          <cell r="L28">
            <v>0.005839679362463004</v>
          </cell>
        </row>
        <row r="29">
          <cell r="L29">
            <v>0.00040426990123845383</v>
          </cell>
        </row>
        <row r="30">
          <cell r="L30">
            <v>0.0023649452958787584</v>
          </cell>
        </row>
        <row r="31">
          <cell r="L31">
            <v>0.0075703052510872094</v>
          </cell>
        </row>
        <row r="32">
          <cell r="L32">
            <v>0.00023577777564895091</v>
          </cell>
        </row>
        <row r="33">
          <cell r="L33">
            <v>0.0003646048508127733</v>
          </cell>
        </row>
        <row r="34">
          <cell r="L34">
            <v>0.011682988561044301</v>
          </cell>
        </row>
        <row r="35">
          <cell r="L35">
            <v>0.003193501269872637</v>
          </cell>
        </row>
        <row r="36">
          <cell r="L36">
            <v>0.002162102448880672</v>
          </cell>
        </row>
        <row r="37">
          <cell r="L37">
            <v>0.07960259740733655</v>
          </cell>
        </row>
        <row r="38">
          <cell r="L38">
            <v>0.007647007878822895</v>
          </cell>
        </row>
        <row r="39">
          <cell r="L39">
            <v>0.0004602867138823398</v>
          </cell>
        </row>
        <row r="40">
          <cell r="L40">
            <v>0.06012278886312053</v>
          </cell>
        </row>
        <row r="41">
          <cell r="L41">
            <v>0.036945747959472454</v>
          </cell>
        </row>
        <row r="42">
          <cell r="L42">
            <v>0.0013757138372751407</v>
          </cell>
        </row>
        <row r="43">
          <cell r="L43">
            <v>0.05580145967976309</v>
          </cell>
        </row>
        <row r="44">
          <cell r="L44">
            <v>0.08076440891499877</v>
          </cell>
        </row>
        <row r="45">
          <cell r="L45">
            <v>0.02114414908692227</v>
          </cell>
        </row>
        <row r="46">
          <cell r="L46">
            <v>0.018744558961131766</v>
          </cell>
        </row>
        <row r="47">
          <cell r="L47">
            <v>0.006484230858633102</v>
          </cell>
        </row>
        <row r="48">
          <cell r="L48">
            <v>0.016894904526345077</v>
          </cell>
        </row>
        <row r="49">
          <cell r="L49">
            <v>0.011522291573913148</v>
          </cell>
        </row>
        <row r="50">
          <cell r="L50">
            <v>0.042982133710120364</v>
          </cell>
        </row>
        <row r="51">
          <cell r="L51">
            <v>0.006870823290233919</v>
          </cell>
        </row>
        <row r="52">
          <cell r="L52">
            <v>0.004570478875898539</v>
          </cell>
        </row>
        <row r="53">
          <cell r="L53">
            <v>7.219619037493755E-05</v>
          </cell>
        </row>
        <row r="54">
          <cell r="L54">
            <v>0.0011318290532635422</v>
          </cell>
        </row>
        <row r="55">
          <cell r="L55">
            <v>0.009432115327501342</v>
          </cell>
        </row>
        <row r="56">
          <cell r="L56">
            <v>0.011132652439675166</v>
          </cell>
        </row>
        <row r="57">
          <cell r="L57">
            <v>0.013885532880024564</v>
          </cell>
        </row>
        <row r="58">
          <cell r="L58">
            <v>0.003117952557180185</v>
          </cell>
        </row>
        <row r="59">
          <cell r="L59">
            <v>0.0016441359359285238</v>
          </cell>
        </row>
        <row r="60">
          <cell r="L60">
            <v>0.0003514817965528471</v>
          </cell>
        </row>
        <row r="61">
          <cell r="L61">
            <v>0.013140271890215069</v>
          </cell>
        </row>
        <row r="62">
          <cell r="L62">
            <v>0.0012210101406293465</v>
          </cell>
        </row>
        <row r="63">
          <cell r="L63">
            <v>0.01964339197661743</v>
          </cell>
        </row>
        <row r="64">
          <cell r="L64">
            <v>0.005622648367795564</v>
          </cell>
        </row>
      </sheetData>
      <sheetData sheetId="7">
        <row r="6">
          <cell r="L6">
            <v>0.04504333526152792</v>
          </cell>
        </row>
        <row r="7">
          <cell r="L7">
            <v>0.0005047497489191437</v>
          </cell>
        </row>
        <row r="8">
          <cell r="L8">
            <v>0.0011536803525197747</v>
          </cell>
        </row>
        <row r="10">
          <cell r="L10">
            <v>0.007836174079822657</v>
          </cell>
        </row>
        <row r="11">
          <cell r="L11">
            <v>0.0013421970467523089</v>
          </cell>
        </row>
        <row r="12">
          <cell r="L12">
            <v>0.0011506299712367228</v>
          </cell>
        </row>
        <row r="13">
          <cell r="L13">
            <v>0.02415336510082038</v>
          </cell>
        </row>
        <row r="14">
          <cell r="L14">
            <v>0.0013420511828897382</v>
          </cell>
        </row>
        <row r="15">
          <cell r="L15">
            <v>0.0034605988904635276</v>
          </cell>
        </row>
        <row r="16">
          <cell r="L16">
            <v>0.027485977717543016</v>
          </cell>
        </row>
        <row r="17">
          <cell r="L17">
            <v>0.0012572252417849949</v>
          </cell>
        </row>
        <row r="18">
          <cell r="L18">
            <v>0.004576145189360554</v>
          </cell>
        </row>
        <row r="19">
          <cell r="L19">
            <v>0.005521694577301648</v>
          </cell>
        </row>
        <row r="20">
          <cell r="L20">
            <v>0.0009852542713351424</v>
          </cell>
        </row>
        <row r="21">
          <cell r="L21">
            <v>0.020684871913761966</v>
          </cell>
        </row>
        <row r="22">
          <cell r="L22">
            <v>0.0032460823770250045</v>
          </cell>
        </row>
        <row r="23">
          <cell r="L23">
            <v>0.0022306795748087056</v>
          </cell>
        </row>
        <row r="24">
          <cell r="L24">
            <v>0.0013491686593104923</v>
          </cell>
        </row>
        <row r="25">
          <cell r="L25">
            <v>0.32325926761659296</v>
          </cell>
        </row>
        <row r="26">
          <cell r="L26">
            <v>0.0035473619182548005</v>
          </cell>
        </row>
        <row r="27">
          <cell r="L27">
            <v>0.006415403799963683</v>
          </cell>
        </row>
        <row r="28">
          <cell r="L28">
            <v>0.0008669374428050206</v>
          </cell>
        </row>
        <row r="29">
          <cell r="L29">
            <v>0.0037869376817330504</v>
          </cell>
        </row>
        <row r="30">
          <cell r="L30">
            <v>0.007011593962773347</v>
          </cell>
        </row>
        <row r="31">
          <cell r="L31">
            <v>0.0007484483734941293</v>
          </cell>
        </row>
        <row r="32">
          <cell r="L32">
            <v>0.0006558221656124428</v>
          </cell>
        </row>
        <row r="33">
          <cell r="L33">
            <v>0.010174595587632965</v>
          </cell>
        </row>
        <row r="34">
          <cell r="L34">
            <v>0.003991231613765703</v>
          </cell>
        </row>
        <row r="35">
          <cell r="L35">
            <v>0.0026929819886604453</v>
          </cell>
        </row>
        <row r="36">
          <cell r="L36">
            <v>0.058665143124024495</v>
          </cell>
        </row>
        <row r="37">
          <cell r="L37">
            <v>0.005229780626897666</v>
          </cell>
        </row>
        <row r="38">
          <cell r="L38">
            <v>0.0011682427173593394</v>
          </cell>
        </row>
        <row r="39">
          <cell r="L39">
            <v>0.039019185211273275</v>
          </cell>
        </row>
        <row r="40">
          <cell r="L40">
            <v>0.04036290550094941</v>
          </cell>
        </row>
        <row r="41">
          <cell r="L41">
            <v>0.0013812260629820735</v>
          </cell>
        </row>
        <row r="42">
          <cell r="L42">
            <v>0.045811781575791716</v>
          </cell>
        </row>
        <row r="43">
          <cell r="L43">
            <v>0.06896911960860112</v>
          </cell>
        </row>
        <row r="44">
          <cell r="L44">
            <v>0.03200027727797877</v>
          </cell>
        </row>
        <row r="45">
          <cell r="L45">
            <v>0.01731013583811322</v>
          </cell>
        </row>
        <row r="46">
          <cell r="L46">
            <v>0.006412397902207994</v>
          </cell>
        </row>
        <row r="47">
          <cell r="L47">
            <v>0.016203300616117338</v>
          </cell>
        </row>
        <row r="48">
          <cell r="L48">
            <v>0.010272809144904317</v>
          </cell>
        </row>
        <row r="49">
          <cell r="L49">
            <v>0.042353369238825475</v>
          </cell>
        </row>
        <row r="50">
          <cell r="L50">
            <v>0.007710188559035141</v>
          </cell>
        </row>
        <row r="51">
          <cell r="L51">
            <v>0.005080222197886316</v>
          </cell>
        </row>
        <row r="52">
          <cell r="L52">
            <v>0.0005589412250712361</v>
          </cell>
        </row>
        <row r="53">
          <cell r="L53">
            <v>0.0016581769841231306</v>
          </cell>
        </row>
        <row r="54">
          <cell r="L54">
            <v>0.010135560263142905</v>
          </cell>
        </row>
        <row r="55">
          <cell r="L55">
            <v>0.010004844094319473</v>
          </cell>
        </row>
        <row r="56">
          <cell r="L56">
            <v>0.012880923283307366</v>
          </cell>
        </row>
        <row r="57">
          <cell r="L57">
            <v>0.005403351892981812</v>
          </cell>
        </row>
        <row r="58">
          <cell r="L58">
            <v>0.0019382460567008947</v>
          </cell>
        </row>
        <row r="60">
          <cell r="L60">
            <v>0.0008589622149566236</v>
          </cell>
        </row>
        <row r="61">
          <cell r="L61">
            <v>0.01424831632942479</v>
          </cell>
        </row>
        <row r="62">
          <cell r="L62">
            <v>0.0014874660437640555</v>
          </cell>
        </row>
        <row r="63">
          <cell r="L63">
            <v>0.0170944223368437</v>
          </cell>
        </row>
        <row r="64">
          <cell r="L64">
            <v>0.0044850151804400286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justed Resources"/>
      <sheetName val="Adjustment #1 ENC 7"/>
      <sheetName val="Adjustment #2 ENC 8"/>
      <sheetName val="Adjustment #3 ENC 9"/>
      <sheetName val="Final Resources ENC 10"/>
      <sheetName val="Final Adjustment ENC 10"/>
      <sheetName val="Self-Suff"/>
      <sheetName val="Resources"/>
    </sheetNames>
    <sheetDataSet>
      <sheetData sheetId="0">
        <row r="6">
          <cell r="I6">
            <v>0</v>
          </cell>
          <cell r="P6">
            <v>0</v>
          </cell>
          <cell r="AC6">
            <v>0.041694</v>
          </cell>
        </row>
        <row r="7">
          <cell r="I7">
            <v>0</v>
          </cell>
          <cell r="P7">
            <v>2.1E-05</v>
          </cell>
          <cell r="AC7">
            <v>0</v>
          </cell>
        </row>
        <row r="8">
          <cell r="I8">
            <v>0</v>
          </cell>
          <cell r="P8">
            <v>0</v>
          </cell>
          <cell r="AC8">
            <v>0.000685</v>
          </cell>
        </row>
        <row r="9">
          <cell r="I9">
            <v>0</v>
          </cell>
          <cell r="P9">
            <v>0</v>
          </cell>
          <cell r="AC9">
            <v>0.00485</v>
          </cell>
        </row>
        <row r="10">
          <cell r="I10">
            <v>0</v>
          </cell>
          <cell r="P10">
            <v>0</v>
          </cell>
          <cell r="AC10">
            <v>0.00086</v>
          </cell>
        </row>
        <row r="11">
          <cell r="I11">
            <v>0</v>
          </cell>
          <cell r="P11">
            <v>0</v>
          </cell>
          <cell r="AC11">
            <v>0.00043</v>
          </cell>
        </row>
        <row r="12">
          <cell r="I12">
            <v>0.028512</v>
          </cell>
          <cell r="P12">
            <v>0</v>
          </cell>
          <cell r="AC12">
            <v>0</v>
          </cell>
        </row>
        <row r="13">
          <cell r="I13">
            <v>0</v>
          </cell>
          <cell r="P13">
            <v>0</v>
          </cell>
          <cell r="AC13">
            <v>0.000539</v>
          </cell>
        </row>
        <row r="14">
          <cell r="I14">
            <v>0.003688</v>
          </cell>
          <cell r="P14">
            <v>0</v>
          </cell>
          <cell r="AC14">
            <v>0</v>
          </cell>
        </row>
        <row r="15">
          <cell r="I15">
            <v>0</v>
          </cell>
          <cell r="P15">
            <v>0</v>
          </cell>
          <cell r="AC15">
            <v>0.026664</v>
          </cell>
        </row>
        <row r="16">
          <cell r="I16">
            <v>0</v>
          </cell>
          <cell r="P16">
            <v>0</v>
          </cell>
          <cell r="AC16">
            <v>0.00062</v>
          </cell>
        </row>
        <row r="17">
          <cell r="I17">
            <v>0</v>
          </cell>
          <cell r="P17">
            <v>0</v>
          </cell>
          <cell r="AC17">
            <v>0.003072</v>
          </cell>
        </row>
        <row r="18">
          <cell r="I18">
            <v>0</v>
          </cell>
          <cell r="P18">
            <v>0</v>
          </cell>
          <cell r="AC18">
            <v>0.004564</v>
          </cell>
        </row>
        <row r="19">
          <cell r="I19">
            <v>0</v>
          </cell>
          <cell r="P19">
            <v>0.000317</v>
          </cell>
          <cell r="AC19">
            <v>0</v>
          </cell>
        </row>
        <row r="20">
          <cell r="I20">
            <v>0.022998</v>
          </cell>
          <cell r="P20">
            <v>0</v>
          </cell>
          <cell r="AC20">
            <v>0</v>
          </cell>
        </row>
        <row r="21">
          <cell r="I21">
            <v>0.003817</v>
          </cell>
          <cell r="P21">
            <v>0</v>
          </cell>
          <cell r="AC21">
            <v>0</v>
          </cell>
        </row>
        <row r="22">
          <cell r="I22">
            <v>0</v>
          </cell>
          <cell r="P22">
            <v>0</v>
          </cell>
          <cell r="AC22">
            <v>0.001591</v>
          </cell>
        </row>
        <row r="23">
          <cell r="I23">
            <v>0</v>
          </cell>
          <cell r="P23">
            <v>0.000442</v>
          </cell>
          <cell r="AC23">
            <v>0</v>
          </cell>
        </row>
        <row r="24">
          <cell r="I24">
            <v>0</v>
          </cell>
          <cell r="P24">
            <v>0</v>
          </cell>
          <cell r="AC24">
            <v>0.275303</v>
          </cell>
        </row>
        <row r="25">
          <cell r="I25">
            <v>0.004121</v>
          </cell>
          <cell r="P25">
            <v>0</v>
          </cell>
          <cell r="AC25">
            <v>0</v>
          </cell>
        </row>
        <row r="26">
          <cell r="I26">
            <v>0.006958</v>
          </cell>
          <cell r="P26">
            <v>0</v>
          </cell>
          <cell r="AC26">
            <v>0</v>
          </cell>
        </row>
        <row r="27">
          <cell r="I27">
            <v>0</v>
          </cell>
          <cell r="P27">
            <v>0.000313</v>
          </cell>
          <cell r="AC27">
            <v>0</v>
          </cell>
        </row>
        <row r="28">
          <cell r="I28">
            <v>0</v>
          </cell>
          <cell r="P28">
            <v>0</v>
          </cell>
          <cell r="AC28">
            <v>0.002025</v>
          </cell>
        </row>
        <row r="29">
          <cell r="I29">
            <v>0</v>
          </cell>
          <cell r="P29">
            <v>0</v>
          </cell>
          <cell r="AC29">
            <v>0.00729</v>
          </cell>
        </row>
        <row r="30">
          <cell r="I30">
            <v>0</v>
          </cell>
          <cell r="P30">
            <v>0.00018</v>
          </cell>
          <cell r="AC30">
            <v>0</v>
          </cell>
        </row>
        <row r="31">
          <cell r="I31">
            <v>0</v>
          </cell>
          <cell r="P31">
            <v>0</v>
          </cell>
          <cell r="AC31">
            <v>0.000283</v>
          </cell>
        </row>
        <row r="32">
          <cell r="I32">
            <v>0.01134</v>
          </cell>
          <cell r="P32">
            <v>0</v>
          </cell>
          <cell r="AC32">
            <v>0</v>
          </cell>
        </row>
        <row r="33">
          <cell r="I33">
            <v>0</v>
          </cell>
          <cell r="P33">
            <v>0</v>
          </cell>
          <cell r="AC33">
            <v>0.002899</v>
          </cell>
        </row>
        <row r="34">
          <cell r="I34">
            <v>0</v>
          </cell>
          <cell r="P34">
            <v>0</v>
          </cell>
          <cell r="AC34">
            <v>0.001943</v>
          </cell>
        </row>
        <row r="35">
          <cell r="I35">
            <v>0.081424</v>
          </cell>
          <cell r="P35">
            <v>0</v>
          </cell>
          <cell r="AC35">
            <v>0</v>
          </cell>
        </row>
        <row r="36">
          <cell r="I36">
            <v>0.007897</v>
          </cell>
          <cell r="P36">
            <v>0</v>
          </cell>
          <cell r="AC36">
            <v>0</v>
          </cell>
        </row>
        <row r="37">
          <cell r="I37">
            <v>0</v>
          </cell>
          <cell r="P37">
            <v>0.000321</v>
          </cell>
          <cell r="AC37">
            <v>0</v>
          </cell>
        </row>
        <row r="38">
          <cell r="I38">
            <v>0.06058</v>
          </cell>
          <cell r="P38">
            <v>0</v>
          </cell>
          <cell r="AC38">
            <v>0</v>
          </cell>
        </row>
        <row r="39">
          <cell r="I39">
            <v>0</v>
          </cell>
          <cell r="P39">
            <v>0</v>
          </cell>
          <cell r="AC39">
            <v>0.03472</v>
          </cell>
        </row>
        <row r="40">
          <cell r="I40">
            <v>0.001538</v>
          </cell>
          <cell r="P40">
            <v>0</v>
          </cell>
          <cell r="AC40">
            <v>0</v>
          </cell>
        </row>
        <row r="41">
          <cell r="I41">
            <v>0.053527</v>
          </cell>
          <cell r="P41">
            <v>0</v>
          </cell>
          <cell r="AC41">
            <v>0</v>
          </cell>
        </row>
        <row r="42">
          <cell r="I42">
            <v>0.084967</v>
          </cell>
          <cell r="P42">
            <v>0</v>
          </cell>
          <cell r="AC42">
            <v>0</v>
          </cell>
        </row>
        <row r="43">
          <cell r="I43">
            <v>0</v>
          </cell>
          <cell r="P43">
            <v>0</v>
          </cell>
          <cell r="AC43">
            <v>0.024733</v>
          </cell>
        </row>
        <row r="44">
          <cell r="I44">
            <v>0.018094</v>
          </cell>
          <cell r="P44">
            <v>0</v>
          </cell>
          <cell r="AC44">
            <v>0</v>
          </cell>
        </row>
        <row r="45">
          <cell r="I45">
            <v>0</v>
          </cell>
          <cell r="P45">
            <v>0</v>
          </cell>
          <cell r="AC45">
            <v>0.0062</v>
          </cell>
        </row>
        <row r="46">
          <cell r="I46">
            <v>0.02117</v>
          </cell>
          <cell r="P46">
            <v>0</v>
          </cell>
          <cell r="AC46">
            <v>0</v>
          </cell>
        </row>
        <row r="47">
          <cell r="I47">
            <v>0.01199</v>
          </cell>
          <cell r="P47">
            <v>0</v>
          </cell>
          <cell r="AC47">
            <v>0</v>
          </cell>
        </row>
        <row r="48">
          <cell r="I48">
            <v>0</v>
          </cell>
          <cell r="P48">
            <v>0</v>
          </cell>
          <cell r="AC48">
            <v>0.047454</v>
          </cell>
        </row>
        <row r="49">
          <cell r="I49">
            <v>0</v>
          </cell>
          <cell r="P49">
            <v>0</v>
          </cell>
          <cell r="AC49">
            <v>0.006542</v>
          </cell>
        </row>
        <row r="50">
          <cell r="I50">
            <v>0</v>
          </cell>
          <cell r="P50">
            <v>0</v>
          </cell>
          <cell r="AC50">
            <v>0.00405</v>
          </cell>
        </row>
        <row r="51">
          <cell r="I51">
            <v>0</v>
          </cell>
          <cell r="P51">
            <v>5.8E-05</v>
          </cell>
          <cell r="AC51">
            <v>0</v>
          </cell>
        </row>
        <row r="52">
          <cell r="I52">
            <v>0</v>
          </cell>
          <cell r="P52">
            <v>0</v>
          </cell>
          <cell r="AC52">
            <v>0.001002</v>
          </cell>
        </row>
        <row r="53">
          <cell r="I53">
            <v>0</v>
          </cell>
          <cell r="P53">
            <v>0</v>
          </cell>
          <cell r="AC53">
            <v>0.008896</v>
          </cell>
        </row>
        <row r="54">
          <cell r="I54">
            <v>0.011677</v>
          </cell>
          <cell r="P54">
            <v>0</v>
          </cell>
          <cell r="AC54">
            <v>0</v>
          </cell>
        </row>
        <row r="55">
          <cell r="I55">
            <v>0.013517</v>
          </cell>
          <cell r="P55">
            <v>0</v>
          </cell>
          <cell r="AC55">
            <v>0</v>
          </cell>
        </row>
        <row r="56">
          <cell r="I56">
            <v>0</v>
          </cell>
          <cell r="P56">
            <v>0</v>
          </cell>
          <cell r="AC56">
            <v>0.004165</v>
          </cell>
        </row>
        <row r="57">
          <cell r="I57">
            <v>0</v>
          </cell>
          <cell r="P57">
            <v>0</v>
          </cell>
          <cell r="AC57">
            <v>0.001532</v>
          </cell>
        </row>
        <row r="58">
          <cell r="I58">
            <v>0</v>
          </cell>
          <cell r="P58">
            <v>0.000259</v>
          </cell>
          <cell r="AC58">
            <v>0</v>
          </cell>
        </row>
        <row r="59">
          <cell r="I59">
            <v>0</v>
          </cell>
          <cell r="P59">
            <v>0</v>
          </cell>
          <cell r="AC59">
            <v>0.012557</v>
          </cell>
        </row>
        <row r="60">
          <cell r="I60">
            <v>0</v>
          </cell>
          <cell r="P60">
            <v>0</v>
          </cell>
          <cell r="AC60">
            <v>0.001138</v>
          </cell>
        </row>
        <row r="61">
          <cell r="I61">
            <v>0.019339</v>
          </cell>
          <cell r="P61">
            <v>0</v>
          </cell>
          <cell r="AC61">
            <v>0</v>
          </cell>
        </row>
        <row r="62">
          <cell r="I62">
            <v>0.005682</v>
          </cell>
          <cell r="P62">
            <v>0</v>
          </cell>
          <cell r="AC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="80" zoomScaleNormal="80" zoomScalePageLayoutView="0" workbookViewId="0" topLeftCell="A1">
      <selection activeCell="A5" sqref="A5"/>
    </sheetView>
  </sheetViews>
  <sheetFormatPr defaultColWidth="0" defaultRowHeight="15" zeroHeight="1"/>
  <cols>
    <col min="1" max="1" width="95.7109375" style="2" customWidth="1"/>
    <col min="2" max="2" width="10.7109375" style="2" hidden="1" customWidth="1"/>
    <col min="3" max="16384" width="9.140625" style="2" hidden="1" customWidth="1"/>
  </cols>
  <sheetData>
    <row r="1" ht="31.5">
      <c r="A1" s="1" t="s">
        <v>111</v>
      </c>
    </row>
    <row r="2" ht="45">
      <c r="A2" s="3" t="s">
        <v>112</v>
      </c>
    </row>
    <row r="3" ht="45">
      <c r="A3" s="3" t="s">
        <v>113</v>
      </c>
    </row>
    <row r="4" ht="45">
      <c r="A4" s="3" t="s">
        <v>114</v>
      </c>
    </row>
    <row r="5" ht="45">
      <c r="A5" s="3" t="s">
        <v>115</v>
      </c>
    </row>
    <row r="6" ht="30">
      <c r="A6" s="3" t="s">
        <v>116</v>
      </c>
    </row>
    <row r="7" ht="30">
      <c r="A7" s="3" t="s">
        <v>117</v>
      </c>
    </row>
    <row r="8" ht="15" hidden="1">
      <c r="A8" s="4"/>
    </row>
    <row r="9" ht="15" hidden="1">
      <c r="A9" s="4"/>
    </row>
    <row r="10" ht="15" hidden="1">
      <c r="A10" s="4"/>
    </row>
    <row r="11" ht="15" hidden="1">
      <c r="A11" s="4"/>
    </row>
    <row r="12" ht="15" hidden="1">
      <c r="A12" s="4"/>
    </row>
    <row r="13" ht="15" hidden="1">
      <c r="A13" s="4"/>
    </row>
    <row r="14" ht="15" hidden="1">
      <c r="A14" s="4"/>
    </row>
    <row r="15" ht="15" hidden="1">
      <c r="A15" s="4"/>
    </row>
    <row r="16" ht="15" hidden="1">
      <c r="A16" s="4"/>
    </row>
    <row r="17" ht="15" hidden="1">
      <c r="A17" s="4"/>
    </row>
    <row r="18" ht="15" hidden="1">
      <c r="A18" s="4"/>
    </row>
    <row r="19" ht="15" hidden="1">
      <c r="A19" s="4"/>
    </row>
    <row r="20" ht="15" hidden="1">
      <c r="A20" s="4"/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4"/>
  <sheetViews>
    <sheetView zoomScale="80" zoomScaleNormal="80" zoomScalePageLayoutView="90" workbookViewId="0" topLeftCell="AE1">
      <selection activeCell="AE3" sqref="AE3"/>
    </sheetView>
  </sheetViews>
  <sheetFormatPr defaultColWidth="0" defaultRowHeight="15" zeroHeight="1"/>
  <cols>
    <col min="1" max="1" width="13.7109375" style="17" hidden="1" customWidth="1"/>
    <col min="2" max="2" width="11.7109375" style="17" hidden="1" customWidth="1"/>
    <col min="3" max="3" width="10.57421875" style="17" hidden="1" customWidth="1"/>
    <col min="4" max="5" width="11.7109375" style="17" hidden="1" customWidth="1"/>
    <col min="6" max="6" width="12.28125" style="17" hidden="1" customWidth="1"/>
    <col min="7" max="9" width="11.7109375" style="17" hidden="1" customWidth="1"/>
    <col min="10" max="10" width="2.8515625" style="17" hidden="1" customWidth="1"/>
    <col min="11" max="11" width="13.7109375" style="27" hidden="1" customWidth="1"/>
    <col min="12" max="12" width="11.7109375" style="17" hidden="1" customWidth="1"/>
    <col min="13" max="13" width="9.57421875" style="17" hidden="1" customWidth="1"/>
    <col min="14" max="14" width="12.140625" style="17" hidden="1" customWidth="1"/>
    <col min="15" max="16" width="11.7109375" style="17" hidden="1" customWidth="1"/>
    <col min="17" max="18" width="2.8515625" style="27" hidden="1" customWidth="1"/>
    <col min="19" max="19" width="13.7109375" style="27" hidden="1" customWidth="1"/>
    <col min="20" max="20" width="11.7109375" style="17" hidden="1" customWidth="1"/>
    <col min="21" max="21" width="9.57421875" style="17" hidden="1" customWidth="1"/>
    <col min="22" max="22" width="12.421875" style="17" hidden="1" customWidth="1"/>
    <col min="23" max="23" width="11.7109375" style="17" hidden="1" customWidth="1"/>
    <col min="24" max="24" width="12.421875" style="17" hidden="1" customWidth="1"/>
    <col min="25" max="25" width="11.7109375" style="17" hidden="1" customWidth="1"/>
    <col min="26" max="26" width="12.421875" style="17" hidden="1" customWidth="1"/>
    <col min="27" max="27" width="11.7109375" style="17" hidden="1" customWidth="1"/>
    <col min="28" max="28" width="0.13671875" style="17" hidden="1" customWidth="1"/>
    <col min="29" max="29" width="12.28125" style="17" hidden="1" customWidth="1"/>
    <col min="30" max="30" width="5.00390625" style="17" hidden="1" customWidth="1"/>
    <col min="31" max="31" width="13.7109375" style="17" bestFit="1" customWidth="1"/>
    <col min="32" max="33" width="11.57421875" style="17" bestFit="1" customWidth="1"/>
    <col min="34" max="34" width="11.7109375" style="17" bestFit="1" customWidth="1"/>
    <col min="35" max="35" width="14.421875" style="17" bestFit="1" customWidth="1"/>
    <col min="36" max="36" width="10.57421875" style="17" hidden="1" customWidth="1"/>
    <col min="37" max="37" width="15.57421875" style="17" hidden="1" customWidth="1"/>
    <col min="38" max="38" width="15.57421875" style="17" customWidth="1"/>
    <col min="39" max="39" width="0" style="17" hidden="1" customWidth="1"/>
    <col min="40" max="16384" width="11.421875" style="17" hidden="1" customWidth="1"/>
  </cols>
  <sheetData>
    <row r="1" spans="1:38" ht="12.7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/>
      <c r="K1" s="9" t="s">
        <v>0</v>
      </c>
      <c r="L1" s="10"/>
      <c r="M1" s="10"/>
      <c r="N1" s="10"/>
      <c r="O1" s="10"/>
      <c r="P1" s="10"/>
      <c r="Q1" s="11"/>
      <c r="R1" s="12"/>
      <c r="S1" s="5" t="s">
        <v>0</v>
      </c>
      <c r="T1" s="6"/>
      <c r="U1" s="6"/>
      <c r="V1" s="6"/>
      <c r="W1" s="6"/>
      <c r="X1" s="6"/>
      <c r="Y1" s="6"/>
      <c r="Z1" s="6"/>
      <c r="AA1" s="6"/>
      <c r="AB1" s="6"/>
      <c r="AC1" s="7"/>
      <c r="AD1" s="13"/>
      <c r="AE1" s="14" t="s">
        <v>101</v>
      </c>
      <c r="AF1" s="15"/>
      <c r="AG1" s="15"/>
      <c r="AH1" s="15"/>
      <c r="AI1" s="15"/>
      <c r="AJ1" s="15"/>
      <c r="AK1" s="15"/>
      <c r="AL1" s="16"/>
    </row>
    <row r="2" spans="1:38" s="27" customFormat="1" ht="19.5" customHeight="1">
      <c r="A2" s="18" t="s">
        <v>1</v>
      </c>
      <c r="B2" s="19"/>
      <c r="C2" s="20" t="s">
        <v>2</v>
      </c>
      <c r="D2" s="20"/>
      <c r="E2" s="20"/>
      <c r="F2" s="20"/>
      <c r="G2" s="20"/>
      <c r="H2" s="20"/>
      <c r="I2" s="20"/>
      <c r="J2" s="21"/>
      <c r="K2" s="18" t="s">
        <v>1</v>
      </c>
      <c r="L2" s="19"/>
      <c r="M2" s="9" t="s">
        <v>3</v>
      </c>
      <c r="N2" s="10"/>
      <c r="O2" s="10"/>
      <c r="P2" s="10"/>
      <c r="Q2" s="11"/>
      <c r="R2" s="22"/>
      <c r="S2" s="18" t="s">
        <v>1</v>
      </c>
      <c r="T2" s="19"/>
      <c r="U2" s="9" t="s">
        <v>4</v>
      </c>
      <c r="V2" s="10"/>
      <c r="W2" s="10"/>
      <c r="X2" s="10"/>
      <c r="Y2" s="10"/>
      <c r="Z2" s="10"/>
      <c r="AA2" s="10"/>
      <c r="AB2" s="10"/>
      <c r="AC2" s="11"/>
      <c r="AD2" s="23"/>
      <c r="AE2" s="24"/>
      <c r="AF2" s="25"/>
      <c r="AG2" s="25"/>
      <c r="AH2" s="25"/>
      <c r="AI2" s="25"/>
      <c r="AJ2" s="25"/>
      <c r="AK2" s="25"/>
      <c r="AL2" s="26"/>
    </row>
    <row r="3" spans="1:38" s="37" customFormat="1" ht="78.75" customHeight="1">
      <c r="A3" s="28" t="s">
        <v>5</v>
      </c>
      <c r="B3" s="28" t="s">
        <v>6</v>
      </c>
      <c r="C3" s="28" t="s">
        <v>7</v>
      </c>
      <c r="D3" s="28" t="s">
        <v>8</v>
      </c>
      <c r="E3" s="28" t="s">
        <v>9</v>
      </c>
      <c r="F3" s="28" t="s">
        <v>10</v>
      </c>
      <c r="G3" s="28" t="s">
        <v>11</v>
      </c>
      <c r="H3" s="28" t="s">
        <v>12</v>
      </c>
      <c r="I3" s="28" t="s">
        <v>13</v>
      </c>
      <c r="J3" s="29"/>
      <c r="K3" s="28" t="s">
        <v>5</v>
      </c>
      <c r="L3" s="28" t="s">
        <v>6</v>
      </c>
      <c r="M3" s="30" t="s">
        <v>7</v>
      </c>
      <c r="N3" s="31" t="s">
        <v>14</v>
      </c>
      <c r="O3" s="31" t="s">
        <v>15</v>
      </c>
      <c r="P3" s="31" t="s">
        <v>16</v>
      </c>
      <c r="Q3" s="32"/>
      <c r="R3" s="29"/>
      <c r="S3" s="28" t="s">
        <v>5</v>
      </c>
      <c r="T3" s="33" t="s">
        <v>6</v>
      </c>
      <c r="U3" s="33" t="s">
        <v>7</v>
      </c>
      <c r="V3" s="28" t="s">
        <v>17</v>
      </c>
      <c r="W3" s="28" t="s">
        <v>18</v>
      </c>
      <c r="X3" s="28" t="s">
        <v>19</v>
      </c>
      <c r="Y3" s="28" t="s">
        <v>20</v>
      </c>
      <c r="Z3" s="28" t="s">
        <v>21</v>
      </c>
      <c r="AA3" s="28" t="s">
        <v>22</v>
      </c>
      <c r="AB3" s="28" t="s">
        <v>23</v>
      </c>
      <c r="AC3" s="28" t="s">
        <v>24</v>
      </c>
      <c r="AD3" s="28"/>
      <c r="AE3" s="31" t="s">
        <v>5</v>
      </c>
      <c r="AF3" s="34" t="s">
        <v>25</v>
      </c>
      <c r="AG3" s="35"/>
      <c r="AH3" s="35"/>
      <c r="AI3" s="35"/>
      <c r="AJ3" s="35"/>
      <c r="AK3" s="35"/>
      <c r="AL3" s="36"/>
    </row>
    <row r="4" spans="1:38" s="40" customFormat="1" ht="15" customHeigh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K4" s="38">
        <v>1</v>
      </c>
      <c r="L4" s="39">
        <v>2</v>
      </c>
      <c r="M4" s="39">
        <v>3</v>
      </c>
      <c r="N4" s="41">
        <v>4</v>
      </c>
      <c r="O4" s="41">
        <v>5</v>
      </c>
      <c r="P4" s="39">
        <v>6</v>
      </c>
      <c r="Q4" s="42"/>
      <c r="S4" s="43">
        <v>1</v>
      </c>
      <c r="T4" s="44">
        <v>2</v>
      </c>
      <c r="U4" s="44">
        <v>3</v>
      </c>
      <c r="V4" s="39">
        <v>4</v>
      </c>
      <c r="W4" s="39">
        <v>5</v>
      </c>
      <c r="X4" s="39">
        <v>6</v>
      </c>
      <c r="Y4" s="39">
        <v>6</v>
      </c>
      <c r="Z4" s="39">
        <v>7</v>
      </c>
      <c r="AA4" s="39">
        <v>8</v>
      </c>
      <c r="AB4" s="39">
        <v>9</v>
      </c>
      <c r="AC4" s="39">
        <v>10</v>
      </c>
      <c r="AD4" s="39"/>
      <c r="AE4" s="39"/>
      <c r="AF4" s="39" t="s">
        <v>102</v>
      </c>
      <c r="AG4" s="39" t="s">
        <v>103</v>
      </c>
      <c r="AH4" s="39" t="s">
        <v>104</v>
      </c>
      <c r="AI4" s="39" t="s">
        <v>105</v>
      </c>
      <c r="AJ4" s="41">
        <v>6</v>
      </c>
      <c r="AK4" s="39">
        <v>7</v>
      </c>
      <c r="AL4" s="39" t="s">
        <v>106</v>
      </c>
    </row>
    <row r="5" spans="1:38" s="27" customFormat="1" ht="15" customHeight="1">
      <c r="A5" s="45"/>
      <c r="B5" s="46"/>
      <c r="C5" s="46"/>
      <c r="D5" s="46"/>
      <c r="E5" s="46" t="s">
        <v>26</v>
      </c>
      <c r="F5" s="46" t="s">
        <v>27</v>
      </c>
      <c r="G5" s="47" t="s">
        <v>28</v>
      </c>
      <c r="H5" s="47" t="s">
        <v>29</v>
      </c>
      <c r="I5" s="48" t="s">
        <v>30</v>
      </c>
      <c r="J5" s="49"/>
      <c r="K5" s="45"/>
      <c r="L5" s="46"/>
      <c r="M5" s="46"/>
      <c r="N5" s="50"/>
      <c r="O5" s="50" t="s">
        <v>31</v>
      </c>
      <c r="P5" s="51" t="s">
        <v>32</v>
      </c>
      <c r="Q5" s="52"/>
      <c r="R5" s="49"/>
      <c r="S5" s="48"/>
      <c r="T5" s="50"/>
      <c r="U5" s="50"/>
      <c r="V5" s="46"/>
      <c r="W5" s="47" t="s">
        <v>33</v>
      </c>
      <c r="X5" s="46" t="s">
        <v>34</v>
      </c>
      <c r="Y5" s="46" t="s">
        <v>35</v>
      </c>
      <c r="Z5" s="46" t="s">
        <v>36</v>
      </c>
      <c r="AA5" s="47" t="s">
        <v>37</v>
      </c>
      <c r="AB5" s="46" t="s">
        <v>38</v>
      </c>
      <c r="AC5" s="47" t="s">
        <v>39</v>
      </c>
      <c r="AD5" s="47"/>
      <c r="AE5" s="53"/>
      <c r="AF5" s="39" t="s">
        <v>107</v>
      </c>
      <c r="AG5" s="39" t="s">
        <v>108</v>
      </c>
      <c r="AH5" s="39" t="s">
        <v>109</v>
      </c>
      <c r="AI5" s="51" t="s">
        <v>40</v>
      </c>
      <c r="AJ5" s="50" t="s">
        <v>41</v>
      </c>
      <c r="AK5" s="46" t="s">
        <v>42</v>
      </c>
      <c r="AL5" s="39" t="s">
        <v>110</v>
      </c>
    </row>
    <row r="6" spans="1:38" ht="18" customHeight="1">
      <c r="A6" s="54" t="s">
        <v>43</v>
      </c>
      <c r="B6" s="55">
        <f>'[1]Self-Suff'!L8</f>
        <v>0.03717728466339983</v>
      </c>
      <c r="C6" s="56">
        <f>'[1]Resources'!L6</f>
        <v>0.04504333526152792</v>
      </c>
      <c r="D6" s="57">
        <f>IF(B6&gt;C6,B6,0)</f>
        <v>0</v>
      </c>
      <c r="E6" s="57">
        <f>D6*0.2</f>
        <v>0</v>
      </c>
      <c r="F6" s="57">
        <f>D6-E6</f>
        <v>0</v>
      </c>
      <c r="G6" s="57">
        <f>IF(E6&gt;0,B6/C6,0)</f>
        <v>0</v>
      </c>
      <c r="H6" s="57">
        <f>G6*E6</f>
        <v>0</v>
      </c>
      <c r="I6" s="58">
        <f>ROUND(F6+H6,6)</f>
        <v>0</v>
      </c>
      <c r="J6" s="59"/>
      <c r="K6" s="54" t="s">
        <v>43</v>
      </c>
      <c r="L6" s="60">
        <f>B6</f>
        <v>0.03717728466339983</v>
      </c>
      <c r="M6" s="61">
        <f>C6</f>
        <v>0.04504333526152792</v>
      </c>
      <c r="N6" s="57">
        <f aca="true" t="shared" si="0" ref="N6:N62">IF(C6/B6&gt;2,C6,0)</f>
        <v>0</v>
      </c>
      <c r="O6" s="57">
        <f>IF(N6&gt;0,0.2*L6,0)</f>
        <v>0</v>
      </c>
      <c r="P6" s="58">
        <f>ROUND(IF(N6&gt;0,(L6-O6),0),6)</f>
        <v>0</v>
      </c>
      <c r="Q6" s="62"/>
      <c r="R6" s="59"/>
      <c r="S6" s="61" t="s">
        <v>43</v>
      </c>
      <c r="T6" s="55">
        <f aca="true" t="shared" si="1" ref="T6:U37">L6</f>
        <v>0.03717728466339983</v>
      </c>
      <c r="U6" s="61">
        <f t="shared" si="1"/>
        <v>0.04504333526152792</v>
      </c>
      <c r="V6" s="63">
        <f>IF(AND(D6=0,N6=0),U6,0)</f>
        <v>0.04504333526152792</v>
      </c>
      <c r="W6" s="57">
        <f aca="true" t="shared" si="2" ref="W6:W62">IF(V6&gt;0,U6/T6,0)</f>
        <v>1.2115821709236347</v>
      </c>
      <c r="X6" s="64">
        <f aca="true" t="shared" si="3" ref="X6:X62">IF(V6&gt;0,W6-1,0)</f>
        <v>0.21158217092363474</v>
      </c>
      <c r="Y6" s="64">
        <f>IF(V6&gt;0,1-X6,0)</f>
        <v>0.7884178290763653</v>
      </c>
      <c r="Z6" s="57">
        <f aca="true" t="shared" si="4" ref="Z6:Z62">IF(V6&gt;0,T6*0.2,0)</f>
        <v>0.007435456932679967</v>
      </c>
      <c r="AA6" s="64">
        <f>IF(V6&gt;0,Z6*Y6,0)</f>
        <v>0.005862246813054349</v>
      </c>
      <c r="AB6" s="57">
        <f>IF(V6&gt;0,T6*0.8,0)</f>
        <v>0.02974182773071987</v>
      </c>
      <c r="AC6" s="58">
        <f aca="true" t="shared" si="5" ref="AC6:AC62">ROUND(AB6+AA6,6)</f>
        <v>0.035604</v>
      </c>
      <c r="AD6" s="65"/>
      <c r="AE6" s="54" t="s">
        <v>43</v>
      </c>
      <c r="AF6" s="66">
        <f>'[2]Adjusted Resources'!$I6</f>
        <v>0</v>
      </c>
      <c r="AG6" s="66">
        <f>'[2]Adjusted Resources'!$P6</f>
        <v>0</v>
      </c>
      <c r="AH6" s="66">
        <f>'[2]Adjusted Resources'!$AC6</f>
        <v>0.041694</v>
      </c>
      <c r="AI6" s="64">
        <f>SUM(AF6:AH6)</f>
        <v>0.041694</v>
      </c>
      <c r="AJ6" s="64">
        <f aca="true" t="shared" si="6" ref="AJ6:AJ37">AI6/$AI$63</f>
        <v>0.041567302860880034</v>
      </c>
      <c r="AK6" s="67">
        <f>AJ6*11931577000</f>
        <v>495963474.76691043</v>
      </c>
      <c r="AL6" s="39">
        <v>3</v>
      </c>
    </row>
    <row r="7" spans="1:38" ht="18" customHeight="1">
      <c r="A7" s="68" t="s">
        <v>44</v>
      </c>
      <c r="B7" s="55">
        <f>'[1]Self-Suff'!L9</f>
        <v>2.770388845030742E-05</v>
      </c>
      <c r="C7" s="56">
        <f>'[1]Resources'!L7</f>
        <v>0.0005047497489191437</v>
      </c>
      <c r="D7" s="69">
        <f aca="true" t="shared" si="7" ref="D7:D62">IF(B7&gt;C7,B7,0)</f>
        <v>0</v>
      </c>
      <c r="E7" s="69">
        <f aca="true" t="shared" si="8" ref="E7:E62">D7*0.2</f>
        <v>0</v>
      </c>
      <c r="F7" s="69">
        <f aca="true" t="shared" si="9" ref="F7:F62">D7-E7</f>
        <v>0</v>
      </c>
      <c r="G7" s="69">
        <f aca="true" t="shared" si="10" ref="G7:G62">IF(E7&gt;0,B7/C7,0)</f>
        <v>0</v>
      </c>
      <c r="H7" s="69">
        <f>G7*E7</f>
        <v>0</v>
      </c>
      <c r="I7" s="70">
        <f>ROUND(F7+H7,6)</f>
        <v>0</v>
      </c>
      <c r="J7" s="59"/>
      <c r="K7" s="68" t="s">
        <v>44</v>
      </c>
      <c r="L7" s="71">
        <f aca="true" t="shared" si="11" ref="L7:M38">B7</f>
        <v>2.770388845030742E-05</v>
      </c>
      <c r="M7" s="72">
        <f t="shared" si="11"/>
        <v>0.0005047497489191437</v>
      </c>
      <c r="N7" s="69">
        <f t="shared" si="0"/>
        <v>0.0005047497489191437</v>
      </c>
      <c r="O7" s="69">
        <f aca="true" t="shared" si="12" ref="O7:O62">IF(N7&gt;0,0.2*L7,0)</f>
        <v>5.540777690061484E-06</v>
      </c>
      <c r="P7" s="70">
        <f>ROUND(IF(N7&gt;0,(L7-O7),0),6)</f>
        <v>2.2E-05</v>
      </c>
      <c r="Q7" s="62"/>
      <c r="R7" s="59"/>
      <c r="S7" s="72" t="s">
        <v>44</v>
      </c>
      <c r="T7" s="73">
        <f t="shared" si="1"/>
        <v>2.770388845030742E-05</v>
      </c>
      <c r="U7" s="72">
        <f t="shared" si="1"/>
        <v>0.0005047497489191437</v>
      </c>
      <c r="V7" s="63">
        <f aca="true" t="shared" si="13" ref="V7:V62">IF(AND(D7=0,N7=0),U7,0)</f>
        <v>0</v>
      </c>
      <c r="W7" s="74">
        <f t="shared" si="2"/>
        <v>0</v>
      </c>
      <c r="X7" s="69">
        <f t="shared" si="3"/>
        <v>0</v>
      </c>
      <c r="Y7" s="69">
        <f aca="true" t="shared" si="14" ref="Y7:Y62">IF(V7&gt;0,1-X7,0)</f>
        <v>0</v>
      </c>
      <c r="Z7" s="69">
        <f t="shared" si="4"/>
        <v>0</v>
      </c>
      <c r="AA7" s="69">
        <f aca="true" t="shared" si="15" ref="AA7:AA62">IF(V7&gt;0,Z7*Y7,0)</f>
        <v>0</v>
      </c>
      <c r="AB7" s="57">
        <f aca="true" t="shared" si="16" ref="AB7:AB62">IF(V7&gt;0,T7*0.8,0)</f>
        <v>0</v>
      </c>
      <c r="AC7" s="70">
        <f t="shared" si="5"/>
        <v>0</v>
      </c>
      <c r="AD7" s="75"/>
      <c r="AE7" s="76" t="s">
        <v>44</v>
      </c>
      <c r="AF7" s="66">
        <f>'[2]Adjusted Resources'!$I7</f>
        <v>0</v>
      </c>
      <c r="AG7" s="66">
        <f>'[2]Adjusted Resources'!$P7</f>
        <v>2.1E-05</v>
      </c>
      <c r="AH7" s="66">
        <f>'[2]Adjusted Resources'!$AC7</f>
        <v>0</v>
      </c>
      <c r="AI7" s="64">
        <f aca="true" t="shared" si="17" ref="AI7:AI62">SUM(AF7:AH7)</f>
        <v>2.1E-05</v>
      </c>
      <c r="AJ7" s="69">
        <f t="shared" si="6"/>
        <v>2.0936186503537214E-05</v>
      </c>
      <c r="AK7" s="67">
        <f aca="true" t="shared" si="18" ref="AK7:AK62">AJ7*11931577000</f>
        <v>249801.72135331505</v>
      </c>
      <c r="AL7" s="39">
        <v>2</v>
      </c>
    </row>
    <row r="8" spans="1:38" ht="18" customHeight="1">
      <c r="A8" s="68" t="s">
        <v>45</v>
      </c>
      <c r="B8" s="55">
        <f>'[1]Self-Suff'!L10</f>
        <v>0.0008002926109208145</v>
      </c>
      <c r="C8" s="56">
        <f>'[1]Resources'!L8</f>
        <v>0.0011536803525197747</v>
      </c>
      <c r="D8" s="69">
        <f t="shared" si="7"/>
        <v>0</v>
      </c>
      <c r="E8" s="69">
        <f t="shared" si="8"/>
        <v>0</v>
      </c>
      <c r="F8" s="69">
        <f t="shared" si="9"/>
        <v>0</v>
      </c>
      <c r="G8" s="69">
        <f t="shared" si="10"/>
        <v>0</v>
      </c>
      <c r="H8" s="69">
        <f>G8*E8</f>
        <v>0</v>
      </c>
      <c r="I8" s="70">
        <f aca="true" t="shared" si="19" ref="I8:I62">ROUND(F8+H8,6)</f>
        <v>0</v>
      </c>
      <c r="J8" s="59"/>
      <c r="K8" s="68" t="s">
        <v>45</v>
      </c>
      <c r="L8" s="71">
        <f t="shared" si="11"/>
        <v>0.0008002926109208145</v>
      </c>
      <c r="M8" s="72">
        <f t="shared" si="11"/>
        <v>0.0011536803525197747</v>
      </c>
      <c r="N8" s="69">
        <f t="shared" si="0"/>
        <v>0</v>
      </c>
      <c r="O8" s="69">
        <f t="shared" si="12"/>
        <v>0</v>
      </c>
      <c r="P8" s="70">
        <f aca="true" t="shared" si="20" ref="P8:P62">ROUND(IF(N8&gt;0,(L8-O8),0),6)</f>
        <v>0</v>
      </c>
      <c r="Q8" s="62"/>
      <c r="R8" s="59"/>
      <c r="S8" s="72" t="s">
        <v>45</v>
      </c>
      <c r="T8" s="73">
        <f t="shared" si="1"/>
        <v>0.0008002926109208145</v>
      </c>
      <c r="U8" s="72">
        <f t="shared" si="1"/>
        <v>0.0011536803525197747</v>
      </c>
      <c r="V8" s="63">
        <f t="shared" si="13"/>
        <v>0.0011536803525197747</v>
      </c>
      <c r="W8" s="74">
        <f t="shared" si="2"/>
        <v>1.4415731655854642</v>
      </c>
      <c r="X8" s="69">
        <f t="shared" si="3"/>
        <v>0.4415731655854642</v>
      </c>
      <c r="Y8" s="69">
        <f t="shared" si="14"/>
        <v>0.5584268344145358</v>
      </c>
      <c r="Z8" s="69">
        <f t="shared" si="4"/>
        <v>0.0001600585221841629</v>
      </c>
      <c r="AA8" s="69">
        <f t="shared" si="15"/>
        <v>8.938097386437085E-05</v>
      </c>
      <c r="AB8" s="57">
        <f t="shared" si="16"/>
        <v>0.0006402340887366516</v>
      </c>
      <c r="AC8" s="70">
        <f t="shared" si="5"/>
        <v>0.00073</v>
      </c>
      <c r="AD8" s="75"/>
      <c r="AE8" s="76" t="s">
        <v>45</v>
      </c>
      <c r="AF8" s="66">
        <f>'[2]Adjusted Resources'!$I8</f>
        <v>0</v>
      </c>
      <c r="AG8" s="66">
        <f>'[2]Adjusted Resources'!$P8</f>
        <v>0</v>
      </c>
      <c r="AH8" s="66">
        <f>'[2]Adjusted Resources'!$AC8</f>
        <v>0.000685</v>
      </c>
      <c r="AI8" s="64">
        <f t="shared" si="17"/>
        <v>0.000685</v>
      </c>
      <c r="AJ8" s="69">
        <f t="shared" si="6"/>
        <v>0.0006829184645201424</v>
      </c>
      <c r="AK8" s="67">
        <f t="shared" si="18"/>
        <v>8148294.244143847</v>
      </c>
      <c r="AL8" s="39">
        <v>3</v>
      </c>
    </row>
    <row r="9" spans="1:38" ht="18" customHeight="1">
      <c r="A9" s="77" t="s">
        <v>46</v>
      </c>
      <c r="B9" s="55">
        <f>'[1]Self-Suff'!L11</f>
        <v>0.005826791565728459</v>
      </c>
      <c r="C9" s="56">
        <f>'[1]Resources'!L10</f>
        <v>0.007836174079822657</v>
      </c>
      <c r="D9" s="69">
        <f t="shared" si="7"/>
        <v>0</v>
      </c>
      <c r="E9" s="69">
        <f t="shared" si="8"/>
        <v>0</v>
      </c>
      <c r="F9" s="69">
        <f t="shared" si="9"/>
        <v>0</v>
      </c>
      <c r="G9" s="69">
        <f t="shared" si="10"/>
        <v>0</v>
      </c>
      <c r="H9" s="69">
        <f aca="true" t="shared" si="21" ref="H9:H62">G9*E9</f>
        <v>0</v>
      </c>
      <c r="I9" s="70">
        <f t="shared" si="19"/>
        <v>0</v>
      </c>
      <c r="J9" s="59"/>
      <c r="K9" s="77" t="s">
        <v>46</v>
      </c>
      <c r="L9" s="71">
        <f t="shared" si="11"/>
        <v>0.005826791565728459</v>
      </c>
      <c r="M9" s="72">
        <f t="shared" si="11"/>
        <v>0.007836174079822657</v>
      </c>
      <c r="N9" s="69">
        <f t="shared" si="0"/>
        <v>0</v>
      </c>
      <c r="O9" s="69">
        <f t="shared" si="12"/>
        <v>0</v>
      </c>
      <c r="P9" s="70">
        <f t="shared" si="20"/>
        <v>0</v>
      </c>
      <c r="Q9" s="62"/>
      <c r="R9" s="59"/>
      <c r="S9" s="72" t="s">
        <v>46</v>
      </c>
      <c r="T9" s="73">
        <f t="shared" si="1"/>
        <v>0.005826791565728459</v>
      </c>
      <c r="U9" s="72">
        <f t="shared" si="1"/>
        <v>0.007836174079822657</v>
      </c>
      <c r="V9" s="63">
        <f t="shared" si="13"/>
        <v>0.007836174079822657</v>
      </c>
      <c r="W9" s="74">
        <f t="shared" si="2"/>
        <v>1.3448523070419778</v>
      </c>
      <c r="X9" s="69">
        <f t="shared" si="3"/>
        <v>0.3448523070419778</v>
      </c>
      <c r="Y9" s="69">
        <f t="shared" si="14"/>
        <v>0.6551476929580222</v>
      </c>
      <c r="Z9" s="69">
        <f t="shared" si="4"/>
        <v>0.001165358313145692</v>
      </c>
      <c r="AA9" s="69">
        <f t="shared" si="15"/>
        <v>0.0007634818103268525</v>
      </c>
      <c r="AB9" s="57">
        <f>IF(V9&gt;0,T9*0.8,0)</f>
        <v>0.004661433252582768</v>
      </c>
      <c r="AC9" s="70">
        <f t="shared" si="5"/>
        <v>0.005425</v>
      </c>
      <c r="AD9" s="75"/>
      <c r="AE9" s="77" t="s">
        <v>46</v>
      </c>
      <c r="AF9" s="66">
        <f>'[2]Adjusted Resources'!$I9</f>
        <v>0</v>
      </c>
      <c r="AG9" s="66">
        <f>'[2]Adjusted Resources'!$P9</f>
        <v>0</v>
      </c>
      <c r="AH9" s="66">
        <f>'[2]Adjusted Resources'!$AC9</f>
        <v>0.00485</v>
      </c>
      <c r="AI9" s="64">
        <f t="shared" si="17"/>
        <v>0.00485</v>
      </c>
      <c r="AJ9" s="69">
        <f t="shared" si="6"/>
        <v>0.0048352621210550235</v>
      </c>
      <c r="AK9" s="67">
        <f t="shared" si="18"/>
        <v>57692302.312551335</v>
      </c>
      <c r="AL9" s="39">
        <v>3</v>
      </c>
    </row>
    <row r="10" spans="1:38" ht="18" customHeight="1">
      <c r="A10" s="77" t="s">
        <v>47</v>
      </c>
      <c r="B10" s="55">
        <f>'[1]Self-Suff'!L12</f>
        <v>0.0009752167293511153</v>
      </c>
      <c r="C10" s="56">
        <f>'[1]Resources'!L11</f>
        <v>0.0013421970467523089</v>
      </c>
      <c r="D10" s="69">
        <f t="shared" si="7"/>
        <v>0</v>
      </c>
      <c r="E10" s="69">
        <f t="shared" si="8"/>
        <v>0</v>
      </c>
      <c r="F10" s="69">
        <f t="shared" si="9"/>
        <v>0</v>
      </c>
      <c r="G10" s="69">
        <f t="shared" si="10"/>
        <v>0</v>
      </c>
      <c r="H10" s="69">
        <f t="shared" si="21"/>
        <v>0</v>
      </c>
      <c r="I10" s="70">
        <f t="shared" si="19"/>
        <v>0</v>
      </c>
      <c r="J10" s="59"/>
      <c r="K10" s="77" t="s">
        <v>47</v>
      </c>
      <c r="L10" s="71">
        <f t="shared" si="11"/>
        <v>0.0009752167293511153</v>
      </c>
      <c r="M10" s="72">
        <f t="shared" si="11"/>
        <v>0.0013421970467523089</v>
      </c>
      <c r="N10" s="69">
        <f t="shared" si="0"/>
        <v>0</v>
      </c>
      <c r="O10" s="69">
        <f t="shared" si="12"/>
        <v>0</v>
      </c>
      <c r="P10" s="70">
        <f t="shared" si="20"/>
        <v>0</v>
      </c>
      <c r="Q10" s="62"/>
      <c r="R10" s="59"/>
      <c r="S10" s="72" t="s">
        <v>47</v>
      </c>
      <c r="T10" s="73">
        <f t="shared" si="1"/>
        <v>0.0009752167293511153</v>
      </c>
      <c r="U10" s="72">
        <f t="shared" si="1"/>
        <v>0.0013421970467523089</v>
      </c>
      <c r="V10" s="63">
        <f t="shared" si="13"/>
        <v>0.0013421970467523089</v>
      </c>
      <c r="W10" s="74">
        <f t="shared" si="2"/>
        <v>1.376306421286859</v>
      </c>
      <c r="X10" s="69">
        <f t="shared" si="3"/>
        <v>0.376306421286859</v>
      </c>
      <c r="Y10" s="69">
        <f t="shared" si="14"/>
        <v>0.623693578713141</v>
      </c>
      <c r="Z10" s="69">
        <f t="shared" si="4"/>
        <v>0.00019504334587022308</v>
      </c>
      <c r="AA10" s="69">
        <f t="shared" si="15"/>
        <v>0.00012164728238998437</v>
      </c>
      <c r="AB10" s="57">
        <f t="shared" si="16"/>
        <v>0.0007801733834808923</v>
      </c>
      <c r="AC10" s="70">
        <f t="shared" si="5"/>
        <v>0.000902</v>
      </c>
      <c r="AD10" s="75"/>
      <c r="AE10" s="77" t="s">
        <v>47</v>
      </c>
      <c r="AF10" s="66">
        <f>'[2]Adjusted Resources'!$I10</f>
        <v>0</v>
      </c>
      <c r="AG10" s="66">
        <f>'[2]Adjusted Resources'!$P10</f>
        <v>0</v>
      </c>
      <c r="AH10" s="66">
        <f>'[2]Adjusted Resources'!$AC10</f>
        <v>0.00086</v>
      </c>
      <c r="AI10" s="64">
        <f t="shared" si="17"/>
        <v>0.00086</v>
      </c>
      <c r="AJ10" s="69">
        <f t="shared" si="6"/>
        <v>0.0008573866853829526</v>
      </c>
      <c r="AK10" s="67">
        <f t="shared" si="18"/>
        <v>10229975.255421473</v>
      </c>
      <c r="AL10" s="39">
        <v>3</v>
      </c>
    </row>
    <row r="11" spans="1:38" ht="18" customHeight="1">
      <c r="A11" s="77" t="s">
        <v>48</v>
      </c>
      <c r="B11" s="55">
        <f>'[1]Self-Suff'!L13</f>
        <v>0.0005561514182157928</v>
      </c>
      <c r="C11" s="56">
        <f>'[1]Resources'!L12</f>
        <v>0.0011506299712367228</v>
      </c>
      <c r="D11" s="69">
        <f t="shared" si="7"/>
        <v>0</v>
      </c>
      <c r="E11" s="69">
        <f t="shared" si="8"/>
        <v>0</v>
      </c>
      <c r="F11" s="69">
        <f t="shared" si="9"/>
        <v>0</v>
      </c>
      <c r="G11" s="69">
        <f t="shared" si="10"/>
        <v>0</v>
      </c>
      <c r="H11" s="69">
        <f t="shared" si="21"/>
        <v>0</v>
      </c>
      <c r="I11" s="70">
        <f t="shared" si="19"/>
        <v>0</v>
      </c>
      <c r="J11" s="59"/>
      <c r="K11" s="77" t="s">
        <v>48</v>
      </c>
      <c r="L11" s="71">
        <f t="shared" si="11"/>
        <v>0.0005561514182157928</v>
      </c>
      <c r="M11" s="72">
        <f t="shared" si="11"/>
        <v>0.0011506299712367228</v>
      </c>
      <c r="N11" s="69">
        <f t="shared" si="0"/>
        <v>0.0011506299712367228</v>
      </c>
      <c r="O11" s="69">
        <f t="shared" si="12"/>
        <v>0.00011123028364315857</v>
      </c>
      <c r="P11" s="70">
        <f t="shared" si="20"/>
        <v>0.000445</v>
      </c>
      <c r="Q11" s="62"/>
      <c r="R11" s="59"/>
      <c r="S11" s="72" t="s">
        <v>48</v>
      </c>
      <c r="T11" s="73">
        <f t="shared" si="1"/>
        <v>0.0005561514182157928</v>
      </c>
      <c r="U11" s="72">
        <f t="shared" si="1"/>
        <v>0.0011506299712367228</v>
      </c>
      <c r="V11" s="63">
        <f t="shared" si="13"/>
        <v>0</v>
      </c>
      <c r="W11" s="74">
        <f t="shared" si="2"/>
        <v>0</v>
      </c>
      <c r="X11" s="69">
        <f t="shared" si="3"/>
        <v>0</v>
      </c>
      <c r="Y11" s="69">
        <f t="shared" si="14"/>
        <v>0</v>
      </c>
      <c r="Z11" s="69">
        <f t="shared" si="4"/>
        <v>0</v>
      </c>
      <c r="AA11" s="69">
        <f t="shared" si="15"/>
        <v>0</v>
      </c>
      <c r="AB11" s="57">
        <f t="shared" si="16"/>
        <v>0</v>
      </c>
      <c r="AC11" s="70">
        <f t="shared" si="5"/>
        <v>0</v>
      </c>
      <c r="AD11" s="75"/>
      <c r="AE11" s="77" t="s">
        <v>48</v>
      </c>
      <c r="AF11" s="66">
        <f>'[2]Adjusted Resources'!$I11</f>
        <v>0</v>
      </c>
      <c r="AG11" s="66">
        <f>'[2]Adjusted Resources'!$P11</f>
        <v>0</v>
      </c>
      <c r="AH11" s="66">
        <f>'[2]Adjusted Resources'!$AC11</f>
        <v>0.00043</v>
      </c>
      <c r="AI11" s="64">
        <f t="shared" si="17"/>
        <v>0.00043</v>
      </c>
      <c r="AJ11" s="69">
        <f t="shared" si="6"/>
        <v>0.0004286933426914763</v>
      </c>
      <c r="AK11" s="67">
        <f t="shared" si="18"/>
        <v>5114987.627710736</v>
      </c>
      <c r="AL11" s="39">
        <v>3</v>
      </c>
    </row>
    <row r="12" spans="1:38" ht="18" customHeight="1">
      <c r="A12" s="77" t="s">
        <v>49</v>
      </c>
      <c r="B12" s="55">
        <f>'[1]Self-Suff'!L14</f>
        <v>0.024228108088997946</v>
      </c>
      <c r="C12" s="56">
        <f>'[1]Resources'!L13</f>
        <v>0.02415336510082038</v>
      </c>
      <c r="D12" s="69">
        <f t="shared" si="7"/>
        <v>0.024228108088997946</v>
      </c>
      <c r="E12" s="69">
        <f t="shared" si="8"/>
        <v>0.00484562161779959</v>
      </c>
      <c r="F12" s="69">
        <f t="shared" si="9"/>
        <v>0.019382486471198355</v>
      </c>
      <c r="G12" s="69">
        <f t="shared" si="10"/>
        <v>1.0030945165555845</v>
      </c>
      <c r="H12" s="69">
        <f t="shared" si="21"/>
        <v>0.004860616474117969</v>
      </c>
      <c r="I12" s="70">
        <f t="shared" si="19"/>
        <v>0.024243</v>
      </c>
      <c r="J12" s="59"/>
      <c r="K12" s="77" t="s">
        <v>49</v>
      </c>
      <c r="L12" s="71">
        <f t="shared" si="11"/>
        <v>0.024228108088997946</v>
      </c>
      <c r="M12" s="72">
        <f t="shared" si="11"/>
        <v>0.02415336510082038</v>
      </c>
      <c r="N12" s="69">
        <f t="shared" si="0"/>
        <v>0</v>
      </c>
      <c r="O12" s="69">
        <f t="shared" si="12"/>
        <v>0</v>
      </c>
      <c r="P12" s="70">
        <f t="shared" si="20"/>
        <v>0</v>
      </c>
      <c r="Q12" s="62"/>
      <c r="R12" s="59"/>
      <c r="S12" s="72" t="s">
        <v>49</v>
      </c>
      <c r="T12" s="73">
        <f t="shared" si="1"/>
        <v>0.024228108088997946</v>
      </c>
      <c r="U12" s="72">
        <f t="shared" si="1"/>
        <v>0.02415336510082038</v>
      </c>
      <c r="V12" s="63">
        <f t="shared" si="13"/>
        <v>0</v>
      </c>
      <c r="W12" s="74">
        <f t="shared" si="2"/>
        <v>0</v>
      </c>
      <c r="X12" s="69">
        <f t="shared" si="3"/>
        <v>0</v>
      </c>
      <c r="Y12" s="69">
        <f t="shared" si="14"/>
        <v>0</v>
      </c>
      <c r="Z12" s="69">
        <f t="shared" si="4"/>
        <v>0</v>
      </c>
      <c r="AA12" s="69">
        <f t="shared" si="15"/>
        <v>0</v>
      </c>
      <c r="AB12" s="57">
        <f t="shared" si="16"/>
        <v>0</v>
      </c>
      <c r="AC12" s="70">
        <f t="shared" si="5"/>
        <v>0</v>
      </c>
      <c r="AD12" s="75"/>
      <c r="AE12" s="77" t="s">
        <v>49</v>
      </c>
      <c r="AF12" s="66">
        <f>'[2]Adjusted Resources'!$I12</f>
        <v>0.028512</v>
      </c>
      <c r="AG12" s="66">
        <f>'[2]Adjusted Resources'!$P12</f>
        <v>0</v>
      </c>
      <c r="AH12" s="66">
        <f>'[2]Adjusted Resources'!$AC12</f>
        <v>0</v>
      </c>
      <c r="AI12" s="64">
        <f t="shared" si="17"/>
        <v>0.028512</v>
      </c>
      <c r="AJ12" s="69">
        <f t="shared" si="6"/>
        <v>0.0284253595042311</v>
      </c>
      <c r="AK12" s="67">
        <f t="shared" si="18"/>
        <v>339159365.6774152</v>
      </c>
      <c r="AL12" s="39">
        <v>1</v>
      </c>
    </row>
    <row r="13" spans="1:38" ht="18" customHeight="1">
      <c r="A13" s="77" t="s">
        <v>50</v>
      </c>
      <c r="B13" s="55">
        <f>'[1]Self-Suff'!L15</f>
        <v>0.0006762345723751706</v>
      </c>
      <c r="C13" s="56">
        <f>'[1]Resources'!L14</f>
        <v>0.0013420511828897382</v>
      </c>
      <c r="D13" s="69">
        <f t="shared" si="7"/>
        <v>0</v>
      </c>
      <c r="E13" s="69">
        <f t="shared" si="8"/>
        <v>0</v>
      </c>
      <c r="F13" s="69">
        <f t="shared" si="9"/>
        <v>0</v>
      </c>
      <c r="G13" s="69">
        <f t="shared" si="10"/>
        <v>0</v>
      </c>
      <c r="H13" s="69">
        <f t="shared" si="21"/>
        <v>0</v>
      </c>
      <c r="I13" s="70">
        <f t="shared" si="19"/>
        <v>0</v>
      </c>
      <c r="J13" s="59"/>
      <c r="K13" s="77" t="s">
        <v>50</v>
      </c>
      <c r="L13" s="71">
        <f t="shared" si="11"/>
        <v>0.0006762345723751706</v>
      </c>
      <c r="M13" s="72">
        <f t="shared" si="11"/>
        <v>0.0013420511828897382</v>
      </c>
      <c r="N13" s="69">
        <f t="shared" si="0"/>
        <v>0</v>
      </c>
      <c r="O13" s="69">
        <f t="shared" si="12"/>
        <v>0</v>
      </c>
      <c r="P13" s="70">
        <f t="shared" si="20"/>
        <v>0</v>
      </c>
      <c r="Q13" s="62"/>
      <c r="R13" s="59"/>
      <c r="S13" s="72" t="s">
        <v>50</v>
      </c>
      <c r="T13" s="73">
        <f t="shared" si="1"/>
        <v>0.0006762345723751706</v>
      </c>
      <c r="U13" s="72">
        <f t="shared" si="1"/>
        <v>0.0013420511828897382</v>
      </c>
      <c r="V13" s="63">
        <f t="shared" si="13"/>
        <v>0.0013420511828897382</v>
      </c>
      <c r="W13" s="69">
        <f t="shared" si="2"/>
        <v>1.9845941596508272</v>
      </c>
      <c r="X13" s="69">
        <f t="shared" si="3"/>
        <v>0.9845941596508272</v>
      </c>
      <c r="Y13" s="69">
        <f t="shared" si="14"/>
        <v>0.015405840349172806</v>
      </c>
      <c r="Z13" s="69">
        <f t="shared" si="4"/>
        <v>0.00013524691447503413</v>
      </c>
      <c r="AA13" s="69">
        <f t="shared" si="15"/>
        <v>2.0835923721206045E-06</v>
      </c>
      <c r="AB13" s="57">
        <f t="shared" si="16"/>
        <v>0.0005409876579001365</v>
      </c>
      <c r="AC13" s="70">
        <f t="shared" si="5"/>
        <v>0.000543</v>
      </c>
      <c r="AD13" s="75"/>
      <c r="AE13" s="77" t="s">
        <v>50</v>
      </c>
      <c r="AF13" s="66">
        <f>'[2]Adjusted Resources'!$I13</f>
        <v>0</v>
      </c>
      <c r="AG13" s="66">
        <f>'[2]Adjusted Resources'!$P13</f>
        <v>0</v>
      </c>
      <c r="AH13" s="66">
        <f>'[2]Adjusted Resources'!$AC13</f>
        <v>0.000539</v>
      </c>
      <c r="AI13" s="64">
        <f t="shared" si="17"/>
        <v>0.000539</v>
      </c>
      <c r="AJ13" s="69">
        <f t="shared" si="6"/>
        <v>0.0005373621202574551</v>
      </c>
      <c r="AK13" s="67">
        <f t="shared" si="18"/>
        <v>6411577.514735086</v>
      </c>
      <c r="AL13" s="39">
        <v>3</v>
      </c>
    </row>
    <row r="14" spans="1:38" ht="18" customHeight="1">
      <c r="A14" s="77" t="s">
        <v>51</v>
      </c>
      <c r="B14" s="55">
        <f>'[1]Self-Suff'!L16</f>
        <v>0.0037221885907859666</v>
      </c>
      <c r="C14" s="56">
        <f>'[1]Resources'!L15</f>
        <v>0.0034605988904635276</v>
      </c>
      <c r="D14" s="69">
        <f t="shared" si="7"/>
        <v>0.0037221885907859666</v>
      </c>
      <c r="E14" s="69">
        <f t="shared" si="8"/>
        <v>0.0007444377181571934</v>
      </c>
      <c r="F14" s="69">
        <f t="shared" si="9"/>
        <v>0.0029777508726287734</v>
      </c>
      <c r="G14" s="69">
        <f t="shared" si="10"/>
        <v>1.0755908756265598</v>
      </c>
      <c r="H14" s="69">
        <f t="shared" si="21"/>
        <v>0.0008007104171221337</v>
      </c>
      <c r="I14" s="70">
        <f t="shared" si="19"/>
        <v>0.003778</v>
      </c>
      <c r="J14" s="59"/>
      <c r="K14" s="77" t="s">
        <v>51</v>
      </c>
      <c r="L14" s="71">
        <f t="shared" si="11"/>
        <v>0.0037221885907859666</v>
      </c>
      <c r="M14" s="72">
        <f t="shared" si="11"/>
        <v>0.0034605988904635276</v>
      </c>
      <c r="N14" s="69">
        <f t="shared" si="0"/>
        <v>0</v>
      </c>
      <c r="O14" s="69">
        <f t="shared" si="12"/>
        <v>0</v>
      </c>
      <c r="P14" s="70">
        <f t="shared" si="20"/>
        <v>0</v>
      </c>
      <c r="Q14" s="62"/>
      <c r="R14" s="59"/>
      <c r="S14" s="72" t="s">
        <v>51</v>
      </c>
      <c r="T14" s="73">
        <f t="shared" si="1"/>
        <v>0.0037221885907859666</v>
      </c>
      <c r="U14" s="72">
        <f t="shared" si="1"/>
        <v>0.0034605988904635276</v>
      </c>
      <c r="V14" s="63">
        <f t="shared" si="13"/>
        <v>0</v>
      </c>
      <c r="W14" s="69">
        <f t="shared" si="2"/>
        <v>0</v>
      </c>
      <c r="X14" s="69">
        <f t="shared" si="3"/>
        <v>0</v>
      </c>
      <c r="Y14" s="69">
        <f t="shared" si="14"/>
        <v>0</v>
      </c>
      <c r="Z14" s="69">
        <f t="shared" si="4"/>
        <v>0</v>
      </c>
      <c r="AA14" s="69">
        <f t="shared" si="15"/>
        <v>0</v>
      </c>
      <c r="AB14" s="57">
        <f t="shared" si="16"/>
        <v>0</v>
      </c>
      <c r="AC14" s="70">
        <f t="shared" si="5"/>
        <v>0</v>
      </c>
      <c r="AD14" s="75"/>
      <c r="AE14" s="77" t="s">
        <v>51</v>
      </c>
      <c r="AF14" s="66">
        <f>'[2]Adjusted Resources'!$I14</f>
        <v>0.003688</v>
      </c>
      <c r="AG14" s="66">
        <f>'[2]Adjusted Resources'!$P14</f>
        <v>0</v>
      </c>
      <c r="AH14" s="66">
        <f>'[2]Adjusted Resources'!$AC14</f>
        <v>0</v>
      </c>
      <c r="AI14" s="64">
        <f t="shared" si="17"/>
        <v>0.003688</v>
      </c>
      <c r="AJ14" s="69">
        <f t="shared" si="6"/>
        <v>0.003676793134525964</v>
      </c>
      <c r="AK14" s="67">
        <f t="shared" si="18"/>
        <v>43869940.3976679</v>
      </c>
      <c r="AL14" s="39">
        <v>1</v>
      </c>
    </row>
    <row r="15" spans="1:39" ht="18" customHeight="1">
      <c r="A15" s="77" t="s">
        <v>52</v>
      </c>
      <c r="B15" s="55">
        <f>'[1]Self-Suff'!L17</f>
        <v>0.02729942350494602</v>
      </c>
      <c r="C15" s="56">
        <f>'[1]Resources'!L16</f>
        <v>0.027485977717543016</v>
      </c>
      <c r="D15" s="69">
        <f t="shared" si="7"/>
        <v>0</v>
      </c>
      <c r="E15" s="69">
        <f t="shared" si="8"/>
        <v>0</v>
      </c>
      <c r="F15" s="69">
        <f t="shared" si="9"/>
        <v>0</v>
      </c>
      <c r="G15" s="69">
        <f t="shared" si="10"/>
        <v>0</v>
      </c>
      <c r="H15" s="69">
        <f t="shared" si="21"/>
        <v>0</v>
      </c>
      <c r="I15" s="70">
        <f t="shared" si="19"/>
        <v>0</v>
      </c>
      <c r="J15" s="59"/>
      <c r="K15" s="77" t="s">
        <v>52</v>
      </c>
      <c r="L15" s="71">
        <f t="shared" si="11"/>
        <v>0.02729942350494602</v>
      </c>
      <c r="M15" s="72">
        <f t="shared" si="11"/>
        <v>0.027485977717543016</v>
      </c>
      <c r="N15" s="69">
        <f t="shared" si="0"/>
        <v>0</v>
      </c>
      <c r="O15" s="69">
        <f t="shared" si="12"/>
        <v>0</v>
      </c>
      <c r="P15" s="70">
        <f t="shared" si="20"/>
        <v>0</v>
      </c>
      <c r="Q15" s="62"/>
      <c r="R15" s="59"/>
      <c r="S15" s="72" t="s">
        <v>52</v>
      </c>
      <c r="T15" s="73">
        <f t="shared" si="1"/>
        <v>0.02729942350494602</v>
      </c>
      <c r="U15" s="72">
        <f t="shared" si="1"/>
        <v>0.027485977717543016</v>
      </c>
      <c r="V15" s="63">
        <f t="shared" si="13"/>
        <v>0.027485977717543016</v>
      </c>
      <c r="W15" s="69">
        <f t="shared" si="2"/>
        <v>1.0068336319469602</v>
      </c>
      <c r="X15" s="69">
        <f t="shared" si="3"/>
        <v>0.006833631946960184</v>
      </c>
      <c r="Y15" s="69">
        <f t="shared" si="14"/>
        <v>0.9931663680530398</v>
      </c>
      <c r="Z15" s="69">
        <f t="shared" si="4"/>
        <v>0.005459884700989204</v>
      </c>
      <c r="AA15" s="69">
        <f t="shared" si="15"/>
        <v>0.005422573858469805</v>
      </c>
      <c r="AB15" s="57">
        <f t="shared" si="16"/>
        <v>0.021839538803956816</v>
      </c>
      <c r="AC15" s="70">
        <f t="shared" si="5"/>
        <v>0.027262</v>
      </c>
      <c r="AD15" s="75"/>
      <c r="AE15" s="77" t="s">
        <v>52</v>
      </c>
      <c r="AF15" s="66">
        <f>'[2]Adjusted Resources'!$I15</f>
        <v>0</v>
      </c>
      <c r="AG15" s="66">
        <f>'[2]Adjusted Resources'!$P15</f>
        <v>0</v>
      </c>
      <c r="AH15" s="66">
        <f>'[2]Adjusted Resources'!$AC15</f>
        <v>0.026664</v>
      </c>
      <c r="AI15" s="64">
        <f t="shared" si="17"/>
        <v>0.026664</v>
      </c>
      <c r="AJ15" s="69">
        <f t="shared" si="6"/>
        <v>0.026582975091919824</v>
      </c>
      <c r="AK15" s="67">
        <f t="shared" si="18"/>
        <v>317176814.1983235</v>
      </c>
      <c r="AL15" s="39">
        <v>3</v>
      </c>
      <c r="AM15" s="78"/>
    </row>
    <row r="16" spans="1:38" ht="18" customHeight="1">
      <c r="A16" s="77" t="s">
        <v>53</v>
      </c>
      <c r="B16" s="55">
        <f>'[1]Self-Suff'!L18</f>
        <v>0.0007467124321029344</v>
      </c>
      <c r="C16" s="56">
        <f>'[1]Resources'!L17</f>
        <v>0.0012572252417849949</v>
      </c>
      <c r="D16" s="69">
        <f t="shared" si="7"/>
        <v>0</v>
      </c>
      <c r="E16" s="69">
        <f t="shared" si="8"/>
        <v>0</v>
      </c>
      <c r="F16" s="69">
        <f t="shared" si="9"/>
        <v>0</v>
      </c>
      <c r="G16" s="69">
        <f t="shared" si="10"/>
        <v>0</v>
      </c>
      <c r="H16" s="69">
        <f t="shared" si="21"/>
        <v>0</v>
      </c>
      <c r="I16" s="70">
        <f t="shared" si="19"/>
        <v>0</v>
      </c>
      <c r="J16" s="59"/>
      <c r="K16" s="77" t="s">
        <v>53</v>
      </c>
      <c r="L16" s="71">
        <f t="shared" si="11"/>
        <v>0.0007467124321029344</v>
      </c>
      <c r="M16" s="72">
        <f t="shared" si="11"/>
        <v>0.0012572252417849949</v>
      </c>
      <c r="N16" s="69">
        <f t="shared" si="0"/>
        <v>0</v>
      </c>
      <c r="O16" s="69">
        <f t="shared" si="12"/>
        <v>0</v>
      </c>
      <c r="P16" s="70">
        <f t="shared" si="20"/>
        <v>0</v>
      </c>
      <c r="Q16" s="62"/>
      <c r="R16" s="59"/>
      <c r="S16" s="72" t="s">
        <v>53</v>
      </c>
      <c r="T16" s="73">
        <f t="shared" si="1"/>
        <v>0.0007467124321029344</v>
      </c>
      <c r="U16" s="72">
        <f t="shared" si="1"/>
        <v>0.0012572252417849949</v>
      </c>
      <c r="V16" s="63">
        <f t="shared" si="13"/>
        <v>0.0012572252417849949</v>
      </c>
      <c r="W16" s="69">
        <f t="shared" si="2"/>
        <v>1.6836806081349482</v>
      </c>
      <c r="X16" s="69">
        <f t="shared" si="3"/>
        <v>0.6836806081349482</v>
      </c>
      <c r="Y16" s="69">
        <f t="shared" si="14"/>
        <v>0.31631939186505176</v>
      </c>
      <c r="Z16" s="69">
        <f t="shared" si="4"/>
        <v>0.0001493424864205869</v>
      </c>
      <c r="AA16" s="69">
        <f t="shared" si="15"/>
        <v>4.7239924484174794E-05</v>
      </c>
      <c r="AB16" s="57">
        <f t="shared" si="16"/>
        <v>0.0005973699456823476</v>
      </c>
      <c r="AC16" s="70">
        <f t="shared" si="5"/>
        <v>0.000645</v>
      </c>
      <c r="AD16" s="75"/>
      <c r="AE16" s="77" t="s">
        <v>53</v>
      </c>
      <c r="AF16" s="66">
        <f>'[2]Adjusted Resources'!$I16</f>
        <v>0</v>
      </c>
      <c r="AG16" s="66">
        <f>'[2]Adjusted Resources'!$P16</f>
        <v>0</v>
      </c>
      <c r="AH16" s="66">
        <f>'[2]Adjusted Resources'!$AC16</f>
        <v>0.00062</v>
      </c>
      <c r="AI16" s="64">
        <f t="shared" si="17"/>
        <v>0.00062</v>
      </c>
      <c r="AJ16" s="69">
        <f t="shared" si="6"/>
        <v>0.0006181159824853844</v>
      </c>
      <c r="AK16" s="67">
        <f t="shared" si="18"/>
        <v>7375098.439955016</v>
      </c>
      <c r="AL16" s="39">
        <v>3</v>
      </c>
    </row>
    <row r="17" spans="1:38" ht="18" customHeight="1">
      <c r="A17" s="77" t="s">
        <v>54</v>
      </c>
      <c r="B17" s="55">
        <f>'[1]Self-Suff'!L19</f>
        <v>0.0036134751851953</v>
      </c>
      <c r="C17" s="56">
        <f>'[1]Resources'!L18</f>
        <v>0.004576145189360554</v>
      </c>
      <c r="D17" s="69">
        <f t="shared" si="7"/>
        <v>0</v>
      </c>
      <c r="E17" s="69">
        <f t="shared" si="8"/>
        <v>0</v>
      </c>
      <c r="F17" s="69">
        <f t="shared" si="9"/>
        <v>0</v>
      </c>
      <c r="G17" s="69">
        <f t="shared" si="10"/>
        <v>0</v>
      </c>
      <c r="H17" s="69">
        <f t="shared" si="21"/>
        <v>0</v>
      </c>
      <c r="I17" s="70">
        <f t="shared" si="19"/>
        <v>0</v>
      </c>
      <c r="J17" s="59"/>
      <c r="K17" s="77" t="s">
        <v>54</v>
      </c>
      <c r="L17" s="71">
        <f t="shared" si="11"/>
        <v>0.0036134751851953</v>
      </c>
      <c r="M17" s="72">
        <f t="shared" si="11"/>
        <v>0.004576145189360554</v>
      </c>
      <c r="N17" s="69">
        <f t="shared" si="0"/>
        <v>0</v>
      </c>
      <c r="O17" s="69">
        <f t="shared" si="12"/>
        <v>0</v>
      </c>
      <c r="P17" s="70">
        <f t="shared" si="20"/>
        <v>0</v>
      </c>
      <c r="Q17" s="62"/>
      <c r="R17" s="59"/>
      <c r="S17" s="72" t="s">
        <v>54</v>
      </c>
      <c r="T17" s="73">
        <f t="shared" si="1"/>
        <v>0.0036134751851953</v>
      </c>
      <c r="U17" s="72">
        <f t="shared" si="1"/>
        <v>0.004576145189360554</v>
      </c>
      <c r="V17" s="63">
        <f t="shared" si="13"/>
        <v>0.004576145189360554</v>
      </c>
      <c r="W17" s="69">
        <f t="shared" si="2"/>
        <v>1.266411129128378</v>
      </c>
      <c r="X17" s="69">
        <f t="shared" si="3"/>
        <v>0.26641112912837794</v>
      </c>
      <c r="Y17" s="69">
        <f t="shared" si="14"/>
        <v>0.7335888708716221</v>
      </c>
      <c r="Z17" s="69">
        <f t="shared" si="4"/>
        <v>0.0007226950370390601</v>
      </c>
      <c r="AA17" s="69">
        <f t="shared" si="15"/>
        <v>0.0005301610362060091</v>
      </c>
      <c r="AB17" s="57">
        <f t="shared" si="16"/>
        <v>0.0028907801481562402</v>
      </c>
      <c r="AC17" s="70">
        <f t="shared" si="5"/>
        <v>0.003421</v>
      </c>
      <c r="AD17" s="75"/>
      <c r="AE17" s="77" t="s">
        <v>54</v>
      </c>
      <c r="AF17" s="66">
        <f>'[2]Adjusted Resources'!$I17</f>
        <v>0</v>
      </c>
      <c r="AG17" s="66">
        <f>'[2]Adjusted Resources'!$P17</f>
        <v>0</v>
      </c>
      <c r="AH17" s="66">
        <f>'[2]Adjusted Resources'!$AC17</f>
        <v>0.003072</v>
      </c>
      <c r="AI17" s="64">
        <f t="shared" si="17"/>
        <v>0.003072</v>
      </c>
      <c r="AJ17" s="69">
        <f t="shared" si="6"/>
        <v>0.0030626649970888725</v>
      </c>
      <c r="AK17" s="67">
        <f t="shared" si="18"/>
        <v>36542423.23797066</v>
      </c>
      <c r="AL17" s="39">
        <v>3</v>
      </c>
    </row>
    <row r="18" spans="1:38" ht="18" customHeight="1">
      <c r="A18" s="77" t="s">
        <v>55</v>
      </c>
      <c r="B18" s="55">
        <f>'[1]Self-Suff'!L20</f>
        <v>0.004934528135797617</v>
      </c>
      <c r="C18" s="56">
        <f>'[1]Resources'!L19</f>
        <v>0.005521694577301648</v>
      </c>
      <c r="D18" s="69">
        <f t="shared" si="7"/>
        <v>0</v>
      </c>
      <c r="E18" s="69">
        <f t="shared" si="8"/>
        <v>0</v>
      </c>
      <c r="F18" s="69">
        <f t="shared" si="9"/>
        <v>0</v>
      </c>
      <c r="G18" s="69">
        <f t="shared" si="10"/>
        <v>0</v>
      </c>
      <c r="H18" s="69">
        <f t="shared" si="21"/>
        <v>0</v>
      </c>
      <c r="I18" s="70">
        <f t="shared" si="19"/>
        <v>0</v>
      </c>
      <c r="J18" s="59"/>
      <c r="K18" s="77" t="s">
        <v>55</v>
      </c>
      <c r="L18" s="71">
        <f t="shared" si="11"/>
        <v>0.004934528135797617</v>
      </c>
      <c r="M18" s="72">
        <f t="shared" si="11"/>
        <v>0.005521694577301648</v>
      </c>
      <c r="N18" s="69">
        <f t="shared" si="0"/>
        <v>0</v>
      </c>
      <c r="O18" s="69">
        <f t="shared" si="12"/>
        <v>0</v>
      </c>
      <c r="P18" s="70">
        <f t="shared" si="20"/>
        <v>0</v>
      </c>
      <c r="Q18" s="62"/>
      <c r="R18" s="59"/>
      <c r="S18" s="72" t="s">
        <v>55</v>
      </c>
      <c r="T18" s="73">
        <f t="shared" si="1"/>
        <v>0.004934528135797617</v>
      </c>
      <c r="U18" s="72">
        <f t="shared" si="1"/>
        <v>0.005521694577301648</v>
      </c>
      <c r="V18" s="63">
        <f t="shared" si="13"/>
        <v>0.005521694577301648</v>
      </c>
      <c r="W18" s="69">
        <f t="shared" si="2"/>
        <v>1.1189914061375843</v>
      </c>
      <c r="X18" s="69">
        <f t="shared" si="3"/>
        <v>0.1189914061375843</v>
      </c>
      <c r="Y18" s="69">
        <f t="shared" si="14"/>
        <v>0.8810085938624157</v>
      </c>
      <c r="Z18" s="69">
        <f t="shared" si="4"/>
        <v>0.0009869056271595235</v>
      </c>
      <c r="AA18" s="69">
        <f t="shared" si="15"/>
        <v>0.0008694723388587173</v>
      </c>
      <c r="AB18" s="57">
        <f t="shared" si="16"/>
        <v>0.003947622508638094</v>
      </c>
      <c r="AC18" s="70">
        <f t="shared" si="5"/>
        <v>0.004817</v>
      </c>
      <c r="AD18" s="75"/>
      <c r="AE18" s="77" t="s">
        <v>55</v>
      </c>
      <c r="AF18" s="66">
        <f>'[2]Adjusted Resources'!$I18</f>
        <v>0</v>
      </c>
      <c r="AG18" s="66">
        <f>'[2]Adjusted Resources'!$P18</f>
        <v>0</v>
      </c>
      <c r="AH18" s="66">
        <f>'[2]Adjusted Resources'!$AC18</f>
        <v>0.004564</v>
      </c>
      <c r="AI18" s="64">
        <f t="shared" si="17"/>
        <v>0.004564</v>
      </c>
      <c r="AJ18" s="69">
        <f t="shared" si="6"/>
        <v>0.004550131200102088</v>
      </c>
      <c r="AK18" s="67">
        <f t="shared" si="18"/>
        <v>54290240.77412047</v>
      </c>
      <c r="AL18" s="39">
        <v>3</v>
      </c>
    </row>
    <row r="19" spans="1:38" ht="18" customHeight="1">
      <c r="A19" s="77" t="s">
        <v>56</v>
      </c>
      <c r="B19" s="55">
        <f>'[1]Self-Suff'!L21</f>
        <v>0.0004336417188754546</v>
      </c>
      <c r="C19" s="56">
        <f>'[1]Resources'!L20</f>
        <v>0.0009852542713351424</v>
      </c>
      <c r="D19" s="69">
        <f t="shared" si="7"/>
        <v>0</v>
      </c>
      <c r="E19" s="69">
        <f t="shared" si="8"/>
        <v>0</v>
      </c>
      <c r="F19" s="69">
        <f t="shared" si="9"/>
        <v>0</v>
      </c>
      <c r="G19" s="69">
        <f t="shared" si="10"/>
        <v>0</v>
      </c>
      <c r="H19" s="69">
        <f t="shared" si="21"/>
        <v>0</v>
      </c>
      <c r="I19" s="70">
        <f t="shared" si="19"/>
        <v>0</v>
      </c>
      <c r="J19" s="59"/>
      <c r="K19" s="77" t="s">
        <v>56</v>
      </c>
      <c r="L19" s="71">
        <f t="shared" si="11"/>
        <v>0.0004336417188754546</v>
      </c>
      <c r="M19" s="72">
        <f t="shared" si="11"/>
        <v>0.0009852542713351424</v>
      </c>
      <c r="N19" s="69">
        <f t="shared" si="0"/>
        <v>0.0009852542713351424</v>
      </c>
      <c r="O19" s="69">
        <f t="shared" si="12"/>
        <v>8.672834377509093E-05</v>
      </c>
      <c r="P19" s="70">
        <f t="shared" si="20"/>
        <v>0.000347</v>
      </c>
      <c r="Q19" s="62"/>
      <c r="R19" s="59"/>
      <c r="S19" s="72" t="s">
        <v>56</v>
      </c>
      <c r="T19" s="73">
        <f t="shared" si="1"/>
        <v>0.0004336417188754546</v>
      </c>
      <c r="U19" s="72">
        <f t="shared" si="1"/>
        <v>0.0009852542713351424</v>
      </c>
      <c r="V19" s="63">
        <f t="shared" si="13"/>
        <v>0</v>
      </c>
      <c r="W19" s="69">
        <f t="shared" si="2"/>
        <v>0</v>
      </c>
      <c r="X19" s="69">
        <f t="shared" si="3"/>
        <v>0</v>
      </c>
      <c r="Y19" s="69">
        <f t="shared" si="14"/>
        <v>0</v>
      </c>
      <c r="Z19" s="69">
        <f t="shared" si="4"/>
        <v>0</v>
      </c>
      <c r="AA19" s="69">
        <f t="shared" si="15"/>
        <v>0</v>
      </c>
      <c r="AB19" s="57">
        <f t="shared" si="16"/>
        <v>0</v>
      </c>
      <c r="AC19" s="70">
        <f t="shared" si="5"/>
        <v>0</v>
      </c>
      <c r="AD19" s="75"/>
      <c r="AE19" s="77" t="s">
        <v>56</v>
      </c>
      <c r="AF19" s="66">
        <f>'[2]Adjusted Resources'!$I19</f>
        <v>0</v>
      </c>
      <c r="AG19" s="66">
        <f>'[2]Adjusted Resources'!$P19</f>
        <v>0.000317</v>
      </c>
      <c r="AH19" s="66">
        <f>'[2]Adjusted Resources'!$AC19</f>
        <v>0</v>
      </c>
      <c r="AI19" s="64">
        <f t="shared" si="17"/>
        <v>0.000317</v>
      </c>
      <c r="AJ19" s="69">
        <f t="shared" si="6"/>
        <v>0.00031603672007720463</v>
      </c>
      <c r="AK19" s="67">
        <f t="shared" si="18"/>
        <v>3770816.460428613</v>
      </c>
      <c r="AL19" s="39">
        <v>2</v>
      </c>
    </row>
    <row r="20" spans="1:38" ht="18" customHeight="1">
      <c r="A20" s="77" t="s">
        <v>57</v>
      </c>
      <c r="B20" s="55">
        <f>'[1]Self-Suff'!L22</f>
        <v>0.023227642730472134</v>
      </c>
      <c r="C20" s="56">
        <f>'[1]Resources'!L21</f>
        <v>0.020684871913761966</v>
      </c>
      <c r="D20" s="69">
        <f t="shared" si="7"/>
        <v>0.023227642730472134</v>
      </c>
      <c r="E20" s="69">
        <f t="shared" si="8"/>
        <v>0.004645528546094427</v>
      </c>
      <c r="F20" s="69">
        <f t="shared" si="9"/>
        <v>0.018582114184377708</v>
      </c>
      <c r="G20" s="69">
        <f t="shared" si="10"/>
        <v>1.122929009534665</v>
      </c>
      <c r="H20" s="69">
        <f t="shared" si="21"/>
        <v>0.005216598769030827</v>
      </c>
      <c r="I20" s="70">
        <f t="shared" si="19"/>
        <v>0.023799</v>
      </c>
      <c r="J20" s="59"/>
      <c r="K20" s="77" t="s">
        <v>57</v>
      </c>
      <c r="L20" s="71">
        <f t="shared" si="11"/>
        <v>0.023227642730472134</v>
      </c>
      <c r="M20" s="72">
        <f t="shared" si="11"/>
        <v>0.020684871913761966</v>
      </c>
      <c r="N20" s="69">
        <f t="shared" si="0"/>
        <v>0</v>
      </c>
      <c r="O20" s="69">
        <f t="shared" si="12"/>
        <v>0</v>
      </c>
      <c r="P20" s="70">
        <f t="shared" si="20"/>
        <v>0</v>
      </c>
      <c r="Q20" s="62"/>
      <c r="R20" s="59"/>
      <c r="S20" s="72" t="s">
        <v>57</v>
      </c>
      <c r="T20" s="73">
        <f t="shared" si="1"/>
        <v>0.023227642730472134</v>
      </c>
      <c r="U20" s="72">
        <f t="shared" si="1"/>
        <v>0.020684871913761966</v>
      </c>
      <c r="V20" s="63">
        <f t="shared" si="13"/>
        <v>0</v>
      </c>
      <c r="W20" s="69">
        <f t="shared" si="2"/>
        <v>0</v>
      </c>
      <c r="X20" s="69">
        <f t="shared" si="3"/>
        <v>0</v>
      </c>
      <c r="Y20" s="69">
        <f t="shared" si="14"/>
        <v>0</v>
      </c>
      <c r="Z20" s="69">
        <f t="shared" si="4"/>
        <v>0</v>
      </c>
      <c r="AA20" s="69">
        <f t="shared" si="15"/>
        <v>0</v>
      </c>
      <c r="AB20" s="57">
        <f t="shared" si="16"/>
        <v>0</v>
      </c>
      <c r="AC20" s="70">
        <f t="shared" si="5"/>
        <v>0</v>
      </c>
      <c r="AD20" s="75"/>
      <c r="AE20" s="77" t="s">
        <v>57</v>
      </c>
      <c r="AF20" s="66">
        <f>'[2]Adjusted Resources'!$I20</f>
        <v>0.022998</v>
      </c>
      <c r="AG20" s="66">
        <f>'[2]Adjusted Resources'!$P20</f>
        <v>0</v>
      </c>
      <c r="AH20" s="66">
        <f>'[2]Adjusted Resources'!$AC20</f>
        <v>0</v>
      </c>
      <c r="AI20" s="64">
        <f t="shared" si="17"/>
        <v>0.022998</v>
      </c>
      <c r="AJ20" s="69">
        <f t="shared" si="6"/>
        <v>0.02292811510515947</v>
      </c>
      <c r="AK20" s="67">
        <f t="shared" si="18"/>
        <v>273568570.8420733</v>
      </c>
      <c r="AL20" s="39">
        <v>1</v>
      </c>
    </row>
    <row r="21" spans="1:38" ht="18" customHeight="1">
      <c r="A21" s="77" t="s">
        <v>58</v>
      </c>
      <c r="B21" s="55">
        <f>'[1]Self-Suff'!L23</f>
        <v>0.0037525647727432733</v>
      </c>
      <c r="C21" s="56">
        <f>'[1]Resources'!L22</f>
        <v>0.0032460823770250045</v>
      </c>
      <c r="D21" s="69">
        <f t="shared" si="7"/>
        <v>0.0037525647727432733</v>
      </c>
      <c r="E21" s="69">
        <f t="shared" si="8"/>
        <v>0.0007505129545486547</v>
      </c>
      <c r="F21" s="69">
        <f t="shared" si="9"/>
        <v>0.0030020518181946188</v>
      </c>
      <c r="G21" s="69">
        <f t="shared" si="10"/>
        <v>1.156028817784487</v>
      </c>
      <c r="H21" s="69">
        <f t="shared" si="21"/>
        <v>0.0008676146035788238</v>
      </c>
      <c r="I21" s="70">
        <f t="shared" si="19"/>
        <v>0.00387</v>
      </c>
      <c r="J21" s="59"/>
      <c r="K21" s="77" t="s">
        <v>58</v>
      </c>
      <c r="L21" s="71">
        <f t="shared" si="11"/>
        <v>0.0037525647727432733</v>
      </c>
      <c r="M21" s="72">
        <f t="shared" si="11"/>
        <v>0.0032460823770250045</v>
      </c>
      <c r="N21" s="69">
        <f t="shared" si="0"/>
        <v>0</v>
      </c>
      <c r="O21" s="69">
        <f t="shared" si="12"/>
        <v>0</v>
      </c>
      <c r="P21" s="70">
        <f t="shared" si="20"/>
        <v>0</v>
      </c>
      <c r="Q21" s="62"/>
      <c r="R21" s="59"/>
      <c r="S21" s="72" t="s">
        <v>58</v>
      </c>
      <c r="T21" s="73">
        <f t="shared" si="1"/>
        <v>0.0037525647727432733</v>
      </c>
      <c r="U21" s="72">
        <f t="shared" si="1"/>
        <v>0.0032460823770250045</v>
      </c>
      <c r="V21" s="63">
        <f t="shared" si="13"/>
        <v>0</v>
      </c>
      <c r="W21" s="69">
        <f t="shared" si="2"/>
        <v>0</v>
      </c>
      <c r="X21" s="69">
        <f t="shared" si="3"/>
        <v>0</v>
      </c>
      <c r="Y21" s="69">
        <f t="shared" si="14"/>
        <v>0</v>
      </c>
      <c r="Z21" s="69">
        <f t="shared" si="4"/>
        <v>0</v>
      </c>
      <c r="AA21" s="69">
        <f t="shared" si="15"/>
        <v>0</v>
      </c>
      <c r="AB21" s="57">
        <f t="shared" si="16"/>
        <v>0</v>
      </c>
      <c r="AC21" s="70">
        <f t="shared" si="5"/>
        <v>0</v>
      </c>
      <c r="AD21" s="75"/>
      <c r="AE21" s="77" t="s">
        <v>58</v>
      </c>
      <c r="AF21" s="66">
        <f>'[2]Adjusted Resources'!$I21</f>
        <v>0.003817</v>
      </c>
      <c r="AG21" s="66">
        <f>'[2]Adjusted Resources'!$P21</f>
        <v>0</v>
      </c>
      <c r="AH21" s="66">
        <f>'[2]Adjusted Resources'!$AC21</f>
        <v>0</v>
      </c>
      <c r="AI21" s="64">
        <f t="shared" si="17"/>
        <v>0.003817</v>
      </c>
      <c r="AJ21" s="69">
        <f t="shared" si="6"/>
        <v>0.003805401137333407</v>
      </c>
      <c r="AK21" s="67">
        <f t="shared" si="18"/>
        <v>45404436.685981125</v>
      </c>
      <c r="AL21" s="39">
        <v>1</v>
      </c>
    </row>
    <row r="22" spans="1:38" ht="18" customHeight="1">
      <c r="A22" s="77" t="s">
        <v>59</v>
      </c>
      <c r="B22" s="55">
        <f>'[1]Self-Suff'!L24</f>
        <v>0.0017756967195571597</v>
      </c>
      <c r="C22" s="56">
        <f>'[1]Resources'!L23</f>
        <v>0.0022306795748087056</v>
      </c>
      <c r="D22" s="69">
        <f t="shared" si="7"/>
        <v>0</v>
      </c>
      <c r="E22" s="69">
        <f t="shared" si="8"/>
        <v>0</v>
      </c>
      <c r="F22" s="69">
        <f t="shared" si="9"/>
        <v>0</v>
      </c>
      <c r="G22" s="69">
        <f t="shared" si="10"/>
        <v>0</v>
      </c>
      <c r="H22" s="69">
        <f t="shared" si="21"/>
        <v>0</v>
      </c>
      <c r="I22" s="70">
        <f t="shared" si="19"/>
        <v>0</v>
      </c>
      <c r="J22" s="59"/>
      <c r="K22" s="77" t="s">
        <v>59</v>
      </c>
      <c r="L22" s="71">
        <f t="shared" si="11"/>
        <v>0.0017756967195571597</v>
      </c>
      <c r="M22" s="72">
        <f t="shared" si="11"/>
        <v>0.0022306795748087056</v>
      </c>
      <c r="N22" s="69">
        <f t="shared" si="0"/>
        <v>0</v>
      </c>
      <c r="O22" s="69">
        <f t="shared" si="12"/>
        <v>0</v>
      </c>
      <c r="P22" s="70">
        <f t="shared" si="20"/>
        <v>0</v>
      </c>
      <c r="Q22" s="62"/>
      <c r="R22" s="59"/>
      <c r="S22" s="72" t="s">
        <v>59</v>
      </c>
      <c r="T22" s="73">
        <f t="shared" si="1"/>
        <v>0.0017756967195571597</v>
      </c>
      <c r="U22" s="72">
        <f t="shared" si="1"/>
        <v>0.0022306795748087056</v>
      </c>
      <c r="V22" s="63">
        <f t="shared" si="13"/>
        <v>0.0022306795748087056</v>
      </c>
      <c r="W22" s="69">
        <f t="shared" si="2"/>
        <v>1.2562277951186471</v>
      </c>
      <c r="X22" s="69">
        <f t="shared" si="3"/>
        <v>0.25622779511864713</v>
      </c>
      <c r="Y22" s="69">
        <f t="shared" si="14"/>
        <v>0.7437722048813529</v>
      </c>
      <c r="Z22" s="69">
        <f t="shared" si="4"/>
        <v>0.00035513934391143197</v>
      </c>
      <c r="AA22" s="69">
        <f t="shared" si="15"/>
        <v>0.00026414277286112284</v>
      </c>
      <c r="AB22" s="57">
        <f t="shared" si="16"/>
        <v>0.0014205573756457279</v>
      </c>
      <c r="AC22" s="70">
        <f t="shared" si="5"/>
        <v>0.001685</v>
      </c>
      <c r="AD22" s="75"/>
      <c r="AE22" s="77" t="s">
        <v>59</v>
      </c>
      <c r="AF22" s="66">
        <f>'[2]Adjusted Resources'!$I22</f>
        <v>0</v>
      </c>
      <c r="AG22" s="66">
        <f>'[2]Adjusted Resources'!$P22</f>
        <v>0</v>
      </c>
      <c r="AH22" s="66">
        <f>'[2]Adjusted Resources'!$AC22</f>
        <v>0.001591</v>
      </c>
      <c r="AI22" s="64">
        <f t="shared" si="17"/>
        <v>0.001591</v>
      </c>
      <c r="AJ22" s="69">
        <f t="shared" si="6"/>
        <v>0.0015861653679584624</v>
      </c>
      <c r="AK22" s="67">
        <f t="shared" si="18"/>
        <v>18925454.222529728</v>
      </c>
      <c r="AL22" s="39">
        <v>3</v>
      </c>
    </row>
    <row r="23" spans="1:38" ht="18" customHeight="1">
      <c r="A23" s="77" t="s">
        <v>60</v>
      </c>
      <c r="B23" s="55">
        <f>'[1]Self-Suff'!L25</f>
        <v>0.0006269620780805606</v>
      </c>
      <c r="C23" s="56">
        <f>'[1]Resources'!L24</f>
        <v>0.0013491686593104923</v>
      </c>
      <c r="D23" s="69">
        <f t="shared" si="7"/>
        <v>0</v>
      </c>
      <c r="E23" s="69">
        <f t="shared" si="8"/>
        <v>0</v>
      </c>
      <c r="F23" s="69">
        <f t="shared" si="9"/>
        <v>0</v>
      </c>
      <c r="G23" s="69">
        <f t="shared" si="10"/>
        <v>0</v>
      </c>
      <c r="H23" s="69">
        <f t="shared" si="21"/>
        <v>0</v>
      </c>
      <c r="I23" s="70">
        <f t="shared" si="19"/>
        <v>0</v>
      </c>
      <c r="J23" s="59"/>
      <c r="K23" s="77" t="s">
        <v>60</v>
      </c>
      <c r="L23" s="71">
        <f t="shared" si="11"/>
        <v>0.0006269620780805606</v>
      </c>
      <c r="M23" s="72">
        <f t="shared" si="11"/>
        <v>0.0013491686593104923</v>
      </c>
      <c r="N23" s="69">
        <f t="shared" si="0"/>
        <v>0.0013491686593104923</v>
      </c>
      <c r="O23" s="69">
        <f t="shared" si="12"/>
        <v>0.00012539241561611213</v>
      </c>
      <c r="P23" s="70">
        <f t="shared" si="20"/>
        <v>0.000502</v>
      </c>
      <c r="Q23" s="62"/>
      <c r="R23" s="59"/>
      <c r="S23" s="72" t="s">
        <v>60</v>
      </c>
      <c r="T23" s="73">
        <f t="shared" si="1"/>
        <v>0.0006269620780805606</v>
      </c>
      <c r="U23" s="72">
        <f t="shared" si="1"/>
        <v>0.0013491686593104923</v>
      </c>
      <c r="V23" s="63">
        <f t="shared" si="13"/>
        <v>0</v>
      </c>
      <c r="W23" s="69">
        <f t="shared" si="2"/>
        <v>0</v>
      </c>
      <c r="X23" s="69">
        <f t="shared" si="3"/>
        <v>0</v>
      </c>
      <c r="Y23" s="69">
        <f t="shared" si="14"/>
        <v>0</v>
      </c>
      <c r="Z23" s="69">
        <f t="shared" si="4"/>
        <v>0</v>
      </c>
      <c r="AA23" s="69">
        <f t="shared" si="15"/>
        <v>0</v>
      </c>
      <c r="AB23" s="57">
        <f t="shared" si="16"/>
        <v>0</v>
      </c>
      <c r="AC23" s="70">
        <f t="shared" si="5"/>
        <v>0</v>
      </c>
      <c r="AD23" s="75"/>
      <c r="AE23" s="77" t="s">
        <v>60</v>
      </c>
      <c r="AF23" s="66">
        <f>'[2]Adjusted Resources'!$I23</f>
        <v>0</v>
      </c>
      <c r="AG23" s="66">
        <f>'[2]Adjusted Resources'!$P23</f>
        <v>0.000442</v>
      </c>
      <c r="AH23" s="66">
        <f>'[2]Adjusted Resources'!$AC23</f>
        <v>0</v>
      </c>
      <c r="AI23" s="64">
        <f t="shared" si="17"/>
        <v>0.000442</v>
      </c>
      <c r="AJ23" s="69">
        <f t="shared" si="6"/>
        <v>0.0004406568778363547</v>
      </c>
      <c r="AK23" s="67">
        <f t="shared" si="18"/>
        <v>5257731.46848406</v>
      </c>
      <c r="AL23" s="39">
        <v>2</v>
      </c>
    </row>
    <row r="24" spans="1:38" ht="18" customHeight="1">
      <c r="A24" s="77" t="s">
        <v>61</v>
      </c>
      <c r="B24" s="55">
        <f>'[1]Self-Suff'!L26</f>
        <v>0.28927527964381755</v>
      </c>
      <c r="C24" s="56">
        <f>'[1]Resources'!L25</f>
        <v>0.32325926761659296</v>
      </c>
      <c r="D24" s="69">
        <f t="shared" si="7"/>
        <v>0</v>
      </c>
      <c r="E24" s="69">
        <f t="shared" si="8"/>
        <v>0</v>
      </c>
      <c r="F24" s="69">
        <f t="shared" si="9"/>
        <v>0</v>
      </c>
      <c r="G24" s="69">
        <f t="shared" si="10"/>
        <v>0</v>
      </c>
      <c r="H24" s="69">
        <f t="shared" si="21"/>
        <v>0</v>
      </c>
      <c r="I24" s="70">
        <f t="shared" si="19"/>
        <v>0</v>
      </c>
      <c r="J24" s="59"/>
      <c r="K24" s="77" t="s">
        <v>61</v>
      </c>
      <c r="L24" s="71">
        <f t="shared" si="11"/>
        <v>0.28927527964381755</v>
      </c>
      <c r="M24" s="72">
        <f t="shared" si="11"/>
        <v>0.32325926761659296</v>
      </c>
      <c r="N24" s="69">
        <f t="shared" si="0"/>
        <v>0</v>
      </c>
      <c r="O24" s="69">
        <f t="shared" si="12"/>
        <v>0</v>
      </c>
      <c r="P24" s="70">
        <f t="shared" si="20"/>
        <v>0</v>
      </c>
      <c r="Q24" s="62"/>
      <c r="R24" s="59"/>
      <c r="S24" s="72" t="s">
        <v>61</v>
      </c>
      <c r="T24" s="73">
        <f t="shared" si="1"/>
        <v>0.28927527964381755</v>
      </c>
      <c r="U24" s="72">
        <f t="shared" si="1"/>
        <v>0.32325926761659296</v>
      </c>
      <c r="V24" s="63">
        <f t="shared" si="13"/>
        <v>0.32325926761659296</v>
      </c>
      <c r="W24" s="69">
        <f t="shared" si="2"/>
        <v>1.1174797515177226</v>
      </c>
      <c r="X24" s="69">
        <f t="shared" si="3"/>
        <v>0.11747975151772261</v>
      </c>
      <c r="Y24" s="69">
        <f t="shared" si="14"/>
        <v>0.8825202484822774</v>
      </c>
      <c r="Z24" s="69">
        <f t="shared" si="4"/>
        <v>0.05785505592876351</v>
      </c>
      <c r="AA24" s="69">
        <f t="shared" si="15"/>
        <v>0.051058258334208434</v>
      </c>
      <c r="AB24" s="57">
        <f t="shared" si="16"/>
        <v>0.23142022371505405</v>
      </c>
      <c r="AC24" s="70">
        <f t="shared" si="5"/>
        <v>0.282478</v>
      </c>
      <c r="AD24" s="75"/>
      <c r="AE24" s="77" t="s">
        <v>61</v>
      </c>
      <c r="AF24" s="66">
        <f>'[2]Adjusted Resources'!$I24</f>
        <v>0</v>
      </c>
      <c r="AG24" s="66">
        <f>'[2]Adjusted Resources'!$P24</f>
        <v>0</v>
      </c>
      <c r="AH24" s="66">
        <f>'[2]Adjusted Resources'!$AC24</f>
        <v>0.275303</v>
      </c>
      <c r="AI24" s="64">
        <f t="shared" si="17"/>
        <v>0.275303</v>
      </c>
      <c r="AJ24" s="69">
        <f t="shared" si="6"/>
        <v>0.27446642633253837</v>
      </c>
      <c r="AK24" s="67">
        <f t="shared" si="18"/>
        <v>3274817299.701509</v>
      </c>
      <c r="AL24" s="39">
        <v>3</v>
      </c>
    </row>
    <row r="25" spans="1:38" ht="18" customHeight="1">
      <c r="A25" s="77" t="s">
        <v>62</v>
      </c>
      <c r="B25" s="55">
        <f>'[1]Self-Suff'!L27</f>
        <v>0.004177125539631176</v>
      </c>
      <c r="C25" s="56">
        <f>'[1]Resources'!L26</f>
        <v>0.0035473619182548005</v>
      </c>
      <c r="D25" s="69">
        <f t="shared" si="7"/>
        <v>0.004177125539631176</v>
      </c>
      <c r="E25" s="69">
        <f t="shared" si="8"/>
        <v>0.0008354251079262352</v>
      </c>
      <c r="F25" s="69">
        <f t="shared" si="9"/>
        <v>0.003341700431704941</v>
      </c>
      <c r="G25" s="69">
        <f t="shared" si="10"/>
        <v>1.1775301296818907</v>
      </c>
      <c r="H25" s="69">
        <f t="shared" si="21"/>
        <v>0.0009837382356758873</v>
      </c>
      <c r="I25" s="70">
        <f t="shared" si="19"/>
        <v>0.004325</v>
      </c>
      <c r="J25" s="59"/>
      <c r="K25" s="77" t="s">
        <v>62</v>
      </c>
      <c r="L25" s="71">
        <f t="shared" si="11"/>
        <v>0.004177125539631176</v>
      </c>
      <c r="M25" s="72">
        <f t="shared" si="11"/>
        <v>0.0035473619182548005</v>
      </c>
      <c r="N25" s="69">
        <f t="shared" si="0"/>
        <v>0</v>
      </c>
      <c r="O25" s="69">
        <f t="shared" si="12"/>
        <v>0</v>
      </c>
      <c r="P25" s="70">
        <f t="shared" si="20"/>
        <v>0</v>
      </c>
      <c r="Q25" s="62"/>
      <c r="R25" s="59"/>
      <c r="S25" s="72" t="s">
        <v>62</v>
      </c>
      <c r="T25" s="73">
        <f t="shared" si="1"/>
        <v>0.004177125539631176</v>
      </c>
      <c r="U25" s="72">
        <f t="shared" si="1"/>
        <v>0.0035473619182548005</v>
      </c>
      <c r="V25" s="63">
        <f t="shared" si="13"/>
        <v>0</v>
      </c>
      <c r="W25" s="69">
        <f t="shared" si="2"/>
        <v>0</v>
      </c>
      <c r="X25" s="69">
        <f t="shared" si="3"/>
        <v>0</v>
      </c>
      <c r="Y25" s="69">
        <f t="shared" si="14"/>
        <v>0</v>
      </c>
      <c r="Z25" s="69">
        <f t="shared" si="4"/>
        <v>0</v>
      </c>
      <c r="AA25" s="69">
        <f t="shared" si="15"/>
        <v>0</v>
      </c>
      <c r="AB25" s="57">
        <f t="shared" si="16"/>
        <v>0</v>
      </c>
      <c r="AC25" s="70">
        <f t="shared" si="5"/>
        <v>0</v>
      </c>
      <c r="AD25" s="75"/>
      <c r="AE25" s="77" t="s">
        <v>62</v>
      </c>
      <c r="AF25" s="66">
        <f>'[2]Adjusted Resources'!$I25</f>
        <v>0.004121</v>
      </c>
      <c r="AG25" s="66">
        <f>'[2]Adjusted Resources'!$P25</f>
        <v>0</v>
      </c>
      <c r="AH25" s="66">
        <f>'[2]Adjusted Resources'!$AC25</f>
        <v>0</v>
      </c>
      <c r="AI25" s="64">
        <f t="shared" si="17"/>
        <v>0.004121</v>
      </c>
      <c r="AJ25" s="69">
        <f t="shared" si="6"/>
        <v>0.00410847736100366</v>
      </c>
      <c r="AK25" s="67">
        <f t="shared" si="18"/>
        <v>49020613.98557197</v>
      </c>
      <c r="AL25" s="39">
        <v>1</v>
      </c>
    </row>
    <row r="26" spans="1:38" ht="18" customHeight="1">
      <c r="A26" s="77" t="s">
        <v>63</v>
      </c>
      <c r="B26" s="55">
        <f>'[1]Self-Suff'!L28</f>
        <v>0.005839679362463004</v>
      </c>
      <c r="C26" s="56">
        <f>'[1]Resources'!L27</f>
        <v>0.006415403799963683</v>
      </c>
      <c r="D26" s="69">
        <f t="shared" si="7"/>
        <v>0</v>
      </c>
      <c r="E26" s="69">
        <f t="shared" si="8"/>
        <v>0</v>
      </c>
      <c r="F26" s="69">
        <f t="shared" si="9"/>
        <v>0</v>
      </c>
      <c r="G26" s="69">
        <f t="shared" si="10"/>
        <v>0</v>
      </c>
      <c r="H26" s="69">
        <f t="shared" si="21"/>
        <v>0</v>
      </c>
      <c r="I26" s="70">
        <f t="shared" si="19"/>
        <v>0</v>
      </c>
      <c r="J26" s="59"/>
      <c r="K26" s="77" t="s">
        <v>63</v>
      </c>
      <c r="L26" s="71">
        <f t="shared" si="11"/>
        <v>0.005839679362463004</v>
      </c>
      <c r="M26" s="72">
        <f t="shared" si="11"/>
        <v>0.006415403799963683</v>
      </c>
      <c r="N26" s="69">
        <f t="shared" si="0"/>
        <v>0</v>
      </c>
      <c r="O26" s="69">
        <f t="shared" si="12"/>
        <v>0</v>
      </c>
      <c r="P26" s="70">
        <f t="shared" si="20"/>
        <v>0</v>
      </c>
      <c r="Q26" s="62"/>
      <c r="R26" s="59"/>
      <c r="S26" s="72" t="s">
        <v>63</v>
      </c>
      <c r="T26" s="73">
        <f t="shared" si="1"/>
        <v>0.005839679362463004</v>
      </c>
      <c r="U26" s="72">
        <f t="shared" si="1"/>
        <v>0.006415403799963683</v>
      </c>
      <c r="V26" s="63">
        <f t="shared" si="13"/>
        <v>0.006415403799963683</v>
      </c>
      <c r="W26" s="69">
        <f t="shared" si="2"/>
        <v>1.0985883644916175</v>
      </c>
      <c r="X26" s="69">
        <f t="shared" si="3"/>
        <v>0.09858836449161745</v>
      </c>
      <c r="Y26" s="69">
        <f t="shared" si="14"/>
        <v>0.9014116355083825</v>
      </c>
      <c r="Z26" s="69">
        <f t="shared" si="4"/>
        <v>0.0011679358724926007</v>
      </c>
      <c r="AA26" s="69">
        <f t="shared" si="15"/>
        <v>0.0010527909849924648</v>
      </c>
      <c r="AB26" s="57">
        <f t="shared" si="16"/>
        <v>0.004671743489970403</v>
      </c>
      <c r="AC26" s="70">
        <f t="shared" si="5"/>
        <v>0.005725</v>
      </c>
      <c r="AD26" s="75"/>
      <c r="AE26" s="77" t="s">
        <v>63</v>
      </c>
      <c r="AF26" s="66">
        <f>'[2]Adjusted Resources'!$I26</f>
        <v>0.006958</v>
      </c>
      <c r="AG26" s="66">
        <f>'[2]Adjusted Resources'!$P26</f>
        <v>0</v>
      </c>
      <c r="AH26" s="66">
        <f>'[2]Adjusted Resources'!$AC26</f>
        <v>0</v>
      </c>
      <c r="AI26" s="64">
        <f t="shared" si="17"/>
        <v>0.006958</v>
      </c>
      <c r="AJ26" s="69">
        <f t="shared" si="6"/>
        <v>0.00693685646150533</v>
      </c>
      <c r="AK26" s="67">
        <f t="shared" si="18"/>
        <v>82767637.00839838</v>
      </c>
      <c r="AL26" s="39">
        <v>1</v>
      </c>
    </row>
    <row r="27" spans="1:38" ht="18" customHeight="1">
      <c r="A27" s="77" t="s">
        <v>64</v>
      </c>
      <c r="B27" s="55">
        <f>'[1]Self-Suff'!L29</f>
        <v>0.00040426990123845383</v>
      </c>
      <c r="C27" s="56">
        <f>'[1]Resources'!L28</f>
        <v>0.0008669374428050206</v>
      </c>
      <c r="D27" s="69">
        <f t="shared" si="7"/>
        <v>0</v>
      </c>
      <c r="E27" s="69">
        <f t="shared" si="8"/>
        <v>0</v>
      </c>
      <c r="F27" s="69">
        <f t="shared" si="9"/>
        <v>0</v>
      </c>
      <c r="G27" s="69">
        <f t="shared" si="10"/>
        <v>0</v>
      </c>
      <c r="H27" s="69">
        <f t="shared" si="21"/>
        <v>0</v>
      </c>
      <c r="I27" s="70">
        <f t="shared" si="19"/>
        <v>0</v>
      </c>
      <c r="J27" s="59"/>
      <c r="K27" s="77" t="s">
        <v>64</v>
      </c>
      <c r="L27" s="71">
        <f t="shared" si="11"/>
        <v>0.00040426990123845383</v>
      </c>
      <c r="M27" s="72">
        <f t="shared" si="11"/>
        <v>0.0008669374428050206</v>
      </c>
      <c r="N27" s="69">
        <f t="shared" si="0"/>
        <v>0.0008669374428050206</v>
      </c>
      <c r="O27" s="69">
        <f t="shared" si="12"/>
        <v>8.085398024769078E-05</v>
      </c>
      <c r="P27" s="70">
        <f t="shared" si="20"/>
        <v>0.000323</v>
      </c>
      <c r="Q27" s="62"/>
      <c r="R27" s="59"/>
      <c r="S27" s="72" t="s">
        <v>64</v>
      </c>
      <c r="T27" s="73">
        <f t="shared" si="1"/>
        <v>0.00040426990123845383</v>
      </c>
      <c r="U27" s="72">
        <f t="shared" si="1"/>
        <v>0.0008669374428050206</v>
      </c>
      <c r="V27" s="63">
        <f t="shared" si="13"/>
        <v>0</v>
      </c>
      <c r="W27" s="69">
        <f t="shared" si="2"/>
        <v>0</v>
      </c>
      <c r="X27" s="69">
        <f t="shared" si="3"/>
        <v>0</v>
      </c>
      <c r="Y27" s="69">
        <f t="shared" si="14"/>
        <v>0</v>
      </c>
      <c r="Z27" s="69">
        <f t="shared" si="4"/>
        <v>0</v>
      </c>
      <c r="AA27" s="69">
        <f t="shared" si="15"/>
        <v>0</v>
      </c>
      <c r="AB27" s="57">
        <f t="shared" si="16"/>
        <v>0</v>
      </c>
      <c r="AC27" s="70">
        <f t="shared" si="5"/>
        <v>0</v>
      </c>
      <c r="AD27" s="75"/>
      <c r="AE27" s="77" t="s">
        <v>64</v>
      </c>
      <c r="AF27" s="66">
        <f>'[2]Adjusted Resources'!$I27</f>
        <v>0</v>
      </c>
      <c r="AG27" s="66">
        <f>'[2]Adjusted Resources'!$P27</f>
        <v>0.000313</v>
      </c>
      <c r="AH27" s="66">
        <f>'[2]Adjusted Resources'!$AC27</f>
        <v>0</v>
      </c>
      <c r="AI27" s="64">
        <f t="shared" si="17"/>
        <v>0.000313</v>
      </c>
      <c r="AJ27" s="69">
        <f t="shared" si="6"/>
        <v>0.00031204887502891184</v>
      </c>
      <c r="AK27" s="67">
        <f t="shared" si="18"/>
        <v>3723235.1801708387</v>
      </c>
      <c r="AL27" s="39">
        <v>2</v>
      </c>
    </row>
    <row r="28" spans="1:38" ht="18" customHeight="1">
      <c r="A28" s="77" t="s">
        <v>65</v>
      </c>
      <c r="B28" s="55">
        <f>'[1]Self-Suff'!L30</f>
        <v>0.0023649452958787584</v>
      </c>
      <c r="C28" s="56">
        <f>'[1]Resources'!L29</f>
        <v>0.0037869376817330504</v>
      </c>
      <c r="D28" s="69">
        <f t="shared" si="7"/>
        <v>0</v>
      </c>
      <c r="E28" s="69">
        <f t="shared" si="8"/>
        <v>0</v>
      </c>
      <c r="F28" s="69">
        <f t="shared" si="9"/>
        <v>0</v>
      </c>
      <c r="G28" s="69">
        <f t="shared" si="10"/>
        <v>0</v>
      </c>
      <c r="H28" s="69">
        <f t="shared" si="21"/>
        <v>0</v>
      </c>
      <c r="I28" s="70">
        <f t="shared" si="19"/>
        <v>0</v>
      </c>
      <c r="J28" s="59"/>
      <c r="K28" s="77" t="s">
        <v>65</v>
      </c>
      <c r="L28" s="71">
        <f t="shared" si="11"/>
        <v>0.0023649452958787584</v>
      </c>
      <c r="M28" s="72">
        <f t="shared" si="11"/>
        <v>0.0037869376817330504</v>
      </c>
      <c r="N28" s="69">
        <f t="shared" si="0"/>
        <v>0</v>
      </c>
      <c r="O28" s="69">
        <f t="shared" si="12"/>
        <v>0</v>
      </c>
      <c r="P28" s="70">
        <f t="shared" si="20"/>
        <v>0</v>
      </c>
      <c r="Q28" s="62"/>
      <c r="R28" s="59"/>
      <c r="S28" s="72" t="s">
        <v>65</v>
      </c>
      <c r="T28" s="73">
        <f t="shared" si="1"/>
        <v>0.0023649452958787584</v>
      </c>
      <c r="U28" s="72">
        <f t="shared" si="1"/>
        <v>0.0037869376817330504</v>
      </c>
      <c r="V28" s="63">
        <f t="shared" si="13"/>
        <v>0.0037869376817330504</v>
      </c>
      <c r="W28" s="69">
        <f t="shared" si="2"/>
        <v>1.6012791874434935</v>
      </c>
      <c r="X28" s="69">
        <f t="shared" si="3"/>
        <v>0.6012791874434935</v>
      </c>
      <c r="Y28" s="69">
        <f t="shared" si="14"/>
        <v>0.3987208125565065</v>
      </c>
      <c r="Z28" s="69">
        <f t="shared" si="4"/>
        <v>0.0004729890591757517</v>
      </c>
      <c r="AA28" s="69">
        <f t="shared" si="15"/>
        <v>0.00018859058200489324</v>
      </c>
      <c r="AB28" s="57">
        <f t="shared" si="16"/>
        <v>0.0018919562367030068</v>
      </c>
      <c r="AC28" s="70">
        <f t="shared" si="5"/>
        <v>0.002081</v>
      </c>
      <c r="AD28" s="75"/>
      <c r="AE28" s="77" t="s">
        <v>65</v>
      </c>
      <c r="AF28" s="66">
        <f>'[2]Adjusted Resources'!$I28</f>
        <v>0</v>
      </c>
      <c r="AG28" s="66">
        <f>'[2]Adjusted Resources'!$P28</f>
        <v>0</v>
      </c>
      <c r="AH28" s="66">
        <f>'[2]Adjusted Resources'!$AC28</f>
        <v>0.002025</v>
      </c>
      <c r="AI28" s="64">
        <f t="shared" si="17"/>
        <v>0.002025</v>
      </c>
      <c r="AJ28" s="69">
        <f t="shared" si="6"/>
        <v>0.0020188465556982313</v>
      </c>
      <c r="AK28" s="67">
        <f t="shared" si="18"/>
        <v>24088023.130498234</v>
      </c>
      <c r="AL28" s="39">
        <v>3</v>
      </c>
    </row>
    <row r="29" spans="1:38" ht="18" customHeight="1">
      <c r="A29" s="77" t="s">
        <v>66</v>
      </c>
      <c r="B29" s="55">
        <f>'[1]Self-Suff'!L31</f>
        <v>0.0075703052510872094</v>
      </c>
      <c r="C29" s="56">
        <f>'[1]Resources'!L30</f>
        <v>0.007011593962773347</v>
      </c>
      <c r="D29" s="69">
        <f t="shared" si="7"/>
        <v>0.0075703052510872094</v>
      </c>
      <c r="E29" s="69">
        <f t="shared" si="8"/>
        <v>0.0015140610502174419</v>
      </c>
      <c r="F29" s="69">
        <f t="shared" si="9"/>
        <v>0.0060562442008697676</v>
      </c>
      <c r="G29" s="69">
        <f t="shared" si="10"/>
        <v>1.0796839194169296</v>
      </c>
      <c r="H29" s="69">
        <f t="shared" si="21"/>
        <v>0.0016347073689352803</v>
      </c>
      <c r="I29" s="70">
        <f t="shared" si="19"/>
        <v>0.007691</v>
      </c>
      <c r="J29" s="59"/>
      <c r="K29" s="77" t="s">
        <v>66</v>
      </c>
      <c r="L29" s="71">
        <f t="shared" si="11"/>
        <v>0.0075703052510872094</v>
      </c>
      <c r="M29" s="72">
        <f t="shared" si="11"/>
        <v>0.007011593962773347</v>
      </c>
      <c r="N29" s="69">
        <f t="shared" si="0"/>
        <v>0</v>
      </c>
      <c r="O29" s="69">
        <f t="shared" si="12"/>
        <v>0</v>
      </c>
      <c r="P29" s="70">
        <f t="shared" si="20"/>
        <v>0</v>
      </c>
      <c r="Q29" s="62"/>
      <c r="R29" s="59"/>
      <c r="S29" s="72" t="s">
        <v>66</v>
      </c>
      <c r="T29" s="73">
        <f t="shared" si="1"/>
        <v>0.0075703052510872094</v>
      </c>
      <c r="U29" s="72">
        <f t="shared" si="1"/>
        <v>0.007011593962773347</v>
      </c>
      <c r="V29" s="63">
        <f t="shared" si="13"/>
        <v>0</v>
      </c>
      <c r="W29" s="69">
        <f t="shared" si="2"/>
        <v>0</v>
      </c>
      <c r="X29" s="69">
        <f t="shared" si="3"/>
        <v>0</v>
      </c>
      <c r="Y29" s="69">
        <f t="shared" si="14"/>
        <v>0</v>
      </c>
      <c r="Z29" s="69">
        <f t="shared" si="4"/>
        <v>0</v>
      </c>
      <c r="AA29" s="69">
        <f t="shared" si="15"/>
        <v>0</v>
      </c>
      <c r="AB29" s="57">
        <f t="shared" si="16"/>
        <v>0</v>
      </c>
      <c r="AC29" s="70">
        <f t="shared" si="5"/>
        <v>0</v>
      </c>
      <c r="AD29" s="75"/>
      <c r="AE29" s="77" t="s">
        <v>66</v>
      </c>
      <c r="AF29" s="66">
        <f>'[2]Adjusted Resources'!$I29</f>
        <v>0</v>
      </c>
      <c r="AG29" s="66">
        <f>'[2]Adjusted Resources'!$P29</f>
        <v>0</v>
      </c>
      <c r="AH29" s="66">
        <f>'[2]Adjusted Resources'!$AC29</f>
        <v>0.00729</v>
      </c>
      <c r="AI29" s="64">
        <f t="shared" si="17"/>
        <v>0.00729</v>
      </c>
      <c r="AJ29" s="69">
        <f t="shared" si="6"/>
        <v>0.007267847600513633</v>
      </c>
      <c r="AK29" s="67">
        <f t="shared" si="18"/>
        <v>86716883.26979364</v>
      </c>
      <c r="AL29" s="39">
        <v>3</v>
      </c>
    </row>
    <row r="30" spans="1:38" ht="18" customHeight="1">
      <c r="A30" s="77" t="s">
        <v>67</v>
      </c>
      <c r="B30" s="55">
        <f>'[1]Self-Suff'!L32</f>
        <v>0.00023577777564895091</v>
      </c>
      <c r="C30" s="56">
        <f>'[1]Resources'!L31</f>
        <v>0.0007484483734941293</v>
      </c>
      <c r="D30" s="69">
        <f t="shared" si="7"/>
        <v>0</v>
      </c>
      <c r="E30" s="69">
        <f t="shared" si="8"/>
        <v>0</v>
      </c>
      <c r="F30" s="69">
        <f t="shared" si="9"/>
        <v>0</v>
      </c>
      <c r="G30" s="69">
        <f t="shared" si="10"/>
        <v>0</v>
      </c>
      <c r="H30" s="69">
        <f t="shared" si="21"/>
        <v>0</v>
      </c>
      <c r="I30" s="70">
        <f t="shared" si="19"/>
        <v>0</v>
      </c>
      <c r="J30" s="59"/>
      <c r="K30" s="77" t="s">
        <v>67</v>
      </c>
      <c r="L30" s="71">
        <f t="shared" si="11"/>
        <v>0.00023577777564895091</v>
      </c>
      <c r="M30" s="72">
        <f t="shared" si="11"/>
        <v>0.0007484483734941293</v>
      </c>
      <c r="N30" s="69">
        <f t="shared" si="0"/>
        <v>0.0007484483734941293</v>
      </c>
      <c r="O30" s="69">
        <f t="shared" si="12"/>
        <v>4.7155555129790184E-05</v>
      </c>
      <c r="P30" s="70">
        <f t="shared" si="20"/>
        <v>0.000189</v>
      </c>
      <c r="Q30" s="62"/>
      <c r="R30" s="59"/>
      <c r="S30" s="72" t="s">
        <v>67</v>
      </c>
      <c r="T30" s="73">
        <f t="shared" si="1"/>
        <v>0.00023577777564895091</v>
      </c>
      <c r="U30" s="72">
        <f t="shared" si="1"/>
        <v>0.0007484483734941293</v>
      </c>
      <c r="V30" s="63">
        <f t="shared" si="13"/>
        <v>0</v>
      </c>
      <c r="W30" s="69">
        <f t="shared" si="2"/>
        <v>0</v>
      </c>
      <c r="X30" s="69">
        <f t="shared" si="3"/>
        <v>0</v>
      </c>
      <c r="Y30" s="69">
        <f t="shared" si="14"/>
        <v>0</v>
      </c>
      <c r="Z30" s="69">
        <f t="shared" si="4"/>
        <v>0</v>
      </c>
      <c r="AA30" s="69">
        <f t="shared" si="15"/>
        <v>0</v>
      </c>
      <c r="AB30" s="57">
        <f t="shared" si="16"/>
        <v>0</v>
      </c>
      <c r="AC30" s="70">
        <f t="shared" si="5"/>
        <v>0</v>
      </c>
      <c r="AD30" s="75"/>
      <c r="AE30" s="77" t="s">
        <v>67</v>
      </c>
      <c r="AF30" s="66">
        <f>'[2]Adjusted Resources'!$I30</f>
        <v>0</v>
      </c>
      <c r="AG30" s="66">
        <f>'[2]Adjusted Resources'!$P30</f>
        <v>0.00018</v>
      </c>
      <c r="AH30" s="66">
        <f>'[2]Adjusted Resources'!$AC30</f>
        <v>0</v>
      </c>
      <c r="AI30" s="64">
        <f t="shared" si="17"/>
        <v>0.00018</v>
      </c>
      <c r="AJ30" s="69">
        <f t="shared" si="6"/>
        <v>0.00017945302717317614</v>
      </c>
      <c r="AK30" s="67">
        <f t="shared" si="18"/>
        <v>2141157.6115998435</v>
      </c>
      <c r="AL30" s="39">
        <v>2</v>
      </c>
    </row>
    <row r="31" spans="1:38" ht="18" customHeight="1">
      <c r="A31" s="77" t="s">
        <v>68</v>
      </c>
      <c r="B31" s="55">
        <f>'[1]Self-Suff'!L33</f>
        <v>0.0003646048508127733</v>
      </c>
      <c r="C31" s="56">
        <f>'[1]Resources'!L32</f>
        <v>0.0006558221656124428</v>
      </c>
      <c r="D31" s="69">
        <f t="shared" si="7"/>
        <v>0</v>
      </c>
      <c r="E31" s="69">
        <f t="shared" si="8"/>
        <v>0</v>
      </c>
      <c r="F31" s="69">
        <f t="shared" si="9"/>
        <v>0</v>
      </c>
      <c r="G31" s="69">
        <f t="shared" si="10"/>
        <v>0</v>
      </c>
      <c r="H31" s="69">
        <f t="shared" si="21"/>
        <v>0</v>
      </c>
      <c r="I31" s="70">
        <f t="shared" si="19"/>
        <v>0</v>
      </c>
      <c r="J31" s="59"/>
      <c r="K31" s="77" t="s">
        <v>68</v>
      </c>
      <c r="L31" s="71">
        <f t="shared" si="11"/>
        <v>0.0003646048508127733</v>
      </c>
      <c r="M31" s="72">
        <f t="shared" si="11"/>
        <v>0.0006558221656124428</v>
      </c>
      <c r="N31" s="69">
        <f t="shared" si="0"/>
        <v>0</v>
      </c>
      <c r="O31" s="69">
        <f t="shared" si="12"/>
        <v>0</v>
      </c>
      <c r="P31" s="70">
        <f t="shared" si="20"/>
        <v>0</v>
      </c>
      <c r="Q31" s="62"/>
      <c r="R31" s="59"/>
      <c r="S31" s="72" t="s">
        <v>68</v>
      </c>
      <c r="T31" s="73">
        <f t="shared" si="1"/>
        <v>0.0003646048508127733</v>
      </c>
      <c r="U31" s="72">
        <f t="shared" si="1"/>
        <v>0.0006558221656124428</v>
      </c>
      <c r="V31" s="63">
        <f t="shared" si="13"/>
        <v>0.0006558221656124428</v>
      </c>
      <c r="W31" s="69">
        <f t="shared" si="2"/>
        <v>1.798720352048227</v>
      </c>
      <c r="X31" s="69">
        <f t="shared" si="3"/>
        <v>0.7987203520482269</v>
      </c>
      <c r="Y31" s="69">
        <f t="shared" si="14"/>
        <v>0.2012796479517731</v>
      </c>
      <c r="Z31" s="69">
        <f t="shared" si="4"/>
        <v>7.292097016255466E-05</v>
      </c>
      <c r="AA31" s="69">
        <f t="shared" si="15"/>
        <v>1.4677507202620754E-05</v>
      </c>
      <c r="AB31" s="57">
        <f t="shared" si="16"/>
        <v>0.00029168388065021865</v>
      </c>
      <c r="AC31" s="70">
        <f t="shared" si="5"/>
        <v>0.000306</v>
      </c>
      <c r="AD31" s="75"/>
      <c r="AE31" s="77" t="s">
        <v>68</v>
      </c>
      <c r="AF31" s="66">
        <f>'[2]Adjusted Resources'!$I31</f>
        <v>0</v>
      </c>
      <c r="AG31" s="66">
        <f>'[2]Adjusted Resources'!$P31</f>
        <v>0</v>
      </c>
      <c r="AH31" s="66">
        <f>'[2]Adjusted Resources'!$AC31</f>
        <v>0.000283</v>
      </c>
      <c r="AI31" s="64">
        <f t="shared" si="17"/>
        <v>0.000283</v>
      </c>
      <c r="AJ31" s="69">
        <f t="shared" si="6"/>
        <v>0.0002821400371667158</v>
      </c>
      <c r="AK31" s="67">
        <f t="shared" si="18"/>
        <v>3366375.5782375312</v>
      </c>
      <c r="AL31" s="39">
        <v>3</v>
      </c>
    </row>
    <row r="32" spans="1:38" ht="18" customHeight="1">
      <c r="A32" s="77" t="s">
        <v>69</v>
      </c>
      <c r="B32" s="55">
        <f>'[1]Self-Suff'!L34</f>
        <v>0.011682988561044301</v>
      </c>
      <c r="C32" s="56">
        <f>'[1]Resources'!L33</f>
        <v>0.010174595587632965</v>
      </c>
      <c r="D32" s="69">
        <f t="shared" si="7"/>
        <v>0.011682988561044301</v>
      </c>
      <c r="E32" s="69">
        <f t="shared" si="8"/>
        <v>0.00233659771220886</v>
      </c>
      <c r="F32" s="69">
        <f t="shared" si="9"/>
        <v>0.00934639084883544</v>
      </c>
      <c r="G32" s="69">
        <f t="shared" si="10"/>
        <v>1.148250902005851</v>
      </c>
      <c r="H32" s="69">
        <f t="shared" si="21"/>
        <v>0.0026830004306686315</v>
      </c>
      <c r="I32" s="70">
        <f t="shared" si="19"/>
        <v>0.012029</v>
      </c>
      <c r="J32" s="59"/>
      <c r="K32" s="77" t="s">
        <v>69</v>
      </c>
      <c r="L32" s="71">
        <f t="shared" si="11"/>
        <v>0.011682988561044301</v>
      </c>
      <c r="M32" s="72">
        <f t="shared" si="11"/>
        <v>0.010174595587632965</v>
      </c>
      <c r="N32" s="69">
        <f t="shared" si="0"/>
        <v>0</v>
      </c>
      <c r="O32" s="69">
        <f t="shared" si="12"/>
        <v>0</v>
      </c>
      <c r="P32" s="70">
        <f t="shared" si="20"/>
        <v>0</v>
      </c>
      <c r="Q32" s="62"/>
      <c r="R32" s="59"/>
      <c r="S32" s="72" t="s">
        <v>69</v>
      </c>
      <c r="T32" s="73">
        <f t="shared" si="1"/>
        <v>0.011682988561044301</v>
      </c>
      <c r="U32" s="72">
        <f t="shared" si="1"/>
        <v>0.010174595587632965</v>
      </c>
      <c r="V32" s="63">
        <f t="shared" si="13"/>
        <v>0</v>
      </c>
      <c r="W32" s="69">
        <f t="shared" si="2"/>
        <v>0</v>
      </c>
      <c r="X32" s="69">
        <f t="shared" si="3"/>
        <v>0</v>
      </c>
      <c r="Y32" s="69">
        <f t="shared" si="14"/>
        <v>0</v>
      </c>
      <c r="Z32" s="69">
        <f t="shared" si="4"/>
        <v>0</v>
      </c>
      <c r="AA32" s="69">
        <f t="shared" si="15"/>
        <v>0</v>
      </c>
      <c r="AB32" s="57">
        <f t="shared" si="16"/>
        <v>0</v>
      </c>
      <c r="AC32" s="70">
        <f t="shared" si="5"/>
        <v>0</v>
      </c>
      <c r="AD32" s="75"/>
      <c r="AE32" s="77" t="s">
        <v>69</v>
      </c>
      <c r="AF32" s="66">
        <f>'[2]Adjusted Resources'!$I32</f>
        <v>0.01134</v>
      </c>
      <c r="AG32" s="66">
        <f>'[2]Adjusted Resources'!$P32</f>
        <v>0</v>
      </c>
      <c r="AH32" s="66">
        <f>'[2]Adjusted Resources'!$AC32</f>
        <v>0</v>
      </c>
      <c r="AI32" s="64">
        <f t="shared" si="17"/>
        <v>0.01134</v>
      </c>
      <c r="AJ32" s="69">
        <f t="shared" si="6"/>
        <v>0.011305540711910096</v>
      </c>
      <c r="AK32" s="67">
        <f t="shared" si="18"/>
        <v>134892929.53079012</v>
      </c>
      <c r="AL32" s="39">
        <v>1</v>
      </c>
    </row>
    <row r="33" spans="1:38" ht="18" customHeight="1">
      <c r="A33" s="77" t="s">
        <v>70</v>
      </c>
      <c r="B33" s="55">
        <f>'[1]Self-Suff'!L35</f>
        <v>0.003193501269872637</v>
      </c>
      <c r="C33" s="56">
        <f>'[1]Resources'!L34</f>
        <v>0.003991231613765703</v>
      </c>
      <c r="D33" s="69">
        <f t="shared" si="7"/>
        <v>0</v>
      </c>
      <c r="E33" s="69">
        <f t="shared" si="8"/>
        <v>0</v>
      </c>
      <c r="F33" s="69">
        <f t="shared" si="9"/>
        <v>0</v>
      </c>
      <c r="G33" s="69">
        <f t="shared" si="10"/>
        <v>0</v>
      </c>
      <c r="H33" s="69">
        <f t="shared" si="21"/>
        <v>0</v>
      </c>
      <c r="I33" s="70">
        <f t="shared" si="19"/>
        <v>0</v>
      </c>
      <c r="J33" s="59"/>
      <c r="K33" s="77" t="s">
        <v>70</v>
      </c>
      <c r="L33" s="71">
        <f t="shared" si="11"/>
        <v>0.003193501269872637</v>
      </c>
      <c r="M33" s="72">
        <f t="shared" si="11"/>
        <v>0.003991231613765703</v>
      </c>
      <c r="N33" s="69">
        <f t="shared" si="0"/>
        <v>0</v>
      </c>
      <c r="O33" s="69">
        <f t="shared" si="12"/>
        <v>0</v>
      </c>
      <c r="P33" s="70">
        <f t="shared" si="20"/>
        <v>0</v>
      </c>
      <c r="Q33" s="62"/>
      <c r="R33" s="59"/>
      <c r="S33" s="72" t="s">
        <v>70</v>
      </c>
      <c r="T33" s="73">
        <f t="shared" si="1"/>
        <v>0.003193501269872637</v>
      </c>
      <c r="U33" s="72">
        <f t="shared" si="1"/>
        <v>0.003991231613765703</v>
      </c>
      <c r="V33" s="63">
        <f t="shared" si="13"/>
        <v>0.003991231613765703</v>
      </c>
      <c r="W33" s="69">
        <f t="shared" si="2"/>
        <v>1.2497980355977378</v>
      </c>
      <c r="X33" s="69">
        <f t="shared" si="3"/>
        <v>0.24979803559773783</v>
      </c>
      <c r="Y33" s="69">
        <f t="shared" si="14"/>
        <v>0.7502019644022622</v>
      </c>
      <c r="Z33" s="69">
        <f t="shared" si="4"/>
        <v>0.0006387002539745275</v>
      </c>
      <c r="AA33" s="69">
        <f t="shared" si="15"/>
        <v>0.00047915418519591424</v>
      </c>
      <c r="AB33" s="57">
        <f t="shared" si="16"/>
        <v>0.00255480101589811</v>
      </c>
      <c r="AC33" s="70">
        <f t="shared" si="5"/>
        <v>0.003034</v>
      </c>
      <c r="AD33" s="75"/>
      <c r="AE33" s="77" t="s">
        <v>70</v>
      </c>
      <c r="AF33" s="66">
        <f>'[2]Adjusted Resources'!$I33</f>
        <v>0</v>
      </c>
      <c r="AG33" s="66">
        <f>'[2]Adjusted Resources'!$P33</f>
        <v>0</v>
      </c>
      <c r="AH33" s="66">
        <f>'[2]Adjusted Resources'!$AC33</f>
        <v>0.002899</v>
      </c>
      <c r="AI33" s="64">
        <f t="shared" si="17"/>
        <v>0.002899</v>
      </c>
      <c r="AJ33" s="69">
        <f t="shared" si="6"/>
        <v>0.002890190698750209</v>
      </c>
      <c r="AK33" s="67">
        <f t="shared" si="18"/>
        <v>34484532.86682192</v>
      </c>
      <c r="AL33" s="39">
        <v>3</v>
      </c>
    </row>
    <row r="34" spans="1:38" ht="18" customHeight="1">
      <c r="A34" s="77" t="s">
        <v>71</v>
      </c>
      <c r="B34" s="55">
        <f>'[1]Self-Suff'!L36</f>
        <v>0.002162102448880672</v>
      </c>
      <c r="C34" s="56">
        <f>'[1]Resources'!L35</f>
        <v>0.0026929819886604453</v>
      </c>
      <c r="D34" s="69">
        <f t="shared" si="7"/>
        <v>0</v>
      </c>
      <c r="E34" s="69">
        <f t="shared" si="8"/>
        <v>0</v>
      </c>
      <c r="F34" s="69">
        <f t="shared" si="9"/>
        <v>0</v>
      </c>
      <c r="G34" s="69">
        <f t="shared" si="10"/>
        <v>0</v>
      </c>
      <c r="H34" s="69">
        <f t="shared" si="21"/>
        <v>0</v>
      </c>
      <c r="I34" s="70">
        <f t="shared" si="19"/>
        <v>0</v>
      </c>
      <c r="J34" s="59"/>
      <c r="K34" s="77" t="s">
        <v>71</v>
      </c>
      <c r="L34" s="71">
        <f t="shared" si="11"/>
        <v>0.002162102448880672</v>
      </c>
      <c r="M34" s="72">
        <f t="shared" si="11"/>
        <v>0.0026929819886604453</v>
      </c>
      <c r="N34" s="69">
        <f t="shared" si="0"/>
        <v>0</v>
      </c>
      <c r="O34" s="69">
        <f t="shared" si="12"/>
        <v>0</v>
      </c>
      <c r="P34" s="70">
        <f t="shared" si="20"/>
        <v>0</v>
      </c>
      <c r="Q34" s="62"/>
      <c r="R34" s="59"/>
      <c r="S34" s="72" t="s">
        <v>71</v>
      </c>
      <c r="T34" s="73">
        <f t="shared" si="1"/>
        <v>0.002162102448880672</v>
      </c>
      <c r="U34" s="72">
        <f t="shared" si="1"/>
        <v>0.0026929819886604453</v>
      </c>
      <c r="V34" s="63">
        <f t="shared" si="13"/>
        <v>0.0026929819886604453</v>
      </c>
      <c r="W34" s="69">
        <f t="shared" si="2"/>
        <v>1.2455385682832056</v>
      </c>
      <c r="X34" s="69">
        <f t="shared" si="3"/>
        <v>0.24553856828320564</v>
      </c>
      <c r="Y34" s="69">
        <f t="shared" si="14"/>
        <v>0.7544614317167944</v>
      </c>
      <c r="Z34" s="69">
        <f t="shared" si="4"/>
        <v>0.00043242048977613445</v>
      </c>
      <c r="AA34" s="69">
        <f t="shared" si="15"/>
        <v>0.0003262445818201798</v>
      </c>
      <c r="AB34" s="57">
        <f t="shared" si="16"/>
        <v>0.0017296819591045378</v>
      </c>
      <c r="AC34" s="70">
        <f t="shared" si="5"/>
        <v>0.002056</v>
      </c>
      <c r="AD34" s="75"/>
      <c r="AE34" s="77" t="s">
        <v>71</v>
      </c>
      <c r="AF34" s="66">
        <f>'[2]Adjusted Resources'!$I34</f>
        <v>0</v>
      </c>
      <c r="AG34" s="66">
        <f>'[2]Adjusted Resources'!$P34</f>
        <v>0</v>
      </c>
      <c r="AH34" s="66">
        <f>'[2]Adjusted Resources'!$AC34</f>
        <v>0.001943</v>
      </c>
      <c r="AI34" s="64">
        <f t="shared" si="17"/>
        <v>0.001943</v>
      </c>
      <c r="AJ34" s="69">
        <f t="shared" si="6"/>
        <v>0.0019370957322082292</v>
      </c>
      <c r="AK34" s="67">
        <f t="shared" si="18"/>
        <v>23112606.885213867</v>
      </c>
      <c r="AL34" s="39">
        <v>3</v>
      </c>
    </row>
    <row r="35" spans="1:38" ht="18" customHeight="1">
      <c r="A35" s="77" t="s">
        <v>72</v>
      </c>
      <c r="B35" s="55">
        <f>'[1]Self-Suff'!L37</f>
        <v>0.07960259740733655</v>
      </c>
      <c r="C35" s="56">
        <f>'[1]Resources'!L36</f>
        <v>0.058665143124024495</v>
      </c>
      <c r="D35" s="69">
        <f t="shared" si="7"/>
        <v>0.07960259740733655</v>
      </c>
      <c r="E35" s="69">
        <f t="shared" si="8"/>
        <v>0.01592051948146731</v>
      </c>
      <c r="F35" s="69">
        <f t="shared" si="9"/>
        <v>0.06368207792586925</v>
      </c>
      <c r="G35" s="69">
        <f t="shared" si="10"/>
        <v>1.3568976937301251</v>
      </c>
      <c r="H35" s="69">
        <f t="shared" si="21"/>
        <v>0.021602516167388522</v>
      </c>
      <c r="I35" s="70">
        <f t="shared" si="19"/>
        <v>0.085285</v>
      </c>
      <c r="J35" s="59"/>
      <c r="K35" s="77" t="s">
        <v>72</v>
      </c>
      <c r="L35" s="71">
        <f t="shared" si="11"/>
        <v>0.07960259740733655</v>
      </c>
      <c r="M35" s="72">
        <f t="shared" si="11"/>
        <v>0.058665143124024495</v>
      </c>
      <c r="N35" s="69">
        <f t="shared" si="0"/>
        <v>0</v>
      </c>
      <c r="O35" s="69">
        <f t="shared" si="12"/>
        <v>0</v>
      </c>
      <c r="P35" s="70">
        <f t="shared" si="20"/>
        <v>0</v>
      </c>
      <c r="Q35" s="62"/>
      <c r="R35" s="59"/>
      <c r="S35" s="72" t="s">
        <v>72</v>
      </c>
      <c r="T35" s="73">
        <f t="shared" si="1"/>
        <v>0.07960259740733655</v>
      </c>
      <c r="U35" s="72">
        <f t="shared" si="1"/>
        <v>0.058665143124024495</v>
      </c>
      <c r="V35" s="63">
        <f t="shared" si="13"/>
        <v>0</v>
      </c>
      <c r="W35" s="69">
        <f t="shared" si="2"/>
        <v>0</v>
      </c>
      <c r="X35" s="69">
        <f t="shared" si="3"/>
        <v>0</v>
      </c>
      <c r="Y35" s="69">
        <f t="shared" si="14"/>
        <v>0</v>
      </c>
      <c r="Z35" s="69">
        <f t="shared" si="4"/>
        <v>0</v>
      </c>
      <c r="AA35" s="69">
        <f t="shared" si="15"/>
        <v>0</v>
      </c>
      <c r="AB35" s="57">
        <f t="shared" si="16"/>
        <v>0</v>
      </c>
      <c r="AC35" s="70">
        <f t="shared" si="5"/>
        <v>0</v>
      </c>
      <c r="AD35" s="75"/>
      <c r="AE35" s="77" t="s">
        <v>72</v>
      </c>
      <c r="AF35" s="66">
        <f>'[2]Adjusted Resources'!$I35</f>
        <v>0.081424</v>
      </c>
      <c r="AG35" s="66">
        <f>'[2]Adjusted Resources'!$P35</f>
        <v>0</v>
      </c>
      <c r="AH35" s="66">
        <f>'[2]Adjusted Resources'!$AC35</f>
        <v>0</v>
      </c>
      <c r="AI35" s="64">
        <f t="shared" si="17"/>
        <v>0.081424</v>
      </c>
      <c r="AJ35" s="69">
        <f t="shared" si="6"/>
        <v>0.0811765738030483</v>
      </c>
      <c r="AK35" s="67">
        <f t="shared" si="18"/>
        <v>968564540.9272536</v>
      </c>
      <c r="AL35" s="39">
        <v>1</v>
      </c>
    </row>
    <row r="36" spans="1:38" ht="18" customHeight="1">
      <c r="A36" s="77" t="s">
        <v>73</v>
      </c>
      <c r="B36" s="55">
        <f>'[1]Self-Suff'!L38</f>
        <v>0.007647007878822895</v>
      </c>
      <c r="C36" s="56">
        <f>'[1]Resources'!L37</f>
        <v>0.005229780626897666</v>
      </c>
      <c r="D36" s="69">
        <f t="shared" si="7"/>
        <v>0.007647007878822895</v>
      </c>
      <c r="E36" s="69">
        <f t="shared" si="8"/>
        <v>0.001529401575764579</v>
      </c>
      <c r="F36" s="69">
        <f t="shared" si="9"/>
        <v>0.006117606303058316</v>
      </c>
      <c r="G36" s="69">
        <f t="shared" si="10"/>
        <v>1.4622043302338557</v>
      </c>
      <c r="H36" s="69">
        <f t="shared" si="21"/>
        <v>0.0022362976067494497</v>
      </c>
      <c r="I36" s="70">
        <f t="shared" si="19"/>
        <v>0.008354</v>
      </c>
      <c r="J36" s="59"/>
      <c r="K36" s="77" t="s">
        <v>73</v>
      </c>
      <c r="L36" s="71">
        <f t="shared" si="11"/>
        <v>0.007647007878822895</v>
      </c>
      <c r="M36" s="72">
        <f t="shared" si="11"/>
        <v>0.005229780626897666</v>
      </c>
      <c r="N36" s="69">
        <f t="shared" si="0"/>
        <v>0</v>
      </c>
      <c r="O36" s="69">
        <f t="shared" si="12"/>
        <v>0</v>
      </c>
      <c r="P36" s="70">
        <f t="shared" si="20"/>
        <v>0</v>
      </c>
      <c r="Q36" s="62"/>
      <c r="R36" s="59"/>
      <c r="S36" s="72" t="s">
        <v>73</v>
      </c>
      <c r="T36" s="73">
        <f t="shared" si="1"/>
        <v>0.007647007878822895</v>
      </c>
      <c r="U36" s="72">
        <f t="shared" si="1"/>
        <v>0.005229780626897666</v>
      </c>
      <c r="V36" s="63">
        <f t="shared" si="13"/>
        <v>0</v>
      </c>
      <c r="W36" s="69">
        <f t="shared" si="2"/>
        <v>0</v>
      </c>
      <c r="X36" s="69">
        <f t="shared" si="3"/>
        <v>0</v>
      </c>
      <c r="Y36" s="69">
        <f t="shared" si="14"/>
        <v>0</v>
      </c>
      <c r="Z36" s="69">
        <f t="shared" si="4"/>
        <v>0</v>
      </c>
      <c r="AA36" s="69">
        <f t="shared" si="15"/>
        <v>0</v>
      </c>
      <c r="AB36" s="57">
        <f t="shared" si="16"/>
        <v>0</v>
      </c>
      <c r="AC36" s="70">
        <f t="shared" si="5"/>
        <v>0</v>
      </c>
      <c r="AD36" s="75"/>
      <c r="AE36" s="77" t="s">
        <v>73</v>
      </c>
      <c r="AF36" s="66">
        <f>'[2]Adjusted Resources'!$I36</f>
        <v>0.007897</v>
      </c>
      <c r="AG36" s="66">
        <f>'[2]Adjusted Resources'!$P36</f>
        <v>0</v>
      </c>
      <c r="AH36" s="66">
        <f>'[2]Adjusted Resources'!$AC36</f>
        <v>0</v>
      </c>
      <c r="AI36" s="64">
        <f t="shared" si="17"/>
        <v>0.007897</v>
      </c>
      <c r="AJ36" s="69">
        <f t="shared" si="6"/>
        <v>0.007873003086592065</v>
      </c>
      <c r="AK36" s="67">
        <f t="shared" si="18"/>
        <v>93937342.54891089</v>
      </c>
      <c r="AL36" s="39">
        <v>1</v>
      </c>
    </row>
    <row r="37" spans="1:38" ht="18" customHeight="1">
      <c r="A37" s="77" t="s">
        <v>74</v>
      </c>
      <c r="B37" s="55">
        <f>'[1]Self-Suff'!L39</f>
        <v>0.0004602867138823398</v>
      </c>
      <c r="C37" s="56">
        <f>'[1]Resources'!L38</f>
        <v>0.0011682427173593394</v>
      </c>
      <c r="D37" s="69">
        <f t="shared" si="7"/>
        <v>0</v>
      </c>
      <c r="E37" s="69">
        <f t="shared" si="8"/>
        <v>0</v>
      </c>
      <c r="F37" s="69">
        <f t="shared" si="9"/>
        <v>0</v>
      </c>
      <c r="G37" s="69">
        <f t="shared" si="10"/>
        <v>0</v>
      </c>
      <c r="H37" s="69">
        <f t="shared" si="21"/>
        <v>0</v>
      </c>
      <c r="I37" s="70">
        <f t="shared" si="19"/>
        <v>0</v>
      </c>
      <c r="J37" s="59"/>
      <c r="K37" s="77" t="s">
        <v>74</v>
      </c>
      <c r="L37" s="71">
        <f t="shared" si="11"/>
        <v>0.0004602867138823398</v>
      </c>
      <c r="M37" s="72">
        <f t="shared" si="11"/>
        <v>0.0011682427173593394</v>
      </c>
      <c r="N37" s="69">
        <f t="shared" si="0"/>
        <v>0.0011682427173593394</v>
      </c>
      <c r="O37" s="69">
        <f t="shared" si="12"/>
        <v>9.205734277646797E-05</v>
      </c>
      <c r="P37" s="70">
        <f t="shared" si="20"/>
        <v>0.000368</v>
      </c>
      <c r="Q37" s="62"/>
      <c r="R37" s="59"/>
      <c r="S37" s="72" t="s">
        <v>74</v>
      </c>
      <c r="T37" s="73">
        <f t="shared" si="1"/>
        <v>0.0004602867138823398</v>
      </c>
      <c r="U37" s="72">
        <f t="shared" si="1"/>
        <v>0.0011682427173593394</v>
      </c>
      <c r="V37" s="63">
        <f t="shared" si="13"/>
        <v>0</v>
      </c>
      <c r="W37" s="69">
        <f t="shared" si="2"/>
        <v>0</v>
      </c>
      <c r="X37" s="69">
        <f t="shared" si="3"/>
        <v>0</v>
      </c>
      <c r="Y37" s="69">
        <f t="shared" si="14"/>
        <v>0</v>
      </c>
      <c r="Z37" s="69">
        <f t="shared" si="4"/>
        <v>0</v>
      </c>
      <c r="AA37" s="69">
        <f t="shared" si="15"/>
        <v>0</v>
      </c>
      <c r="AB37" s="57">
        <f t="shared" si="16"/>
        <v>0</v>
      </c>
      <c r="AC37" s="70">
        <f t="shared" si="5"/>
        <v>0</v>
      </c>
      <c r="AD37" s="75"/>
      <c r="AE37" s="77" t="s">
        <v>74</v>
      </c>
      <c r="AF37" s="66">
        <f>'[2]Adjusted Resources'!$I37</f>
        <v>0</v>
      </c>
      <c r="AG37" s="66">
        <f>'[2]Adjusted Resources'!$P37</f>
        <v>0.000321</v>
      </c>
      <c r="AH37" s="66">
        <f>'[2]Adjusted Resources'!$AC37</f>
        <v>0</v>
      </c>
      <c r="AI37" s="64">
        <f t="shared" si="17"/>
        <v>0.000321</v>
      </c>
      <c r="AJ37" s="69">
        <f t="shared" si="6"/>
        <v>0.0003200245651254974</v>
      </c>
      <c r="AK37" s="67">
        <f t="shared" si="18"/>
        <v>3818397.7406863873</v>
      </c>
      <c r="AL37" s="39">
        <v>2</v>
      </c>
    </row>
    <row r="38" spans="1:38" ht="18" customHeight="1">
      <c r="A38" s="77" t="s">
        <v>75</v>
      </c>
      <c r="B38" s="55">
        <f>'[1]Self-Suff'!L40</f>
        <v>0.06012278886312053</v>
      </c>
      <c r="C38" s="56">
        <f>'[1]Resources'!L39</f>
        <v>0.039019185211273275</v>
      </c>
      <c r="D38" s="69">
        <f t="shared" si="7"/>
        <v>0.06012278886312053</v>
      </c>
      <c r="E38" s="69">
        <f t="shared" si="8"/>
        <v>0.012024557772624107</v>
      </c>
      <c r="F38" s="69">
        <f t="shared" si="9"/>
        <v>0.04809823109049642</v>
      </c>
      <c r="G38" s="69">
        <f t="shared" si="10"/>
        <v>1.5408519818540465</v>
      </c>
      <c r="H38" s="69">
        <f t="shared" si="21"/>
        <v>0.018528063674866334</v>
      </c>
      <c r="I38" s="70">
        <f t="shared" si="19"/>
        <v>0.066626</v>
      </c>
      <c r="J38" s="59"/>
      <c r="K38" s="77" t="s">
        <v>75</v>
      </c>
      <c r="L38" s="71">
        <f t="shared" si="11"/>
        <v>0.06012278886312053</v>
      </c>
      <c r="M38" s="72">
        <f t="shared" si="11"/>
        <v>0.039019185211273275</v>
      </c>
      <c r="N38" s="69">
        <f t="shared" si="0"/>
        <v>0</v>
      </c>
      <c r="O38" s="69">
        <f t="shared" si="12"/>
        <v>0</v>
      </c>
      <c r="P38" s="70">
        <f t="shared" si="20"/>
        <v>0</v>
      </c>
      <c r="Q38" s="62"/>
      <c r="R38" s="59"/>
      <c r="S38" s="72" t="s">
        <v>75</v>
      </c>
      <c r="T38" s="73">
        <f aca="true" t="shared" si="22" ref="T38:U62">L38</f>
        <v>0.06012278886312053</v>
      </c>
      <c r="U38" s="72">
        <f t="shared" si="22"/>
        <v>0.039019185211273275</v>
      </c>
      <c r="V38" s="63">
        <f t="shared" si="13"/>
        <v>0</v>
      </c>
      <c r="W38" s="69">
        <f t="shared" si="2"/>
        <v>0</v>
      </c>
      <c r="X38" s="69">
        <f t="shared" si="3"/>
        <v>0</v>
      </c>
      <c r="Y38" s="69">
        <f t="shared" si="14"/>
        <v>0</v>
      </c>
      <c r="Z38" s="69">
        <f t="shared" si="4"/>
        <v>0</v>
      </c>
      <c r="AA38" s="69">
        <f t="shared" si="15"/>
        <v>0</v>
      </c>
      <c r="AB38" s="57">
        <f t="shared" si="16"/>
        <v>0</v>
      </c>
      <c r="AC38" s="70">
        <f t="shared" si="5"/>
        <v>0</v>
      </c>
      <c r="AD38" s="75"/>
      <c r="AE38" s="77" t="s">
        <v>75</v>
      </c>
      <c r="AF38" s="66">
        <f>'[2]Adjusted Resources'!$I38</f>
        <v>0.06058</v>
      </c>
      <c r="AG38" s="66">
        <f>'[2]Adjusted Resources'!$P38</f>
        <v>0</v>
      </c>
      <c r="AH38" s="66">
        <f>'[2]Adjusted Resources'!$AC38</f>
        <v>0</v>
      </c>
      <c r="AI38" s="64">
        <f t="shared" si="17"/>
        <v>0.06058</v>
      </c>
      <c r="AJ38" s="69">
        <f aca="true" t="shared" si="23" ref="AJ38:AJ62">AI38/$AI$63</f>
        <v>0.0603959132563945</v>
      </c>
      <c r="AK38" s="67">
        <f t="shared" si="18"/>
        <v>720618489.5039917</v>
      </c>
      <c r="AL38" s="39">
        <v>1</v>
      </c>
    </row>
    <row r="39" spans="1:38" ht="18" customHeight="1">
      <c r="A39" s="77" t="s">
        <v>76</v>
      </c>
      <c r="B39" s="55">
        <f>'[1]Self-Suff'!L41</f>
        <v>0.036945747959472454</v>
      </c>
      <c r="C39" s="56">
        <f>'[1]Resources'!L40</f>
        <v>0.04036290550094941</v>
      </c>
      <c r="D39" s="69">
        <f t="shared" si="7"/>
        <v>0</v>
      </c>
      <c r="E39" s="69">
        <f t="shared" si="8"/>
        <v>0</v>
      </c>
      <c r="F39" s="69">
        <f t="shared" si="9"/>
        <v>0</v>
      </c>
      <c r="G39" s="69">
        <f t="shared" si="10"/>
        <v>0</v>
      </c>
      <c r="H39" s="69">
        <f t="shared" si="21"/>
        <v>0</v>
      </c>
      <c r="I39" s="70">
        <f t="shared" si="19"/>
        <v>0</v>
      </c>
      <c r="J39" s="59"/>
      <c r="K39" s="77" t="s">
        <v>76</v>
      </c>
      <c r="L39" s="71">
        <f aca="true" t="shared" si="24" ref="L39:M62">B39</f>
        <v>0.036945747959472454</v>
      </c>
      <c r="M39" s="72">
        <f t="shared" si="24"/>
        <v>0.04036290550094941</v>
      </c>
      <c r="N39" s="69">
        <f t="shared" si="0"/>
        <v>0</v>
      </c>
      <c r="O39" s="69">
        <f t="shared" si="12"/>
        <v>0</v>
      </c>
      <c r="P39" s="70">
        <f t="shared" si="20"/>
        <v>0</v>
      </c>
      <c r="Q39" s="62"/>
      <c r="R39" s="59"/>
      <c r="S39" s="72" t="s">
        <v>76</v>
      </c>
      <c r="T39" s="73">
        <f t="shared" si="22"/>
        <v>0.036945747959472454</v>
      </c>
      <c r="U39" s="72">
        <f t="shared" si="22"/>
        <v>0.04036290550094941</v>
      </c>
      <c r="V39" s="63">
        <f t="shared" si="13"/>
        <v>0.04036290550094941</v>
      </c>
      <c r="W39" s="69">
        <f t="shared" si="2"/>
        <v>1.0924912264660442</v>
      </c>
      <c r="X39" s="69">
        <f t="shared" si="3"/>
        <v>0.09249122646604424</v>
      </c>
      <c r="Y39" s="69">
        <f t="shared" si="14"/>
        <v>0.9075087735339558</v>
      </c>
      <c r="Z39" s="69">
        <f t="shared" si="4"/>
        <v>0.007389149591894491</v>
      </c>
      <c r="AA39" s="69">
        <f t="shared" si="15"/>
        <v>0.006705718083599099</v>
      </c>
      <c r="AB39" s="57">
        <f t="shared" si="16"/>
        <v>0.029556598367577964</v>
      </c>
      <c r="AC39" s="70">
        <f t="shared" si="5"/>
        <v>0.036262</v>
      </c>
      <c r="AD39" s="75"/>
      <c r="AE39" s="77" t="s">
        <v>76</v>
      </c>
      <c r="AF39" s="66">
        <f>'[2]Adjusted Resources'!$I39</f>
        <v>0</v>
      </c>
      <c r="AG39" s="66">
        <f>'[2]Adjusted Resources'!$P39</f>
        <v>0</v>
      </c>
      <c r="AH39" s="66">
        <f>'[2]Adjusted Resources'!$AC39</f>
        <v>0.03472</v>
      </c>
      <c r="AI39" s="64">
        <f t="shared" si="17"/>
        <v>0.03472</v>
      </c>
      <c r="AJ39" s="69">
        <f t="shared" si="23"/>
        <v>0.03461449501918153</v>
      </c>
      <c r="AK39" s="67">
        <f t="shared" si="18"/>
        <v>413005512.6374809</v>
      </c>
      <c r="AL39" s="39">
        <v>3</v>
      </c>
    </row>
    <row r="40" spans="1:38" ht="18" customHeight="1">
      <c r="A40" s="77" t="s">
        <v>77</v>
      </c>
      <c r="B40" s="55">
        <f>'[1]Self-Suff'!L42</f>
        <v>0.0013757138372751407</v>
      </c>
      <c r="C40" s="56">
        <f>'[1]Resources'!L41</f>
        <v>0.0013812260629820735</v>
      </c>
      <c r="D40" s="69">
        <f t="shared" si="7"/>
        <v>0</v>
      </c>
      <c r="E40" s="69">
        <f t="shared" si="8"/>
        <v>0</v>
      </c>
      <c r="F40" s="69">
        <f t="shared" si="9"/>
        <v>0</v>
      </c>
      <c r="G40" s="69">
        <f t="shared" si="10"/>
        <v>0</v>
      </c>
      <c r="H40" s="69">
        <f t="shared" si="21"/>
        <v>0</v>
      </c>
      <c r="I40" s="70">
        <f t="shared" si="19"/>
        <v>0</v>
      </c>
      <c r="J40" s="59"/>
      <c r="K40" s="77" t="s">
        <v>77</v>
      </c>
      <c r="L40" s="71">
        <f t="shared" si="24"/>
        <v>0.0013757138372751407</v>
      </c>
      <c r="M40" s="72">
        <f t="shared" si="24"/>
        <v>0.0013812260629820735</v>
      </c>
      <c r="N40" s="69">
        <f t="shared" si="0"/>
        <v>0</v>
      </c>
      <c r="O40" s="69">
        <f t="shared" si="12"/>
        <v>0</v>
      </c>
      <c r="P40" s="70">
        <f t="shared" si="20"/>
        <v>0</v>
      </c>
      <c r="Q40" s="62"/>
      <c r="R40" s="59"/>
      <c r="S40" s="72" t="s">
        <v>77</v>
      </c>
      <c r="T40" s="73">
        <f t="shared" si="22"/>
        <v>0.0013757138372751407</v>
      </c>
      <c r="U40" s="72">
        <f t="shared" si="22"/>
        <v>0.0013812260629820735</v>
      </c>
      <c r="V40" s="63">
        <f t="shared" si="13"/>
        <v>0.0013812260629820735</v>
      </c>
      <c r="W40" s="69">
        <f t="shared" si="2"/>
        <v>1.0040068112695957</v>
      </c>
      <c r="X40" s="69">
        <f t="shared" si="3"/>
        <v>0.004006811269595678</v>
      </c>
      <c r="Y40" s="69">
        <f t="shared" si="14"/>
        <v>0.9959931887304043</v>
      </c>
      <c r="Z40" s="69">
        <f t="shared" si="4"/>
        <v>0.00027514276745502816</v>
      </c>
      <c r="AA40" s="69">
        <f t="shared" si="15"/>
        <v>0.0002740403223136416</v>
      </c>
      <c r="AB40" s="57">
        <f t="shared" si="16"/>
        <v>0.0011005710698201126</v>
      </c>
      <c r="AC40" s="70">
        <f t="shared" si="5"/>
        <v>0.001375</v>
      </c>
      <c r="AD40" s="75"/>
      <c r="AE40" s="77" t="s">
        <v>77</v>
      </c>
      <c r="AF40" s="66">
        <f>'[2]Adjusted Resources'!$I40</f>
        <v>0.001538</v>
      </c>
      <c r="AG40" s="66">
        <f>'[2]Adjusted Resources'!$P40</f>
        <v>0</v>
      </c>
      <c r="AH40" s="66">
        <f>'[2]Adjusted Resources'!$AC40</f>
        <v>0</v>
      </c>
      <c r="AI40" s="64">
        <f t="shared" si="17"/>
        <v>0.001538</v>
      </c>
      <c r="AJ40" s="69">
        <f t="shared" si="23"/>
        <v>0.0015333264210685828</v>
      </c>
      <c r="AK40" s="67">
        <f t="shared" si="18"/>
        <v>18295002.259114217</v>
      </c>
      <c r="AL40" s="39">
        <v>1</v>
      </c>
    </row>
    <row r="41" spans="1:38" ht="18" customHeight="1">
      <c r="A41" s="77" t="s">
        <v>78</v>
      </c>
      <c r="B41" s="55">
        <f>'[1]Self-Suff'!L43</f>
        <v>0.05580145967976309</v>
      </c>
      <c r="C41" s="56">
        <f>'[1]Resources'!L42</f>
        <v>0.045811781575791716</v>
      </c>
      <c r="D41" s="69">
        <f t="shared" si="7"/>
        <v>0.05580145967976309</v>
      </c>
      <c r="E41" s="69">
        <f t="shared" si="8"/>
        <v>0.011160291935952618</v>
      </c>
      <c r="F41" s="69">
        <f t="shared" si="9"/>
        <v>0.044641167743810474</v>
      </c>
      <c r="G41" s="69">
        <f t="shared" si="10"/>
        <v>1.218059148986474</v>
      </c>
      <c r="H41" s="69">
        <f t="shared" si="21"/>
        <v>0.013593895697947056</v>
      </c>
      <c r="I41" s="70">
        <f t="shared" si="19"/>
        <v>0.058235</v>
      </c>
      <c r="J41" s="59"/>
      <c r="K41" s="77" t="s">
        <v>78</v>
      </c>
      <c r="L41" s="71">
        <f t="shared" si="24"/>
        <v>0.05580145967976309</v>
      </c>
      <c r="M41" s="72">
        <f t="shared" si="24"/>
        <v>0.045811781575791716</v>
      </c>
      <c r="N41" s="69">
        <f t="shared" si="0"/>
        <v>0</v>
      </c>
      <c r="O41" s="69">
        <f t="shared" si="12"/>
        <v>0</v>
      </c>
      <c r="P41" s="70">
        <f t="shared" si="20"/>
        <v>0</v>
      </c>
      <c r="Q41" s="62"/>
      <c r="R41" s="59"/>
      <c r="S41" s="72" t="s">
        <v>78</v>
      </c>
      <c r="T41" s="73">
        <f t="shared" si="22"/>
        <v>0.05580145967976309</v>
      </c>
      <c r="U41" s="72">
        <f t="shared" si="22"/>
        <v>0.045811781575791716</v>
      </c>
      <c r="V41" s="63">
        <f t="shared" si="13"/>
        <v>0</v>
      </c>
      <c r="W41" s="69">
        <f t="shared" si="2"/>
        <v>0</v>
      </c>
      <c r="X41" s="69">
        <f t="shared" si="3"/>
        <v>0</v>
      </c>
      <c r="Y41" s="69">
        <f t="shared" si="14"/>
        <v>0</v>
      </c>
      <c r="Z41" s="69">
        <f t="shared" si="4"/>
        <v>0</v>
      </c>
      <c r="AA41" s="69">
        <f t="shared" si="15"/>
        <v>0</v>
      </c>
      <c r="AB41" s="57">
        <f t="shared" si="16"/>
        <v>0</v>
      </c>
      <c r="AC41" s="70">
        <f t="shared" si="5"/>
        <v>0</v>
      </c>
      <c r="AD41" s="75"/>
      <c r="AE41" s="77" t="s">
        <v>78</v>
      </c>
      <c r="AF41" s="66">
        <f>'[2]Adjusted Resources'!$I41</f>
        <v>0.053527</v>
      </c>
      <c r="AG41" s="66">
        <f>'[2]Adjusted Resources'!$P41</f>
        <v>0</v>
      </c>
      <c r="AH41" s="66">
        <f>'[2]Adjusted Resources'!$AC41</f>
        <v>0</v>
      </c>
      <c r="AI41" s="64">
        <f t="shared" si="17"/>
        <v>0.053527</v>
      </c>
      <c r="AJ41" s="69">
        <f t="shared" si="23"/>
        <v>0.05336434547499221</v>
      </c>
      <c r="AK41" s="67">
        <f t="shared" si="18"/>
        <v>636720797.0894711</v>
      </c>
      <c r="AL41" s="39">
        <v>1</v>
      </c>
    </row>
    <row r="42" spans="1:38" ht="18" customHeight="1">
      <c r="A42" s="77" t="s">
        <v>79</v>
      </c>
      <c r="B42" s="55">
        <f>'[1]Self-Suff'!L44</f>
        <v>0.08076440891499877</v>
      </c>
      <c r="C42" s="56">
        <f>'[1]Resources'!L43</f>
        <v>0.06896911960860112</v>
      </c>
      <c r="D42" s="69">
        <f t="shared" si="7"/>
        <v>0.08076440891499877</v>
      </c>
      <c r="E42" s="69">
        <f t="shared" si="8"/>
        <v>0.016152881782999753</v>
      </c>
      <c r="F42" s="69">
        <f t="shared" si="9"/>
        <v>0.06461152713199901</v>
      </c>
      <c r="G42" s="69">
        <f t="shared" si="10"/>
        <v>1.171022761684298</v>
      </c>
      <c r="H42" s="69">
        <f t="shared" si="21"/>
        <v>0.01891539223468836</v>
      </c>
      <c r="I42" s="70">
        <f t="shared" si="19"/>
        <v>0.083527</v>
      </c>
      <c r="J42" s="59"/>
      <c r="K42" s="77" t="s">
        <v>79</v>
      </c>
      <c r="L42" s="71">
        <f t="shared" si="24"/>
        <v>0.08076440891499877</v>
      </c>
      <c r="M42" s="72">
        <f t="shared" si="24"/>
        <v>0.06896911960860112</v>
      </c>
      <c r="N42" s="69">
        <f t="shared" si="0"/>
        <v>0</v>
      </c>
      <c r="O42" s="69">
        <f t="shared" si="12"/>
        <v>0</v>
      </c>
      <c r="P42" s="70">
        <f t="shared" si="20"/>
        <v>0</v>
      </c>
      <c r="Q42" s="62"/>
      <c r="R42" s="59"/>
      <c r="S42" s="72" t="s">
        <v>79</v>
      </c>
      <c r="T42" s="73">
        <f t="shared" si="22"/>
        <v>0.08076440891499877</v>
      </c>
      <c r="U42" s="72">
        <f t="shared" si="22"/>
        <v>0.06896911960860112</v>
      </c>
      <c r="V42" s="63">
        <f t="shared" si="13"/>
        <v>0</v>
      </c>
      <c r="W42" s="69">
        <f t="shared" si="2"/>
        <v>0</v>
      </c>
      <c r="X42" s="69">
        <f t="shared" si="3"/>
        <v>0</v>
      </c>
      <c r="Y42" s="69">
        <f t="shared" si="14"/>
        <v>0</v>
      </c>
      <c r="Z42" s="69">
        <f t="shared" si="4"/>
        <v>0</v>
      </c>
      <c r="AA42" s="69">
        <f t="shared" si="15"/>
        <v>0</v>
      </c>
      <c r="AB42" s="57">
        <f t="shared" si="16"/>
        <v>0</v>
      </c>
      <c r="AC42" s="70">
        <f t="shared" si="5"/>
        <v>0</v>
      </c>
      <c r="AD42" s="75"/>
      <c r="AE42" s="77" t="s">
        <v>79</v>
      </c>
      <c r="AF42" s="66">
        <f>'[2]Adjusted Resources'!$I42</f>
        <v>0.084967</v>
      </c>
      <c r="AG42" s="66">
        <f>'[2]Adjusted Resources'!$P42</f>
        <v>0</v>
      </c>
      <c r="AH42" s="66">
        <f>'[2]Adjusted Resources'!$AC42</f>
        <v>0</v>
      </c>
      <c r="AI42" s="64">
        <f t="shared" si="17"/>
        <v>0.084967</v>
      </c>
      <c r="AJ42" s="69">
        <f t="shared" si="23"/>
        <v>0.08470880755457365</v>
      </c>
      <c r="AK42" s="67">
        <f t="shared" si="18"/>
        <v>1010709659.9155772</v>
      </c>
      <c r="AL42" s="39">
        <v>1</v>
      </c>
    </row>
    <row r="43" spans="1:38" ht="18" customHeight="1">
      <c r="A43" s="77" t="s">
        <v>80</v>
      </c>
      <c r="B43" s="55">
        <f>'[1]Self-Suff'!L45</f>
        <v>0.02114414908692227</v>
      </c>
      <c r="C43" s="56">
        <f>'[1]Resources'!L44</f>
        <v>0.03200027727797877</v>
      </c>
      <c r="D43" s="69">
        <f t="shared" si="7"/>
        <v>0</v>
      </c>
      <c r="E43" s="69">
        <f t="shared" si="8"/>
        <v>0</v>
      </c>
      <c r="F43" s="69">
        <f t="shared" si="9"/>
        <v>0</v>
      </c>
      <c r="G43" s="69">
        <f t="shared" si="10"/>
        <v>0</v>
      </c>
      <c r="H43" s="69">
        <f t="shared" si="21"/>
        <v>0</v>
      </c>
      <c r="I43" s="70">
        <f t="shared" si="19"/>
        <v>0</v>
      </c>
      <c r="J43" s="59"/>
      <c r="K43" s="77" t="s">
        <v>80</v>
      </c>
      <c r="L43" s="71">
        <f t="shared" si="24"/>
        <v>0.02114414908692227</v>
      </c>
      <c r="M43" s="72">
        <f t="shared" si="24"/>
        <v>0.03200027727797877</v>
      </c>
      <c r="N43" s="69">
        <f t="shared" si="0"/>
        <v>0</v>
      </c>
      <c r="O43" s="69">
        <f t="shared" si="12"/>
        <v>0</v>
      </c>
      <c r="P43" s="70">
        <f t="shared" si="20"/>
        <v>0</v>
      </c>
      <c r="Q43" s="62"/>
      <c r="R43" s="59"/>
      <c r="S43" s="72" t="s">
        <v>80</v>
      </c>
      <c r="T43" s="73">
        <f t="shared" si="22"/>
        <v>0.02114414908692227</v>
      </c>
      <c r="U43" s="72">
        <f t="shared" si="22"/>
        <v>0.03200027727797877</v>
      </c>
      <c r="V43" s="63">
        <f t="shared" si="13"/>
        <v>0.03200027727797877</v>
      </c>
      <c r="W43" s="69">
        <f t="shared" si="2"/>
        <v>1.5134341489188163</v>
      </c>
      <c r="X43" s="69">
        <f t="shared" si="3"/>
        <v>0.5134341489188163</v>
      </c>
      <c r="Y43" s="69">
        <f t="shared" si="14"/>
        <v>0.48656585108118366</v>
      </c>
      <c r="Z43" s="69">
        <f t="shared" si="4"/>
        <v>0.004228829817384454</v>
      </c>
      <c r="AA43" s="69">
        <f t="shared" si="15"/>
        <v>0.0020576041791731535</v>
      </c>
      <c r="AB43" s="57">
        <f t="shared" si="16"/>
        <v>0.016915319269537817</v>
      </c>
      <c r="AC43" s="70">
        <f t="shared" si="5"/>
        <v>0.018973</v>
      </c>
      <c r="AD43" s="75"/>
      <c r="AE43" s="77" t="s">
        <v>80</v>
      </c>
      <c r="AF43" s="66">
        <f>'[2]Adjusted Resources'!$I43</f>
        <v>0</v>
      </c>
      <c r="AG43" s="66">
        <f>'[2]Adjusted Resources'!$P43</f>
        <v>0</v>
      </c>
      <c r="AH43" s="66">
        <f>'[2]Adjusted Resources'!$AC43</f>
        <v>0.024733</v>
      </c>
      <c r="AI43" s="64">
        <f t="shared" si="17"/>
        <v>0.024733</v>
      </c>
      <c r="AJ43" s="69">
        <f t="shared" si="23"/>
        <v>0.024657842894856476</v>
      </c>
      <c r="AK43" s="67">
        <f t="shared" si="18"/>
        <v>294206951.153883</v>
      </c>
      <c r="AL43" s="39">
        <v>3</v>
      </c>
    </row>
    <row r="44" spans="1:38" ht="18" customHeight="1">
      <c r="A44" s="77" t="s">
        <v>81</v>
      </c>
      <c r="B44" s="55">
        <f>'[1]Self-Suff'!L46</f>
        <v>0.018744558961131766</v>
      </c>
      <c r="C44" s="56">
        <f>'[1]Resources'!L45</f>
        <v>0.01731013583811322</v>
      </c>
      <c r="D44" s="69">
        <f t="shared" si="7"/>
        <v>0.018744558961131766</v>
      </c>
      <c r="E44" s="69">
        <f t="shared" si="8"/>
        <v>0.0037489117922263533</v>
      </c>
      <c r="F44" s="69">
        <f t="shared" si="9"/>
        <v>0.014995647168905413</v>
      </c>
      <c r="G44" s="69">
        <f t="shared" si="10"/>
        <v>1.0828660812620692</v>
      </c>
      <c r="H44" s="69">
        <f t="shared" si="21"/>
        <v>0.004059569421445312</v>
      </c>
      <c r="I44" s="70">
        <f t="shared" si="19"/>
        <v>0.019055</v>
      </c>
      <c r="J44" s="59"/>
      <c r="K44" s="77" t="s">
        <v>81</v>
      </c>
      <c r="L44" s="71">
        <f t="shared" si="24"/>
        <v>0.018744558961131766</v>
      </c>
      <c r="M44" s="72">
        <f t="shared" si="24"/>
        <v>0.01731013583811322</v>
      </c>
      <c r="N44" s="69">
        <f t="shared" si="0"/>
        <v>0</v>
      </c>
      <c r="O44" s="69">
        <f t="shared" si="12"/>
        <v>0</v>
      </c>
      <c r="P44" s="70">
        <f t="shared" si="20"/>
        <v>0</v>
      </c>
      <c r="Q44" s="62"/>
      <c r="R44" s="59"/>
      <c r="S44" s="72" t="s">
        <v>81</v>
      </c>
      <c r="T44" s="73">
        <f t="shared" si="22"/>
        <v>0.018744558961131766</v>
      </c>
      <c r="U44" s="72">
        <f t="shared" si="22"/>
        <v>0.01731013583811322</v>
      </c>
      <c r="V44" s="63">
        <f t="shared" si="13"/>
        <v>0</v>
      </c>
      <c r="W44" s="69">
        <f t="shared" si="2"/>
        <v>0</v>
      </c>
      <c r="X44" s="69">
        <f t="shared" si="3"/>
        <v>0</v>
      </c>
      <c r="Y44" s="69">
        <f t="shared" si="14"/>
        <v>0</v>
      </c>
      <c r="Z44" s="69">
        <f t="shared" si="4"/>
        <v>0</v>
      </c>
      <c r="AA44" s="69">
        <f t="shared" si="15"/>
        <v>0</v>
      </c>
      <c r="AB44" s="57">
        <f t="shared" si="16"/>
        <v>0</v>
      </c>
      <c r="AC44" s="70">
        <f t="shared" si="5"/>
        <v>0</v>
      </c>
      <c r="AD44" s="75"/>
      <c r="AE44" s="77" t="s">
        <v>81</v>
      </c>
      <c r="AF44" s="66">
        <f>'[2]Adjusted Resources'!$I44</f>
        <v>0.018094</v>
      </c>
      <c r="AG44" s="66">
        <f>'[2]Adjusted Resources'!$P44</f>
        <v>0</v>
      </c>
      <c r="AH44" s="66">
        <f>'[2]Adjusted Resources'!$AC44</f>
        <v>0</v>
      </c>
      <c r="AI44" s="64">
        <f t="shared" si="17"/>
        <v>0.018094</v>
      </c>
      <c r="AJ44" s="69">
        <f t="shared" si="23"/>
        <v>0.018039017075952492</v>
      </c>
      <c r="AK44" s="67">
        <f t="shared" si="18"/>
        <v>215233921.246042</v>
      </c>
      <c r="AL44" s="39">
        <v>1</v>
      </c>
    </row>
    <row r="45" spans="1:38" ht="18" customHeight="1">
      <c r="A45" s="77" t="s">
        <v>82</v>
      </c>
      <c r="B45" s="55">
        <f>'[1]Self-Suff'!L47</f>
        <v>0.006484230858633102</v>
      </c>
      <c r="C45" s="56">
        <f>'[1]Resources'!L46</f>
        <v>0.006412397902207994</v>
      </c>
      <c r="D45" s="69">
        <f t="shared" si="7"/>
        <v>0.006484230858633102</v>
      </c>
      <c r="E45" s="69">
        <f t="shared" si="8"/>
        <v>0.0012968461717266205</v>
      </c>
      <c r="F45" s="69">
        <f t="shared" si="9"/>
        <v>0.005187384686906481</v>
      </c>
      <c r="G45" s="69">
        <f t="shared" si="10"/>
        <v>1.011202198853002</v>
      </c>
      <c r="H45" s="69">
        <f t="shared" si="21"/>
        <v>0.0013113737004240564</v>
      </c>
      <c r="I45" s="70">
        <f t="shared" si="19"/>
        <v>0.006499</v>
      </c>
      <c r="J45" s="59"/>
      <c r="K45" s="77" t="s">
        <v>82</v>
      </c>
      <c r="L45" s="71">
        <f t="shared" si="24"/>
        <v>0.006484230858633102</v>
      </c>
      <c r="M45" s="72">
        <f t="shared" si="24"/>
        <v>0.006412397902207994</v>
      </c>
      <c r="N45" s="69">
        <f t="shared" si="0"/>
        <v>0</v>
      </c>
      <c r="O45" s="69">
        <f t="shared" si="12"/>
        <v>0</v>
      </c>
      <c r="P45" s="70">
        <f t="shared" si="20"/>
        <v>0</v>
      </c>
      <c r="Q45" s="62"/>
      <c r="R45" s="59"/>
      <c r="S45" s="72" t="s">
        <v>82</v>
      </c>
      <c r="T45" s="73">
        <f t="shared" si="22"/>
        <v>0.006484230858633102</v>
      </c>
      <c r="U45" s="72">
        <f t="shared" si="22"/>
        <v>0.006412397902207994</v>
      </c>
      <c r="V45" s="63">
        <f t="shared" si="13"/>
        <v>0</v>
      </c>
      <c r="W45" s="69">
        <f t="shared" si="2"/>
        <v>0</v>
      </c>
      <c r="X45" s="69">
        <f t="shared" si="3"/>
        <v>0</v>
      </c>
      <c r="Y45" s="69">
        <f t="shared" si="14"/>
        <v>0</v>
      </c>
      <c r="Z45" s="69">
        <f t="shared" si="4"/>
        <v>0</v>
      </c>
      <c r="AA45" s="69">
        <f t="shared" si="15"/>
        <v>0</v>
      </c>
      <c r="AB45" s="57">
        <f t="shared" si="16"/>
        <v>0</v>
      </c>
      <c r="AC45" s="70">
        <f t="shared" si="5"/>
        <v>0</v>
      </c>
      <c r="AD45" s="75"/>
      <c r="AE45" s="77" t="s">
        <v>82</v>
      </c>
      <c r="AF45" s="66">
        <f>'[2]Adjusted Resources'!$I45</f>
        <v>0</v>
      </c>
      <c r="AG45" s="66">
        <f>'[2]Adjusted Resources'!$P45</f>
        <v>0</v>
      </c>
      <c r="AH45" s="66">
        <f>'[2]Adjusted Resources'!$AC45</f>
        <v>0.0062</v>
      </c>
      <c r="AI45" s="64">
        <f t="shared" si="17"/>
        <v>0.0062</v>
      </c>
      <c r="AJ45" s="69">
        <f t="shared" si="23"/>
        <v>0.006181159824853844</v>
      </c>
      <c r="AK45" s="67">
        <f t="shared" si="18"/>
        <v>73750984.39955015</v>
      </c>
      <c r="AL45" s="39">
        <v>3</v>
      </c>
    </row>
    <row r="46" spans="1:38" ht="18" customHeight="1">
      <c r="A46" s="77" t="s">
        <v>83</v>
      </c>
      <c r="B46" s="55">
        <f>'[1]Self-Suff'!L48</f>
        <v>0.016894904526345077</v>
      </c>
      <c r="C46" s="56">
        <f>'[1]Resources'!L47</f>
        <v>0.016203300616117338</v>
      </c>
      <c r="D46" s="69">
        <f t="shared" si="7"/>
        <v>0.016894904526345077</v>
      </c>
      <c r="E46" s="69">
        <f t="shared" si="8"/>
        <v>0.0033789809052690157</v>
      </c>
      <c r="F46" s="69">
        <f t="shared" si="9"/>
        <v>0.013515923621076061</v>
      </c>
      <c r="G46" s="69">
        <f t="shared" si="10"/>
        <v>1.0426829031080127</v>
      </c>
      <c r="H46" s="69">
        <f t="shared" si="21"/>
        <v>0.003523205619852438</v>
      </c>
      <c r="I46" s="70">
        <f t="shared" si="19"/>
        <v>0.017039</v>
      </c>
      <c r="J46" s="59"/>
      <c r="K46" s="77" t="s">
        <v>83</v>
      </c>
      <c r="L46" s="71">
        <f t="shared" si="24"/>
        <v>0.016894904526345077</v>
      </c>
      <c r="M46" s="72">
        <f t="shared" si="24"/>
        <v>0.016203300616117338</v>
      </c>
      <c r="N46" s="69">
        <f t="shared" si="0"/>
        <v>0</v>
      </c>
      <c r="O46" s="69">
        <f t="shared" si="12"/>
        <v>0</v>
      </c>
      <c r="P46" s="70">
        <f t="shared" si="20"/>
        <v>0</v>
      </c>
      <c r="Q46" s="62"/>
      <c r="R46" s="59"/>
      <c r="S46" s="72" t="s">
        <v>83</v>
      </c>
      <c r="T46" s="73">
        <f t="shared" si="22"/>
        <v>0.016894904526345077</v>
      </c>
      <c r="U46" s="72">
        <f t="shared" si="22"/>
        <v>0.016203300616117338</v>
      </c>
      <c r="V46" s="63">
        <f t="shared" si="13"/>
        <v>0</v>
      </c>
      <c r="W46" s="69">
        <f t="shared" si="2"/>
        <v>0</v>
      </c>
      <c r="X46" s="69">
        <f t="shared" si="3"/>
        <v>0</v>
      </c>
      <c r="Y46" s="69">
        <f t="shared" si="14"/>
        <v>0</v>
      </c>
      <c r="Z46" s="69">
        <f t="shared" si="4"/>
        <v>0</v>
      </c>
      <c r="AA46" s="69">
        <f t="shared" si="15"/>
        <v>0</v>
      </c>
      <c r="AB46" s="57">
        <f t="shared" si="16"/>
        <v>0</v>
      </c>
      <c r="AC46" s="70">
        <f t="shared" si="5"/>
        <v>0</v>
      </c>
      <c r="AD46" s="75"/>
      <c r="AE46" s="77" t="s">
        <v>83</v>
      </c>
      <c r="AF46" s="66">
        <f>'[2]Adjusted Resources'!$I46</f>
        <v>0.02117</v>
      </c>
      <c r="AG46" s="66">
        <f>'[2]Adjusted Resources'!$P46</f>
        <v>0</v>
      </c>
      <c r="AH46" s="66">
        <f>'[2]Adjusted Resources'!$AC46</f>
        <v>0</v>
      </c>
      <c r="AI46" s="64">
        <f t="shared" si="17"/>
        <v>0.02117</v>
      </c>
      <c r="AJ46" s="69">
        <f t="shared" si="23"/>
        <v>0.02110566991808966</v>
      </c>
      <c r="AK46" s="67">
        <f t="shared" si="18"/>
        <v>251823925.76427048</v>
      </c>
      <c r="AL46" s="39">
        <v>1</v>
      </c>
    </row>
    <row r="47" spans="1:38" ht="18" customHeight="1">
      <c r="A47" s="77" t="s">
        <v>84</v>
      </c>
      <c r="B47" s="55">
        <f>'[1]Self-Suff'!L49</f>
        <v>0.011522291573913148</v>
      </c>
      <c r="C47" s="56">
        <f>'[1]Resources'!L48</f>
        <v>0.010272809144904317</v>
      </c>
      <c r="D47" s="69">
        <f t="shared" si="7"/>
        <v>0.011522291573913148</v>
      </c>
      <c r="E47" s="69">
        <f t="shared" si="8"/>
        <v>0.0023044583147826298</v>
      </c>
      <c r="F47" s="69">
        <f t="shared" si="9"/>
        <v>0.009217833259130519</v>
      </c>
      <c r="G47" s="69">
        <f t="shared" si="10"/>
        <v>1.1216300635380363</v>
      </c>
      <c r="H47" s="69">
        <f t="shared" si="21"/>
        <v>0.002584749726030397</v>
      </c>
      <c r="I47" s="70">
        <f t="shared" si="19"/>
        <v>0.011803</v>
      </c>
      <c r="J47" s="59"/>
      <c r="K47" s="77" t="s">
        <v>84</v>
      </c>
      <c r="L47" s="71">
        <f t="shared" si="24"/>
        <v>0.011522291573913148</v>
      </c>
      <c r="M47" s="72">
        <f t="shared" si="24"/>
        <v>0.010272809144904317</v>
      </c>
      <c r="N47" s="69">
        <f t="shared" si="0"/>
        <v>0</v>
      </c>
      <c r="O47" s="69">
        <f t="shared" si="12"/>
        <v>0</v>
      </c>
      <c r="P47" s="70">
        <f t="shared" si="20"/>
        <v>0</v>
      </c>
      <c r="Q47" s="62"/>
      <c r="R47" s="59"/>
      <c r="S47" s="72" t="s">
        <v>84</v>
      </c>
      <c r="T47" s="73">
        <f t="shared" si="22"/>
        <v>0.011522291573913148</v>
      </c>
      <c r="U47" s="72">
        <f t="shared" si="22"/>
        <v>0.010272809144904317</v>
      </c>
      <c r="V47" s="63">
        <f t="shared" si="13"/>
        <v>0</v>
      </c>
      <c r="W47" s="69">
        <f t="shared" si="2"/>
        <v>0</v>
      </c>
      <c r="X47" s="69">
        <f t="shared" si="3"/>
        <v>0</v>
      </c>
      <c r="Y47" s="69">
        <f t="shared" si="14"/>
        <v>0</v>
      </c>
      <c r="Z47" s="69">
        <f t="shared" si="4"/>
        <v>0</v>
      </c>
      <c r="AA47" s="69">
        <f t="shared" si="15"/>
        <v>0</v>
      </c>
      <c r="AB47" s="57">
        <f t="shared" si="16"/>
        <v>0</v>
      </c>
      <c r="AC47" s="70">
        <f t="shared" si="5"/>
        <v>0</v>
      </c>
      <c r="AD47" s="75"/>
      <c r="AE47" s="77" t="s">
        <v>84</v>
      </c>
      <c r="AF47" s="66">
        <f>'[2]Adjusted Resources'!$I47</f>
        <v>0.01199</v>
      </c>
      <c r="AG47" s="66">
        <f>'[2]Adjusted Resources'!$P47</f>
        <v>0</v>
      </c>
      <c r="AH47" s="66">
        <f>'[2]Adjusted Resources'!$AC47</f>
        <v>0</v>
      </c>
      <c r="AI47" s="64">
        <f t="shared" si="17"/>
        <v>0.01199</v>
      </c>
      <c r="AJ47" s="69">
        <f t="shared" si="23"/>
        <v>0.011953565532257676</v>
      </c>
      <c r="AK47" s="67">
        <f t="shared" si="18"/>
        <v>142624887.57267845</v>
      </c>
      <c r="AL47" s="39">
        <v>1</v>
      </c>
    </row>
    <row r="48" spans="1:38" ht="18" customHeight="1">
      <c r="A48" s="77" t="s">
        <v>85</v>
      </c>
      <c r="B48" s="55">
        <f>'[1]Self-Suff'!L50</f>
        <v>0.042982133710120364</v>
      </c>
      <c r="C48" s="56">
        <f>'[1]Resources'!L49</f>
        <v>0.042353369238825475</v>
      </c>
      <c r="D48" s="69">
        <f t="shared" si="7"/>
        <v>0.042982133710120364</v>
      </c>
      <c r="E48" s="69">
        <f t="shared" si="8"/>
        <v>0.008596426742024073</v>
      </c>
      <c r="F48" s="69">
        <f t="shared" si="9"/>
        <v>0.03438570696809629</v>
      </c>
      <c r="G48" s="69">
        <f t="shared" si="10"/>
        <v>1.0148456777487846</v>
      </c>
      <c r="H48" s="69">
        <f t="shared" si="21"/>
        <v>0.008724046523227197</v>
      </c>
      <c r="I48" s="70">
        <f t="shared" si="19"/>
        <v>0.04311</v>
      </c>
      <c r="J48" s="59"/>
      <c r="K48" s="77" t="s">
        <v>85</v>
      </c>
      <c r="L48" s="71">
        <f t="shared" si="24"/>
        <v>0.042982133710120364</v>
      </c>
      <c r="M48" s="72">
        <f t="shared" si="24"/>
        <v>0.042353369238825475</v>
      </c>
      <c r="N48" s="69">
        <f t="shared" si="0"/>
        <v>0</v>
      </c>
      <c r="O48" s="69">
        <f t="shared" si="12"/>
        <v>0</v>
      </c>
      <c r="P48" s="70">
        <f t="shared" si="20"/>
        <v>0</v>
      </c>
      <c r="Q48" s="62"/>
      <c r="R48" s="59"/>
      <c r="S48" s="72" t="s">
        <v>85</v>
      </c>
      <c r="T48" s="73">
        <f t="shared" si="22"/>
        <v>0.042982133710120364</v>
      </c>
      <c r="U48" s="72">
        <f t="shared" si="22"/>
        <v>0.042353369238825475</v>
      </c>
      <c r="V48" s="63">
        <f t="shared" si="13"/>
        <v>0</v>
      </c>
      <c r="W48" s="69">
        <f t="shared" si="2"/>
        <v>0</v>
      </c>
      <c r="X48" s="69">
        <f t="shared" si="3"/>
        <v>0</v>
      </c>
      <c r="Y48" s="69">
        <f t="shared" si="14"/>
        <v>0</v>
      </c>
      <c r="Z48" s="69">
        <f t="shared" si="4"/>
        <v>0</v>
      </c>
      <c r="AA48" s="69">
        <f t="shared" si="15"/>
        <v>0</v>
      </c>
      <c r="AB48" s="57">
        <f t="shared" si="16"/>
        <v>0</v>
      </c>
      <c r="AC48" s="70">
        <f t="shared" si="5"/>
        <v>0</v>
      </c>
      <c r="AD48" s="75"/>
      <c r="AE48" s="77" t="s">
        <v>85</v>
      </c>
      <c r="AF48" s="66">
        <f>'[2]Adjusted Resources'!$I48</f>
        <v>0</v>
      </c>
      <c r="AG48" s="66">
        <f>'[2]Adjusted Resources'!$P48</f>
        <v>0</v>
      </c>
      <c r="AH48" s="66">
        <f>'[2]Adjusted Resources'!$AC48</f>
        <v>0.047454</v>
      </c>
      <c r="AI48" s="64">
        <f t="shared" si="17"/>
        <v>0.047454</v>
      </c>
      <c r="AJ48" s="69">
        <f t="shared" si="23"/>
        <v>0.04730979973042167</v>
      </c>
      <c r="AK48" s="67">
        <f t="shared" si="18"/>
        <v>564480518.3381053</v>
      </c>
      <c r="AL48" s="39">
        <v>3</v>
      </c>
    </row>
    <row r="49" spans="1:38" ht="18" customHeight="1">
      <c r="A49" s="77" t="s">
        <v>86</v>
      </c>
      <c r="B49" s="55">
        <f>'[1]Self-Suff'!L51</f>
        <v>0.006870823290233919</v>
      </c>
      <c r="C49" s="56">
        <f>'[1]Resources'!L50</f>
        <v>0.007710188559035141</v>
      </c>
      <c r="D49" s="69">
        <f t="shared" si="7"/>
        <v>0</v>
      </c>
      <c r="E49" s="69">
        <f t="shared" si="8"/>
        <v>0</v>
      </c>
      <c r="F49" s="69">
        <f t="shared" si="9"/>
        <v>0</v>
      </c>
      <c r="G49" s="69">
        <f t="shared" si="10"/>
        <v>0</v>
      </c>
      <c r="H49" s="69">
        <f t="shared" si="21"/>
        <v>0</v>
      </c>
      <c r="I49" s="70">
        <f t="shared" si="19"/>
        <v>0</v>
      </c>
      <c r="J49" s="59"/>
      <c r="K49" s="77" t="s">
        <v>86</v>
      </c>
      <c r="L49" s="71">
        <f t="shared" si="24"/>
        <v>0.006870823290233919</v>
      </c>
      <c r="M49" s="72">
        <f t="shared" si="24"/>
        <v>0.007710188559035141</v>
      </c>
      <c r="N49" s="69">
        <f t="shared" si="0"/>
        <v>0</v>
      </c>
      <c r="O49" s="69">
        <f t="shared" si="12"/>
        <v>0</v>
      </c>
      <c r="P49" s="70">
        <f t="shared" si="20"/>
        <v>0</v>
      </c>
      <c r="Q49" s="62"/>
      <c r="R49" s="59"/>
      <c r="S49" s="72" t="s">
        <v>86</v>
      </c>
      <c r="T49" s="73">
        <f t="shared" si="22"/>
        <v>0.006870823290233919</v>
      </c>
      <c r="U49" s="72">
        <f t="shared" si="22"/>
        <v>0.007710188559035141</v>
      </c>
      <c r="V49" s="63">
        <f t="shared" si="13"/>
        <v>0.007710188559035141</v>
      </c>
      <c r="W49" s="69">
        <f t="shared" si="2"/>
        <v>1.1221637107148836</v>
      </c>
      <c r="X49" s="69">
        <f t="shared" si="3"/>
        <v>0.12216371071488363</v>
      </c>
      <c r="Y49" s="69">
        <f t="shared" si="14"/>
        <v>0.8778362892851164</v>
      </c>
      <c r="Z49" s="69">
        <f t="shared" si="4"/>
        <v>0.001374164658046784</v>
      </c>
      <c r="AA49" s="69">
        <f t="shared" si="15"/>
        <v>0.0012062916042865396</v>
      </c>
      <c r="AB49" s="57">
        <f t="shared" si="16"/>
        <v>0.005496658632187136</v>
      </c>
      <c r="AC49" s="70">
        <f t="shared" si="5"/>
        <v>0.006703</v>
      </c>
      <c r="AD49" s="75"/>
      <c r="AE49" s="77" t="s">
        <v>86</v>
      </c>
      <c r="AF49" s="66">
        <f>'[2]Adjusted Resources'!$I49</f>
        <v>0</v>
      </c>
      <c r="AG49" s="66">
        <f>'[2]Adjusted Resources'!$P49</f>
        <v>0</v>
      </c>
      <c r="AH49" s="66">
        <f>'[2]Adjusted Resources'!$AC49</f>
        <v>0.006542</v>
      </c>
      <c r="AI49" s="64">
        <f t="shared" si="17"/>
        <v>0.006542</v>
      </c>
      <c r="AJ49" s="69">
        <f t="shared" si="23"/>
        <v>0.006522120576482879</v>
      </c>
      <c r="AK49" s="67">
        <f t="shared" si="18"/>
        <v>77819183.86158986</v>
      </c>
      <c r="AL49" s="39">
        <v>3</v>
      </c>
    </row>
    <row r="50" spans="1:38" ht="18" customHeight="1">
      <c r="A50" s="77" t="s">
        <v>87</v>
      </c>
      <c r="B50" s="55">
        <f>'[1]Self-Suff'!L52</f>
        <v>0.004570478875898539</v>
      </c>
      <c r="C50" s="56">
        <f>'[1]Resources'!L51</f>
        <v>0.005080222197886316</v>
      </c>
      <c r="D50" s="69">
        <f t="shared" si="7"/>
        <v>0</v>
      </c>
      <c r="E50" s="69">
        <f t="shared" si="8"/>
        <v>0</v>
      </c>
      <c r="F50" s="69">
        <f t="shared" si="9"/>
        <v>0</v>
      </c>
      <c r="G50" s="69">
        <f t="shared" si="10"/>
        <v>0</v>
      </c>
      <c r="H50" s="69">
        <f t="shared" si="21"/>
        <v>0</v>
      </c>
      <c r="I50" s="70">
        <f t="shared" si="19"/>
        <v>0</v>
      </c>
      <c r="J50" s="59"/>
      <c r="K50" s="77" t="s">
        <v>87</v>
      </c>
      <c r="L50" s="71">
        <f t="shared" si="24"/>
        <v>0.004570478875898539</v>
      </c>
      <c r="M50" s="72">
        <f t="shared" si="24"/>
        <v>0.005080222197886316</v>
      </c>
      <c r="N50" s="69">
        <f t="shared" si="0"/>
        <v>0</v>
      </c>
      <c r="O50" s="69">
        <f t="shared" si="12"/>
        <v>0</v>
      </c>
      <c r="P50" s="70">
        <f t="shared" si="20"/>
        <v>0</v>
      </c>
      <c r="Q50" s="62"/>
      <c r="R50" s="59"/>
      <c r="S50" s="72" t="s">
        <v>87</v>
      </c>
      <c r="T50" s="73">
        <f t="shared" si="22"/>
        <v>0.004570478875898539</v>
      </c>
      <c r="U50" s="72">
        <f t="shared" si="22"/>
        <v>0.005080222197886316</v>
      </c>
      <c r="V50" s="63">
        <f t="shared" si="13"/>
        <v>0.005080222197886316</v>
      </c>
      <c r="W50" s="69">
        <f t="shared" si="2"/>
        <v>1.111529521485331</v>
      </c>
      <c r="X50" s="69">
        <f t="shared" si="3"/>
        <v>0.1115295214853309</v>
      </c>
      <c r="Y50" s="69">
        <f t="shared" si="14"/>
        <v>0.8884704785146691</v>
      </c>
      <c r="Z50" s="69">
        <f t="shared" si="4"/>
        <v>0.0009140957751797078</v>
      </c>
      <c r="AA50" s="69">
        <f t="shared" si="15"/>
        <v>0.0008121471107821524</v>
      </c>
      <c r="AB50" s="57">
        <f t="shared" si="16"/>
        <v>0.0036563831007188313</v>
      </c>
      <c r="AC50" s="70">
        <f t="shared" si="5"/>
        <v>0.004469</v>
      </c>
      <c r="AD50" s="75"/>
      <c r="AE50" s="77" t="s">
        <v>87</v>
      </c>
      <c r="AF50" s="66">
        <f>'[2]Adjusted Resources'!$I50</f>
        <v>0</v>
      </c>
      <c r="AG50" s="66">
        <f>'[2]Adjusted Resources'!$P50</f>
        <v>0</v>
      </c>
      <c r="AH50" s="66">
        <f>'[2]Adjusted Resources'!$AC50</f>
        <v>0.00405</v>
      </c>
      <c r="AI50" s="64">
        <f t="shared" si="17"/>
        <v>0.00405</v>
      </c>
      <c r="AJ50" s="69">
        <f t="shared" si="23"/>
        <v>0.0040376931113964626</v>
      </c>
      <c r="AK50" s="67">
        <f t="shared" si="18"/>
        <v>48176046.26099647</v>
      </c>
      <c r="AL50" s="39">
        <v>3</v>
      </c>
    </row>
    <row r="51" spans="1:38" ht="18" customHeight="1">
      <c r="A51" s="77" t="s">
        <v>88</v>
      </c>
      <c r="B51" s="55">
        <f>'[1]Self-Suff'!L53</f>
        <v>7.219619037493755E-05</v>
      </c>
      <c r="C51" s="56">
        <f>'[1]Resources'!L52</f>
        <v>0.0005589412250712361</v>
      </c>
      <c r="D51" s="69">
        <f t="shared" si="7"/>
        <v>0</v>
      </c>
      <c r="E51" s="69">
        <f t="shared" si="8"/>
        <v>0</v>
      </c>
      <c r="F51" s="69">
        <f t="shared" si="9"/>
        <v>0</v>
      </c>
      <c r="G51" s="69">
        <f t="shared" si="10"/>
        <v>0</v>
      </c>
      <c r="H51" s="69">
        <f t="shared" si="21"/>
        <v>0</v>
      </c>
      <c r="I51" s="70">
        <f t="shared" si="19"/>
        <v>0</v>
      </c>
      <c r="J51" s="59"/>
      <c r="K51" s="77" t="s">
        <v>88</v>
      </c>
      <c r="L51" s="71">
        <f t="shared" si="24"/>
        <v>7.219619037493755E-05</v>
      </c>
      <c r="M51" s="72">
        <f t="shared" si="24"/>
        <v>0.0005589412250712361</v>
      </c>
      <c r="N51" s="69">
        <f t="shared" si="0"/>
        <v>0.0005589412250712361</v>
      </c>
      <c r="O51" s="69">
        <f t="shared" si="12"/>
        <v>1.443923807498751E-05</v>
      </c>
      <c r="P51" s="70">
        <f t="shared" si="20"/>
        <v>5.8E-05</v>
      </c>
      <c r="Q51" s="62"/>
      <c r="R51" s="59"/>
      <c r="S51" s="72" t="s">
        <v>88</v>
      </c>
      <c r="T51" s="73">
        <f t="shared" si="22"/>
        <v>7.219619037493755E-05</v>
      </c>
      <c r="U51" s="72">
        <f t="shared" si="22"/>
        <v>0.0005589412250712361</v>
      </c>
      <c r="V51" s="63">
        <f t="shared" si="13"/>
        <v>0</v>
      </c>
      <c r="W51" s="69">
        <f t="shared" si="2"/>
        <v>0</v>
      </c>
      <c r="X51" s="69">
        <f t="shared" si="3"/>
        <v>0</v>
      </c>
      <c r="Y51" s="69">
        <f t="shared" si="14"/>
        <v>0</v>
      </c>
      <c r="Z51" s="69">
        <f t="shared" si="4"/>
        <v>0</v>
      </c>
      <c r="AA51" s="69">
        <f t="shared" si="15"/>
        <v>0</v>
      </c>
      <c r="AB51" s="57">
        <f t="shared" si="16"/>
        <v>0</v>
      </c>
      <c r="AC51" s="70">
        <f t="shared" si="5"/>
        <v>0</v>
      </c>
      <c r="AD51" s="75"/>
      <c r="AE51" s="77" t="s">
        <v>88</v>
      </c>
      <c r="AF51" s="66">
        <f>'[2]Adjusted Resources'!$I51</f>
        <v>0</v>
      </c>
      <c r="AG51" s="66">
        <f>'[2]Adjusted Resources'!$P51</f>
        <v>5.8E-05</v>
      </c>
      <c r="AH51" s="66">
        <f>'[2]Adjusted Resources'!$AC51</f>
        <v>0</v>
      </c>
      <c r="AI51" s="64">
        <f t="shared" si="17"/>
        <v>5.8E-05</v>
      </c>
      <c r="AJ51" s="69">
        <f t="shared" si="23"/>
        <v>5.782375320024564E-05</v>
      </c>
      <c r="AK51" s="67">
        <f t="shared" si="18"/>
        <v>689928.5637377272</v>
      </c>
      <c r="AL51" s="39">
        <v>2</v>
      </c>
    </row>
    <row r="52" spans="1:38" ht="18" customHeight="1">
      <c r="A52" s="77" t="s">
        <v>89</v>
      </c>
      <c r="B52" s="55">
        <f>'[1]Self-Suff'!L54</f>
        <v>0.0011318290532635422</v>
      </c>
      <c r="C52" s="56">
        <f>'[1]Resources'!L53</f>
        <v>0.0016581769841231306</v>
      </c>
      <c r="D52" s="69">
        <f t="shared" si="7"/>
        <v>0</v>
      </c>
      <c r="E52" s="69">
        <f t="shared" si="8"/>
        <v>0</v>
      </c>
      <c r="F52" s="69">
        <f t="shared" si="9"/>
        <v>0</v>
      </c>
      <c r="G52" s="69">
        <f t="shared" si="10"/>
        <v>0</v>
      </c>
      <c r="H52" s="69">
        <f t="shared" si="21"/>
        <v>0</v>
      </c>
      <c r="I52" s="70">
        <f t="shared" si="19"/>
        <v>0</v>
      </c>
      <c r="J52" s="59"/>
      <c r="K52" s="77" t="s">
        <v>89</v>
      </c>
      <c r="L52" s="71">
        <f t="shared" si="24"/>
        <v>0.0011318290532635422</v>
      </c>
      <c r="M52" s="72">
        <f t="shared" si="24"/>
        <v>0.0016581769841231306</v>
      </c>
      <c r="N52" s="69">
        <f t="shared" si="0"/>
        <v>0</v>
      </c>
      <c r="O52" s="69">
        <f t="shared" si="12"/>
        <v>0</v>
      </c>
      <c r="P52" s="70">
        <f t="shared" si="20"/>
        <v>0</v>
      </c>
      <c r="Q52" s="62"/>
      <c r="R52" s="59"/>
      <c r="S52" s="72" t="s">
        <v>89</v>
      </c>
      <c r="T52" s="73">
        <f t="shared" si="22"/>
        <v>0.0011318290532635422</v>
      </c>
      <c r="U52" s="72">
        <f t="shared" si="22"/>
        <v>0.0016581769841231306</v>
      </c>
      <c r="V52" s="63">
        <f t="shared" si="13"/>
        <v>0.0016581769841231306</v>
      </c>
      <c r="W52" s="69">
        <f t="shared" si="2"/>
        <v>1.4650418977511706</v>
      </c>
      <c r="X52" s="69">
        <f t="shared" si="3"/>
        <v>0.46504189775117055</v>
      </c>
      <c r="Y52" s="69">
        <f t="shared" si="14"/>
        <v>0.5349581022488294</v>
      </c>
      <c r="Z52" s="69">
        <f t="shared" si="4"/>
        <v>0.00022636581065270845</v>
      </c>
      <c r="AA52" s="69">
        <f t="shared" si="15"/>
        <v>0.00012109622448079077</v>
      </c>
      <c r="AB52" s="57">
        <f t="shared" si="16"/>
        <v>0.0009054632426108338</v>
      </c>
      <c r="AC52" s="70">
        <f t="shared" si="5"/>
        <v>0.001027</v>
      </c>
      <c r="AD52" s="75"/>
      <c r="AE52" s="77" t="s">
        <v>89</v>
      </c>
      <c r="AF52" s="66">
        <f>'[2]Adjusted Resources'!$I52</f>
        <v>0</v>
      </c>
      <c r="AG52" s="66">
        <f>'[2]Adjusted Resources'!$P52</f>
        <v>0</v>
      </c>
      <c r="AH52" s="66">
        <f>'[2]Adjusted Resources'!$AC52</f>
        <v>0.001002</v>
      </c>
      <c r="AI52" s="64">
        <f t="shared" si="17"/>
        <v>0.001002</v>
      </c>
      <c r="AJ52" s="69">
        <f t="shared" si="23"/>
        <v>0.0009989551845973471</v>
      </c>
      <c r="AK52" s="67">
        <f t="shared" si="18"/>
        <v>11919110.704572462</v>
      </c>
      <c r="AL52" s="39">
        <v>3</v>
      </c>
    </row>
    <row r="53" spans="1:38" ht="18" customHeight="1">
      <c r="A53" s="77" t="s">
        <v>90</v>
      </c>
      <c r="B53" s="55">
        <f>'[1]Self-Suff'!L55</f>
        <v>0.009432115327501342</v>
      </c>
      <c r="C53" s="56">
        <f>'[1]Resources'!L54</f>
        <v>0.010135560263142905</v>
      </c>
      <c r="D53" s="69">
        <f t="shared" si="7"/>
        <v>0</v>
      </c>
      <c r="E53" s="69">
        <f t="shared" si="8"/>
        <v>0</v>
      </c>
      <c r="F53" s="69">
        <f t="shared" si="9"/>
        <v>0</v>
      </c>
      <c r="G53" s="69">
        <f t="shared" si="10"/>
        <v>0</v>
      </c>
      <c r="H53" s="69">
        <f t="shared" si="21"/>
        <v>0</v>
      </c>
      <c r="I53" s="70">
        <f t="shared" si="19"/>
        <v>0</v>
      </c>
      <c r="J53" s="59"/>
      <c r="K53" s="77" t="s">
        <v>90</v>
      </c>
      <c r="L53" s="71">
        <f t="shared" si="24"/>
        <v>0.009432115327501342</v>
      </c>
      <c r="M53" s="72">
        <f t="shared" si="24"/>
        <v>0.010135560263142905</v>
      </c>
      <c r="N53" s="69">
        <f t="shared" si="0"/>
        <v>0</v>
      </c>
      <c r="O53" s="69">
        <f t="shared" si="12"/>
        <v>0</v>
      </c>
      <c r="P53" s="70">
        <f t="shared" si="20"/>
        <v>0</v>
      </c>
      <c r="Q53" s="62"/>
      <c r="R53" s="59"/>
      <c r="S53" s="72" t="s">
        <v>90</v>
      </c>
      <c r="T53" s="73">
        <f t="shared" si="22"/>
        <v>0.009432115327501342</v>
      </c>
      <c r="U53" s="72">
        <f t="shared" si="22"/>
        <v>0.010135560263142905</v>
      </c>
      <c r="V53" s="63">
        <f t="shared" si="13"/>
        <v>0.010135560263142905</v>
      </c>
      <c r="W53" s="69">
        <f t="shared" si="2"/>
        <v>1.0745797640525578</v>
      </c>
      <c r="X53" s="69">
        <f t="shared" si="3"/>
        <v>0.07457976405255784</v>
      </c>
      <c r="Y53" s="69">
        <f t="shared" si="14"/>
        <v>0.9254202359474422</v>
      </c>
      <c r="Z53" s="69">
        <f t="shared" si="4"/>
        <v>0.0018864230655002683</v>
      </c>
      <c r="AA53" s="69">
        <f t="shared" si="15"/>
        <v>0.0017457340783719555</v>
      </c>
      <c r="AB53" s="57">
        <f t="shared" si="16"/>
        <v>0.007545692262001073</v>
      </c>
      <c r="AC53" s="70">
        <f t="shared" si="5"/>
        <v>0.009291</v>
      </c>
      <c r="AD53" s="75"/>
      <c r="AE53" s="77" t="s">
        <v>90</v>
      </c>
      <c r="AF53" s="66">
        <f>'[2]Adjusted Resources'!$I53</f>
        <v>0</v>
      </c>
      <c r="AG53" s="66">
        <f>'[2]Adjusted Resources'!$P53</f>
        <v>0</v>
      </c>
      <c r="AH53" s="66">
        <f>'[2]Adjusted Resources'!$AC53</f>
        <v>0.008896</v>
      </c>
      <c r="AI53" s="64">
        <f t="shared" si="17"/>
        <v>0.008896</v>
      </c>
      <c r="AJ53" s="69">
        <f t="shared" si="23"/>
        <v>0.008868967387403193</v>
      </c>
      <c r="AK53" s="67">
        <f t="shared" si="18"/>
        <v>105820767.29329003</v>
      </c>
      <c r="AL53" s="39">
        <v>3</v>
      </c>
    </row>
    <row r="54" spans="1:38" ht="18" customHeight="1">
      <c r="A54" s="77" t="s">
        <v>91</v>
      </c>
      <c r="B54" s="55">
        <f>'[1]Self-Suff'!L56</f>
        <v>0.011132652439675166</v>
      </c>
      <c r="C54" s="56">
        <f>'[1]Resources'!L55</f>
        <v>0.010004844094319473</v>
      </c>
      <c r="D54" s="69">
        <f t="shared" si="7"/>
        <v>0.011132652439675166</v>
      </c>
      <c r="E54" s="69">
        <f t="shared" si="8"/>
        <v>0.002226530487935033</v>
      </c>
      <c r="F54" s="69">
        <f t="shared" si="9"/>
        <v>0.008906121951740132</v>
      </c>
      <c r="G54" s="69">
        <f t="shared" si="10"/>
        <v>1.1127262288870685</v>
      </c>
      <c r="H54" s="69">
        <f t="shared" si="21"/>
        <v>0.002477518873342034</v>
      </c>
      <c r="I54" s="70">
        <f t="shared" si="19"/>
        <v>0.011384</v>
      </c>
      <c r="J54" s="59"/>
      <c r="K54" s="77" t="s">
        <v>91</v>
      </c>
      <c r="L54" s="71">
        <f t="shared" si="24"/>
        <v>0.011132652439675166</v>
      </c>
      <c r="M54" s="72">
        <f t="shared" si="24"/>
        <v>0.010004844094319473</v>
      </c>
      <c r="N54" s="69">
        <f t="shared" si="0"/>
        <v>0</v>
      </c>
      <c r="O54" s="69">
        <f t="shared" si="12"/>
        <v>0</v>
      </c>
      <c r="P54" s="70">
        <f t="shared" si="20"/>
        <v>0</v>
      </c>
      <c r="Q54" s="62"/>
      <c r="R54" s="59"/>
      <c r="S54" s="72" t="s">
        <v>91</v>
      </c>
      <c r="T54" s="73">
        <f t="shared" si="22"/>
        <v>0.011132652439675166</v>
      </c>
      <c r="U54" s="72">
        <f t="shared" si="22"/>
        <v>0.010004844094319473</v>
      </c>
      <c r="V54" s="63">
        <f t="shared" si="13"/>
        <v>0</v>
      </c>
      <c r="W54" s="69">
        <f t="shared" si="2"/>
        <v>0</v>
      </c>
      <c r="X54" s="69">
        <f t="shared" si="3"/>
        <v>0</v>
      </c>
      <c r="Y54" s="69">
        <f t="shared" si="14"/>
        <v>0</v>
      </c>
      <c r="Z54" s="69">
        <f t="shared" si="4"/>
        <v>0</v>
      </c>
      <c r="AA54" s="69">
        <f t="shared" si="15"/>
        <v>0</v>
      </c>
      <c r="AB54" s="57">
        <f t="shared" si="16"/>
        <v>0</v>
      </c>
      <c r="AC54" s="70">
        <f t="shared" si="5"/>
        <v>0</v>
      </c>
      <c r="AD54" s="75"/>
      <c r="AE54" s="77" t="s">
        <v>91</v>
      </c>
      <c r="AF54" s="66">
        <f>'[2]Adjusted Resources'!$I54</f>
        <v>0.011677</v>
      </c>
      <c r="AG54" s="66">
        <f>'[2]Adjusted Resources'!$P54</f>
        <v>0</v>
      </c>
      <c r="AH54" s="66">
        <f>'[2]Adjusted Resources'!$AC54</f>
        <v>0</v>
      </c>
      <c r="AI54" s="64">
        <f t="shared" si="17"/>
        <v>0.011677</v>
      </c>
      <c r="AJ54" s="69">
        <f t="shared" si="23"/>
        <v>0.011641516657228766</v>
      </c>
      <c r="AK54" s="67">
        <f t="shared" si="18"/>
        <v>138901652.3925076</v>
      </c>
      <c r="AL54" s="39">
        <v>1</v>
      </c>
    </row>
    <row r="55" spans="1:38" ht="18" customHeight="1">
      <c r="A55" s="77" t="s">
        <v>92</v>
      </c>
      <c r="B55" s="55">
        <f>'[1]Self-Suff'!L57</f>
        <v>0.013885532880024564</v>
      </c>
      <c r="C55" s="56">
        <f>'[1]Resources'!L56</f>
        <v>0.012880923283307366</v>
      </c>
      <c r="D55" s="69">
        <f t="shared" si="7"/>
        <v>0.013885532880024564</v>
      </c>
      <c r="E55" s="69">
        <f t="shared" si="8"/>
        <v>0.002777106576004913</v>
      </c>
      <c r="F55" s="69">
        <f t="shared" si="9"/>
        <v>0.01110842630401965</v>
      </c>
      <c r="G55" s="69">
        <f t="shared" si="10"/>
        <v>1.0779920487546952</v>
      </c>
      <c r="H55" s="69">
        <f t="shared" si="21"/>
        <v>0.002993698807477673</v>
      </c>
      <c r="I55" s="70">
        <f t="shared" si="19"/>
        <v>0.014102</v>
      </c>
      <c r="J55" s="59"/>
      <c r="K55" s="77" t="s">
        <v>92</v>
      </c>
      <c r="L55" s="71">
        <f t="shared" si="24"/>
        <v>0.013885532880024564</v>
      </c>
      <c r="M55" s="72">
        <f t="shared" si="24"/>
        <v>0.012880923283307366</v>
      </c>
      <c r="N55" s="69">
        <f t="shared" si="0"/>
        <v>0</v>
      </c>
      <c r="O55" s="69">
        <f t="shared" si="12"/>
        <v>0</v>
      </c>
      <c r="P55" s="70">
        <f t="shared" si="20"/>
        <v>0</v>
      </c>
      <c r="Q55" s="62"/>
      <c r="R55" s="59"/>
      <c r="S55" s="72" t="s">
        <v>92</v>
      </c>
      <c r="T55" s="73">
        <f t="shared" si="22"/>
        <v>0.013885532880024564</v>
      </c>
      <c r="U55" s="72">
        <f t="shared" si="22"/>
        <v>0.012880923283307366</v>
      </c>
      <c r="V55" s="63">
        <f t="shared" si="13"/>
        <v>0</v>
      </c>
      <c r="W55" s="69">
        <f t="shared" si="2"/>
        <v>0</v>
      </c>
      <c r="X55" s="69">
        <f t="shared" si="3"/>
        <v>0</v>
      </c>
      <c r="Y55" s="69">
        <f t="shared" si="14"/>
        <v>0</v>
      </c>
      <c r="Z55" s="69">
        <f t="shared" si="4"/>
        <v>0</v>
      </c>
      <c r="AA55" s="69">
        <f t="shared" si="15"/>
        <v>0</v>
      </c>
      <c r="AB55" s="57">
        <f t="shared" si="16"/>
        <v>0</v>
      </c>
      <c r="AC55" s="70">
        <f t="shared" si="5"/>
        <v>0</v>
      </c>
      <c r="AD55" s="75"/>
      <c r="AE55" s="77" t="s">
        <v>92</v>
      </c>
      <c r="AF55" s="66">
        <f>'[2]Adjusted Resources'!$I55</f>
        <v>0.013517</v>
      </c>
      <c r="AG55" s="66">
        <f>'[2]Adjusted Resources'!$P55</f>
        <v>0</v>
      </c>
      <c r="AH55" s="66">
        <f>'[2]Adjusted Resources'!$AC55</f>
        <v>0</v>
      </c>
      <c r="AI55" s="64">
        <f t="shared" si="17"/>
        <v>0.013517</v>
      </c>
      <c r="AJ55" s="69">
        <f t="shared" si="23"/>
        <v>0.013475925379443454</v>
      </c>
      <c r="AK55" s="67">
        <f t="shared" si="18"/>
        <v>160789041.3110838</v>
      </c>
      <c r="AL55" s="39">
        <v>1</v>
      </c>
    </row>
    <row r="56" spans="1:38" ht="18" customHeight="1">
      <c r="A56" s="79" t="s">
        <v>99</v>
      </c>
      <c r="B56" s="55">
        <f>'[1]Self-Suff'!L58</f>
        <v>0.003117952557180185</v>
      </c>
      <c r="C56" s="56">
        <f>'[1]Resources'!L57</f>
        <v>0.005403351892981812</v>
      </c>
      <c r="D56" s="80">
        <f>IF(B56&gt;C56,B56,0)</f>
        <v>0</v>
      </c>
      <c r="E56" s="80">
        <f>D56*0.2</f>
        <v>0</v>
      </c>
      <c r="F56" s="80">
        <f>D56-E56</f>
        <v>0</v>
      </c>
      <c r="G56" s="80">
        <f>IF(E56&gt;0,B56/C56,0)</f>
        <v>0</v>
      </c>
      <c r="H56" s="80">
        <f>G56*E56</f>
        <v>0</v>
      </c>
      <c r="I56" s="70">
        <f>ROUND(F56+H56,6)</f>
        <v>0</v>
      </c>
      <c r="J56" s="59"/>
      <c r="K56" s="79" t="s">
        <v>99</v>
      </c>
      <c r="L56" s="81">
        <f>B56</f>
        <v>0.003117952557180185</v>
      </c>
      <c r="M56" s="82">
        <f>C56</f>
        <v>0.005403351892981812</v>
      </c>
      <c r="N56" s="83">
        <f>IF(C56/B56&gt;2,C56,0)</f>
        <v>0</v>
      </c>
      <c r="O56" s="83">
        <f>IF(N56&gt;0,0.2*L56,0)</f>
        <v>0</v>
      </c>
      <c r="P56" s="70">
        <f>ROUND(IF(N56&gt;0,(L56-O56),0),6)</f>
        <v>0</v>
      </c>
      <c r="Q56" s="62"/>
      <c r="R56" s="59"/>
      <c r="S56" s="82" t="s">
        <v>99</v>
      </c>
      <c r="T56" s="84">
        <f>L56</f>
        <v>0.003117952557180185</v>
      </c>
      <c r="U56" s="82">
        <f>M56</f>
        <v>0.005403351892981812</v>
      </c>
      <c r="V56" s="63">
        <f>IF(AND(D56=0,N56=0),U56,0)</f>
        <v>0.005403351892981812</v>
      </c>
      <c r="W56" s="83">
        <f>IF(V56&gt;0,U56/T56,0)</f>
        <v>1.7329807923275449</v>
      </c>
      <c r="X56" s="80">
        <f>IF(V56&gt;0,W56-1,0)</f>
        <v>0.7329807923275449</v>
      </c>
      <c r="Y56" s="69">
        <f>IF(V56&gt;0,1-X56,0)</f>
        <v>0.26701920767245513</v>
      </c>
      <c r="Z56" s="83">
        <f>IF(V56&gt;0,T56*0.2,0)</f>
        <v>0.000623590511436037</v>
      </c>
      <c r="AA56" s="80">
        <f>IF(V56&gt;0,Z56*Y56,0)</f>
        <v>0.00016651064427571167</v>
      </c>
      <c r="AB56" s="57">
        <f>IF(V56&gt;0,T56*0.8,0)</f>
        <v>0.002494362045744148</v>
      </c>
      <c r="AC56" s="85">
        <f>ROUND(AB56+AA56,6)</f>
        <v>0.002661</v>
      </c>
      <c r="AD56" s="86"/>
      <c r="AE56" s="79" t="s">
        <v>99</v>
      </c>
      <c r="AF56" s="66">
        <f>'[2]Adjusted Resources'!$I56</f>
        <v>0</v>
      </c>
      <c r="AG56" s="66">
        <f>'[2]Adjusted Resources'!$P56</f>
        <v>0</v>
      </c>
      <c r="AH56" s="66">
        <f>'[2]Adjusted Resources'!$AC56</f>
        <v>0.004165</v>
      </c>
      <c r="AI56" s="64">
        <f>SUM(AF56:AH56)</f>
        <v>0.004165</v>
      </c>
      <c r="AJ56" s="83">
        <f t="shared" si="23"/>
        <v>0.004152343656534881</v>
      </c>
      <c r="AK56" s="67">
        <f>AJ56*11931577000</f>
        <v>49544008.06840749</v>
      </c>
      <c r="AL56" s="39">
        <v>3</v>
      </c>
    </row>
    <row r="57" spans="1:38" ht="18" customHeight="1">
      <c r="A57" s="77" t="s">
        <v>93</v>
      </c>
      <c r="B57" s="55">
        <f>'[1]Self-Suff'!L59</f>
        <v>0.0016441359359285238</v>
      </c>
      <c r="C57" s="56">
        <f>'[1]Resources'!L58</f>
        <v>0.0019382460567008947</v>
      </c>
      <c r="D57" s="69">
        <f t="shared" si="7"/>
        <v>0</v>
      </c>
      <c r="E57" s="69">
        <f t="shared" si="8"/>
        <v>0</v>
      </c>
      <c r="F57" s="69">
        <f t="shared" si="9"/>
        <v>0</v>
      </c>
      <c r="G57" s="69">
        <f t="shared" si="10"/>
        <v>0</v>
      </c>
      <c r="H57" s="69">
        <f t="shared" si="21"/>
        <v>0</v>
      </c>
      <c r="I57" s="70">
        <f t="shared" si="19"/>
        <v>0</v>
      </c>
      <c r="J57" s="59"/>
      <c r="K57" s="77" t="s">
        <v>93</v>
      </c>
      <c r="L57" s="71">
        <f t="shared" si="24"/>
        <v>0.0016441359359285238</v>
      </c>
      <c r="M57" s="72">
        <f t="shared" si="24"/>
        <v>0.0019382460567008947</v>
      </c>
      <c r="N57" s="69">
        <f t="shared" si="0"/>
        <v>0</v>
      </c>
      <c r="O57" s="69">
        <f t="shared" si="12"/>
        <v>0</v>
      </c>
      <c r="P57" s="70">
        <f t="shared" si="20"/>
        <v>0</v>
      </c>
      <c r="Q57" s="62"/>
      <c r="R57" s="59"/>
      <c r="S57" s="72" t="s">
        <v>93</v>
      </c>
      <c r="T57" s="73">
        <f t="shared" si="22"/>
        <v>0.0016441359359285238</v>
      </c>
      <c r="U57" s="72">
        <f t="shared" si="22"/>
        <v>0.0019382460567008947</v>
      </c>
      <c r="V57" s="63">
        <f t="shared" si="13"/>
        <v>0.0019382460567008947</v>
      </c>
      <c r="W57" s="69">
        <f t="shared" si="2"/>
        <v>1.1788843089828047</v>
      </c>
      <c r="X57" s="69">
        <f t="shared" si="3"/>
        <v>0.17888430898280472</v>
      </c>
      <c r="Y57" s="69">
        <f t="shared" si="14"/>
        <v>0.8211156910171953</v>
      </c>
      <c r="Z57" s="69">
        <f t="shared" si="4"/>
        <v>0.0003288271871857048</v>
      </c>
      <c r="AA57" s="69">
        <f t="shared" si="15"/>
        <v>0.0002700051630312306</v>
      </c>
      <c r="AB57" s="57">
        <f t="shared" si="16"/>
        <v>0.001315308748742819</v>
      </c>
      <c r="AC57" s="70">
        <f t="shared" si="5"/>
        <v>0.001585</v>
      </c>
      <c r="AD57" s="75"/>
      <c r="AE57" s="77" t="s">
        <v>93</v>
      </c>
      <c r="AF57" s="66">
        <f>'[2]Adjusted Resources'!$I57</f>
        <v>0</v>
      </c>
      <c r="AG57" s="66">
        <f>'[2]Adjusted Resources'!$P57</f>
        <v>0</v>
      </c>
      <c r="AH57" s="66">
        <f>'[2]Adjusted Resources'!$AC57</f>
        <v>0.001532</v>
      </c>
      <c r="AI57" s="64">
        <f t="shared" si="17"/>
        <v>0.001532</v>
      </c>
      <c r="AJ57" s="69">
        <f t="shared" si="23"/>
        <v>0.0015273446534961434</v>
      </c>
      <c r="AK57" s="67">
        <f t="shared" si="18"/>
        <v>18223630.338727552</v>
      </c>
      <c r="AL57" s="39">
        <v>3</v>
      </c>
    </row>
    <row r="58" spans="1:38" ht="18" customHeight="1">
      <c r="A58" s="77" t="s">
        <v>94</v>
      </c>
      <c r="B58" s="55">
        <f>'[1]Self-Suff'!L60</f>
        <v>0.0003514817965528471</v>
      </c>
      <c r="C58" s="56">
        <f>'[1]Resources'!L60</f>
        <v>0.0008589622149566236</v>
      </c>
      <c r="D58" s="69">
        <f t="shared" si="7"/>
        <v>0</v>
      </c>
      <c r="E58" s="69">
        <f t="shared" si="8"/>
        <v>0</v>
      </c>
      <c r="F58" s="69">
        <f t="shared" si="9"/>
        <v>0</v>
      </c>
      <c r="G58" s="69">
        <f t="shared" si="10"/>
        <v>0</v>
      </c>
      <c r="H58" s="69">
        <f t="shared" si="21"/>
        <v>0</v>
      </c>
      <c r="I58" s="70">
        <f t="shared" si="19"/>
        <v>0</v>
      </c>
      <c r="J58" s="59"/>
      <c r="K58" s="77" t="s">
        <v>94</v>
      </c>
      <c r="L58" s="71">
        <f t="shared" si="24"/>
        <v>0.0003514817965528471</v>
      </c>
      <c r="M58" s="72">
        <f t="shared" si="24"/>
        <v>0.0008589622149566236</v>
      </c>
      <c r="N58" s="69">
        <f t="shared" si="0"/>
        <v>0.0008589622149566236</v>
      </c>
      <c r="O58" s="69">
        <f t="shared" si="12"/>
        <v>7.029635931056942E-05</v>
      </c>
      <c r="P58" s="70">
        <f t="shared" si="20"/>
        <v>0.000281</v>
      </c>
      <c r="Q58" s="62"/>
      <c r="R58" s="59"/>
      <c r="S58" s="72" t="s">
        <v>94</v>
      </c>
      <c r="T58" s="73">
        <f t="shared" si="22"/>
        <v>0.0003514817965528471</v>
      </c>
      <c r="U58" s="72">
        <f t="shared" si="22"/>
        <v>0.0008589622149566236</v>
      </c>
      <c r="V58" s="63">
        <f t="shared" si="13"/>
        <v>0</v>
      </c>
      <c r="W58" s="69">
        <f t="shared" si="2"/>
        <v>0</v>
      </c>
      <c r="X58" s="69">
        <f t="shared" si="3"/>
        <v>0</v>
      </c>
      <c r="Y58" s="69">
        <f t="shared" si="14"/>
        <v>0</v>
      </c>
      <c r="Z58" s="69">
        <f t="shared" si="4"/>
        <v>0</v>
      </c>
      <c r="AA58" s="69">
        <f t="shared" si="15"/>
        <v>0</v>
      </c>
      <c r="AB58" s="57">
        <f t="shared" si="16"/>
        <v>0</v>
      </c>
      <c r="AC58" s="70">
        <f t="shared" si="5"/>
        <v>0</v>
      </c>
      <c r="AD58" s="75"/>
      <c r="AE58" s="77" t="s">
        <v>94</v>
      </c>
      <c r="AF58" s="66">
        <f>'[2]Adjusted Resources'!$I58</f>
        <v>0</v>
      </c>
      <c r="AG58" s="66">
        <f>'[2]Adjusted Resources'!$P58</f>
        <v>0.000259</v>
      </c>
      <c r="AH58" s="66">
        <f>'[2]Adjusted Resources'!$AC58</f>
        <v>0</v>
      </c>
      <c r="AI58" s="64">
        <f t="shared" si="17"/>
        <v>0.000259</v>
      </c>
      <c r="AJ58" s="69">
        <f t="shared" si="23"/>
        <v>0.000258212966876959</v>
      </c>
      <c r="AK58" s="67">
        <f t="shared" si="18"/>
        <v>3080887.8966908855</v>
      </c>
      <c r="AL58" s="39">
        <v>2</v>
      </c>
    </row>
    <row r="59" spans="1:38" ht="18" customHeight="1">
      <c r="A59" s="77" t="s">
        <v>95</v>
      </c>
      <c r="B59" s="55">
        <f>'[1]Self-Suff'!L61</f>
        <v>0.013140271890215069</v>
      </c>
      <c r="C59" s="56">
        <f>'[1]Resources'!L61</f>
        <v>0.01424831632942479</v>
      </c>
      <c r="D59" s="69">
        <f t="shared" si="7"/>
        <v>0</v>
      </c>
      <c r="E59" s="69">
        <f t="shared" si="8"/>
        <v>0</v>
      </c>
      <c r="F59" s="69">
        <f t="shared" si="9"/>
        <v>0</v>
      </c>
      <c r="G59" s="69">
        <f t="shared" si="10"/>
        <v>0</v>
      </c>
      <c r="H59" s="69">
        <f t="shared" si="21"/>
        <v>0</v>
      </c>
      <c r="I59" s="70">
        <f t="shared" si="19"/>
        <v>0</v>
      </c>
      <c r="J59" s="59"/>
      <c r="K59" s="77" t="s">
        <v>95</v>
      </c>
      <c r="L59" s="71">
        <f t="shared" si="24"/>
        <v>0.013140271890215069</v>
      </c>
      <c r="M59" s="72">
        <f t="shared" si="24"/>
        <v>0.01424831632942479</v>
      </c>
      <c r="N59" s="69">
        <f t="shared" si="0"/>
        <v>0</v>
      </c>
      <c r="O59" s="69">
        <f t="shared" si="12"/>
        <v>0</v>
      </c>
      <c r="P59" s="70">
        <f t="shared" si="20"/>
        <v>0</v>
      </c>
      <c r="Q59" s="62"/>
      <c r="R59" s="59"/>
      <c r="S59" s="72" t="s">
        <v>95</v>
      </c>
      <c r="T59" s="73">
        <f t="shared" si="22"/>
        <v>0.013140271890215069</v>
      </c>
      <c r="U59" s="72">
        <f t="shared" si="22"/>
        <v>0.01424831632942479</v>
      </c>
      <c r="V59" s="63">
        <f t="shared" si="13"/>
        <v>0.01424831632942479</v>
      </c>
      <c r="W59" s="69">
        <f t="shared" si="2"/>
        <v>1.0843243160010128</v>
      </c>
      <c r="X59" s="69">
        <f t="shared" si="3"/>
        <v>0.08432431600101276</v>
      </c>
      <c r="Y59" s="69">
        <f t="shared" si="14"/>
        <v>0.9156756839989872</v>
      </c>
      <c r="Z59" s="69">
        <f t="shared" si="4"/>
        <v>0.002628054378043014</v>
      </c>
      <c r="AA59" s="69">
        <f t="shared" si="15"/>
        <v>0.00240644549020107</v>
      </c>
      <c r="AB59" s="57">
        <f t="shared" si="16"/>
        <v>0.010512217512172056</v>
      </c>
      <c r="AC59" s="70">
        <f t="shared" si="5"/>
        <v>0.012919</v>
      </c>
      <c r="AD59" s="75"/>
      <c r="AE59" s="77" t="s">
        <v>95</v>
      </c>
      <c r="AF59" s="66">
        <f>'[2]Adjusted Resources'!$I59</f>
        <v>0</v>
      </c>
      <c r="AG59" s="66">
        <f>'[2]Adjusted Resources'!$P59</f>
        <v>0</v>
      </c>
      <c r="AH59" s="66">
        <f>'[2]Adjusted Resources'!$AC59</f>
        <v>0.012557</v>
      </c>
      <c r="AI59" s="64">
        <f t="shared" si="17"/>
        <v>0.012557</v>
      </c>
      <c r="AJ59" s="69">
        <f t="shared" si="23"/>
        <v>0.012518842567853182</v>
      </c>
      <c r="AK59" s="67">
        <f t="shared" si="18"/>
        <v>149369534.04921797</v>
      </c>
      <c r="AL59" s="39">
        <v>3</v>
      </c>
    </row>
    <row r="60" spans="1:38" ht="18" customHeight="1">
      <c r="A60" s="77" t="s">
        <v>96</v>
      </c>
      <c r="B60" s="55">
        <f>'[1]Self-Suff'!L62</f>
        <v>0.0012210101406293465</v>
      </c>
      <c r="C60" s="56">
        <f>'[1]Resources'!L62</f>
        <v>0.0014874660437640555</v>
      </c>
      <c r="D60" s="69">
        <f t="shared" si="7"/>
        <v>0</v>
      </c>
      <c r="E60" s="69">
        <f t="shared" si="8"/>
        <v>0</v>
      </c>
      <c r="F60" s="69">
        <f t="shared" si="9"/>
        <v>0</v>
      </c>
      <c r="G60" s="69">
        <f t="shared" si="10"/>
        <v>0</v>
      </c>
      <c r="H60" s="69">
        <f t="shared" si="21"/>
        <v>0</v>
      </c>
      <c r="I60" s="70">
        <f t="shared" si="19"/>
        <v>0</v>
      </c>
      <c r="J60" s="59"/>
      <c r="K60" s="77" t="s">
        <v>96</v>
      </c>
      <c r="L60" s="71">
        <f t="shared" si="24"/>
        <v>0.0012210101406293465</v>
      </c>
      <c r="M60" s="72">
        <f t="shared" si="24"/>
        <v>0.0014874660437640555</v>
      </c>
      <c r="N60" s="69">
        <f t="shared" si="0"/>
        <v>0</v>
      </c>
      <c r="O60" s="69">
        <f t="shared" si="12"/>
        <v>0</v>
      </c>
      <c r="P60" s="70">
        <f t="shared" si="20"/>
        <v>0</v>
      </c>
      <c r="Q60" s="62"/>
      <c r="R60" s="59"/>
      <c r="S60" s="72" t="s">
        <v>96</v>
      </c>
      <c r="T60" s="73">
        <f t="shared" si="22"/>
        <v>0.0012210101406293465</v>
      </c>
      <c r="U60" s="72">
        <f t="shared" si="22"/>
        <v>0.0014874660437640555</v>
      </c>
      <c r="V60" s="63">
        <f t="shared" si="13"/>
        <v>0.0014874660437640555</v>
      </c>
      <c r="W60" s="69">
        <f t="shared" si="2"/>
        <v>1.2182257904896427</v>
      </c>
      <c r="X60" s="69">
        <f t="shared" si="3"/>
        <v>0.21822579048964275</v>
      </c>
      <c r="Y60" s="69">
        <f t="shared" si="14"/>
        <v>0.7817742095103573</v>
      </c>
      <c r="Z60" s="69">
        <f t="shared" si="4"/>
        <v>0.0002442020281258693</v>
      </c>
      <c r="AA60" s="69">
        <f t="shared" si="15"/>
        <v>0.0001909108474989275</v>
      </c>
      <c r="AB60" s="57">
        <f t="shared" si="16"/>
        <v>0.0009768081125034773</v>
      </c>
      <c r="AC60" s="70">
        <f t="shared" si="5"/>
        <v>0.001168</v>
      </c>
      <c r="AD60" s="75"/>
      <c r="AE60" s="77" t="s">
        <v>96</v>
      </c>
      <c r="AF60" s="66">
        <f>'[2]Adjusted Resources'!$I60</f>
        <v>0</v>
      </c>
      <c r="AG60" s="66">
        <f>'[2]Adjusted Resources'!$P60</f>
        <v>0</v>
      </c>
      <c r="AH60" s="66">
        <f>'[2]Adjusted Resources'!$AC60</f>
        <v>0.001138</v>
      </c>
      <c r="AI60" s="64">
        <f t="shared" si="17"/>
        <v>0.001138</v>
      </c>
      <c r="AJ60" s="69">
        <f t="shared" si="23"/>
        <v>0.0011345419162393023</v>
      </c>
      <c r="AK60" s="67">
        <f t="shared" si="18"/>
        <v>13536874.233336786</v>
      </c>
      <c r="AL60" s="39">
        <v>3</v>
      </c>
    </row>
    <row r="61" spans="1:38" ht="18" customHeight="1">
      <c r="A61" s="77" t="s">
        <v>97</v>
      </c>
      <c r="B61" s="55">
        <f>'[1]Self-Suff'!L63</f>
        <v>0.01964339197661743</v>
      </c>
      <c r="C61" s="56">
        <f>'[1]Resources'!L63</f>
        <v>0.0170944223368437</v>
      </c>
      <c r="D61" s="69">
        <f t="shared" si="7"/>
        <v>0.01964339197661743</v>
      </c>
      <c r="E61" s="69">
        <f t="shared" si="8"/>
        <v>0.003928678395323486</v>
      </c>
      <c r="F61" s="69">
        <f t="shared" si="9"/>
        <v>0.015714713581293942</v>
      </c>
      <c r="G61" s="69">
        <f t="shared" si="10"/>
        <v>1.1491111889917403</v>
      </c>
      <c r="H61" s="69">
        <f t="shared" si="21"/>
        <v>0.0045144883020163335</v>
      </c>
      <c r="I61" s="70">
        <f t="shared" si="19"/>
        <v>0.020229</v>
      </c>
      <c r="J61" s="59"/>
      <c r="K61" s="77" t="s">
        <v>97</v>
      </c>
      <c r="L61" s="71">
        <f t="shared" si="24"/>
        <v>0.01964339197661743</v>
      </c>
      <c r="M61" s="72">
        <f t="shared" si="24"/>
        <v>0.0170944223368437</v>
      </c>
      <c r="N61" s="69">
        <f t="shared" si="0"/>
        <v>0</v>
      </c>
      <c r="O61" s="69">
        <f t="shared" si="12"/>
        <v>0</v>
      </c>
      <c r="P61" s="70">
        <f t="shared" si="20"/>
        <v>0</v>
      </c>
      <c r="Q61" s="62"/>
      <c r="R61" s="59"/>
      <c r="S61" s="72" t="s">
        <v>97</v>
      </c>
      <c r="T61" s="73">
        <f t="shared" si="22"/>
        <v>0.01964339197661743</v>
      </c>
      <c r="U61" s="72">
        <f t="shared" si="22"/>
        <v>0.0170944223368437</v>
      </c>
      <c r="V61" s="63">
        <f t="shared" si="13"/>
        <v>0</v>
      </c>
      <c r="W61" s="69">
        <f t="shared" si="2"/>
        <v>0</v>
      </c>
      <c r="X61" s="69">
        <f t="shared" si="3"/>
        <v>0</v>
      </c>
      <c r="Y61" s="69">
        <f t="shared" si="14"/>
        <v>0</v>
      </c>
      <c r="Z61" s="69">
        <f t="shared" si="4"/>
        <v>0</v>
      </c>
      <c r="AA61" s="69">
        <f t="shared" si="15"/>
        <v>0</v>
      </c>
      <c r="AB61" s="57">
        <f t="shared" si="16"/>
        <v>0</v>
      </c>
      <c r="AC61" s="70">
        <f t="shared" si="5"/>
        <v>0</v>
      </c>
      <c r="AD61" s="75"/>
      <c r="AE61" s="77" t="s">
        <v>97</v>
      </c>
      <c r="AF61" s="66">
        <f>'[2]Adjusted Resources'!$I61</f>
        <v>0.019339</v>
      </c>
      <c r="AG61" s="66">
        <f>'[2]Adjusted Resources'!$P61</f>
        <v>0</v>
      </c>
      <c r="AH61" s="66">
        <f>'[2]Adjusted Resources'!$AC61</f>
        <v>0</v>
      </c>
      <c r="AI61" s="64">
        <f t="shared" si="17"/>
        <v>0.019339</v>
      </c>
      <c r="AJ61" s="69">
        <f t="shared" si="23"/>
        <v>0.019280233847233628</v>
      </c>
      <c r="AK61" s="67">
        <f t="shared" si="18"/>
        <v>230043594.72627428</v>
      </c>
      <c r="AL61" s="39">
        <v>1</v>
      </c>
    </row>
    <row r="62" spans="1:38" ht="18" customHeight="1">
      <c r="A62" s="77" t="s">
        <v>98</v>
      </c>
      <c r="B62" s="55">
        <f>'[1]Self-Suff'!L64</f>
        <v>0.005622648367795564</v>
      </c>
      <c r="C62" s="56">
        <f>'[1]Resources'!L64</f>
        <v>0.0044850151804400286</v>
      </c>
      <c r="D62" s="69">
        <f t="shared" si="7"/>
        <v>0.005622648367795564</v>
      </c>
      <c r="E62" s="69">
        <f t="shared" si="8"/>
        <v>0.0011245296735591128</v>
      </c>
      <c r="F62" s="69">
        <f t="shared" si="9"/>
        <v>0.004498118694236451</v>
      </c>
      <c r="G62" s="69">
        <f t="shared" si="10"/>
        <v>1.2536520260437383</v>
      </c>
      <c r="H62" s="69">
        <f t="shared" si="21"/>
        <v>0.0014097689036036854</v>
      </c>
      <c r="I62" s="70">
        <f t="shared" si="19"/>
        <v>0.005908</v>
      </c>
      <c r="J62" s="59"/>
      <c r="K62" s="77" t="s">
        <v>98</v>
      </c>
      <c r="L62" s="71">
        <f t="shared" si="24"/>
        <v>0.005622648367795564</v>
      </c>
      <c r="M62" s="72">
        <f t="shared" si="24"/>
        <v>0.0044850151804400286</v>
      </c>
      <c r="N62" s="69">
        <f t="shared" si="0"/>
        <v>0</v>
      </c>
      <c r="O62" s="69">
        <f t="shared" si="12"/>
        <v>0</v>
      </c>
      <c r="P62" s="70">
        <f t="shared" si="20"/>
        <v>0</v>
      </c>
      <c r="Q62" s="62"/>
      <c r="R62" s="59"/>
      <c r="S62" s="72" t="s">
        <v>98</v>
      </c>
      <c r="T62" s="73">
        <f t="shared" si="22"/>
        <v>0.005622648367795564</v>
      </c>
      <c r="U62" s="72">
        <f t="shared" si="22"/>
        <v>0.0044850151804400286</v>
      </c>
      <c r="V62" s="63">
        <f t="shared" si="13"/>
        <v>0</v>
      </c>
      <c r="W62" s="69">
        <f t="shared" si="2"/>
        <v>0</v>
      </c>
      <c r="X62" s="69">
        <f t="shared" si="3"/>
        <v>0</v>
      </c>
      <c r="Y62" s="69">
        <f t="shared" si="14"/>
        <v>0</v>
      </c>
      <c r="Z62" s="69">
        <f t="shared" si="4"/>
        <v>0</v>
      </c>
      <c r="AA62" s="69">
        <f t="shared" si="15"/>
        <v>0</v>
      </c>
      <c r="AB62" s="57">
        <f t="shared" si="16"/>
        <v>0</v>
      </c>
      <c r="AC62" s="70">
        <f t="shared" si="5"/>
        <v>0</v>
      </c>
      <c r="AD62" s="75"/>
      <c r="AE62" s="77" t="s">
        <v>98</v>
      </c>
      <c r="AF62" s="66">
        <f>'[2]Adjusted Resources'!$I62</f>
        <v>0.005682</v>
      </c>
      <c r="AG62" s="66">
        <f>'[2]Adjusted Resources'!$P62</f>
        <v>0</v>
      </c>
      <c r="AH62" s="66">
        <f>'[2]Adjusted Resources'!$AC62</f>
        <v>0</v>
      </c>
      <c r="AI62" s="64">
        <f t="shared" si="17"/>
        <v>0.005682</v>
      </c>
      <c r="AJ62" s="69">
        <f t="shared" si="23"/>
        <v>0.005664733891099927</v>
      </c>
      <c r="AK62" s="67">
        <f t="shared" si="18"/>
        <v>67589208.6061684</v>
      </c>
      <c r="AL62" s="39">
        <v>1</v>
      </c>
    </row>
    <row r="63" spans="1:38" ht="18" customHeight="1">
      <c r="A63" s="87" t="s">
        <v>100</v>
      </c>
      <c r="B63" s="55">
        <f>SUM(B6:B62)</f>
        <v>1</v>
      </c>
      <c r="C63" s="56">
        <f>SUM(C6:C62)</f>
        <v>0.9951787744164959</v>
      </c>
      <c r="D63" s="88"/>
      <c r="E63" s="88"/>
      <c r="F63" s="88"/>
      <c r="G63" s="88"/>
      <c r="H63" s="88"/>
      <c r="I63" s="89">
        <f>SUM(I6:I62)</f>
        <v>0.530891</v>
      </c>
      <c r="J63" s="59"/>
      <c r="K63" s="87" t="s">
        <v>100</v>
      </c>
      <c r="L63" s="90">
        <f>SUM(L6:L62)</f>
        <v>1</v>
      </c>
      <c r="M63" s="91">
        <f>SUM(M6:M62)</f>
        <v>0.9951787744164959</v>
      </c>
      <c r="N63" s="92"/>
      <c r="O63" s="93"/>
      <c r="P63" s="88"/>
      <c r="Q63" s="91"/>
      <c r="R63" s="59"/>
      <c r="S63" s="88" t="s">
        <v>100</v>
      </c>
      <c r="T63" s="94">
        <f>SUM(T6:T62)</f>
        <v>1</v>
      </c>
      <c r="U63" s="91">
        <f>SUM(U6:U62)</f>
        <v>0.9951787744164959</v>
      </c>
      <c r="V63" s="91"/>
      <c r="W63" s="91"/>
      <c r="X63" s="88"/>
      <c r="Y63" s="88"/>
      <c r="Z63" s="91"/>
      <c r="AA63" s="88"/>
      <c r="AB63" s="91"/>
      <c r="AC63" s="89">
        <f>SUM(AC6:AC62)</f>
        <v>0.47314700000000004</v>
      </c>
      <c r="AD63" s="89"/>
      <c r="AE63" s="95" t="s">
        <v>100</v>
      </c>
      <c r="AF63" s="95"/>
      <c r="AG63" s="95"/>
      <c r="AH63" s="95"/>
      <c r="AI63" s="88">
        <f>SUM(AI6:AI62)</f>
        <v>1.0030480000000002</v>
      </c>
      <c r="AJ63" s="92">
        <f>SUM(AJ6:AJ62)</f>
        <v>1</v>
      </c>
      <c r="AK63" s="96">
        <f>SUM(AK6:AK62)</f>
        <v>11931576999.999996</v>
      </c>
      <c r="AL63" s="39"/>
    </row>
    <row r="64" spans="2:3" ht="15.75" hidden="1">
      <c r="B64" s="55"/>
      <c r="C64" s="56"/>
    </row>
    <row r="65" spans="3:38" ht="15" hidden="1">
      <c r="C65" s="56"/>
      <c r="D65" s="97"/>
      <c r="E65" s="97"/>
      <c r="F65" s="97"/>
      <c r="G65" s="97"/>
      <c r="H65" s="97"/>
      <c r="I65" s="98"/>
      <c r="J65" s="98"/>
      <c r="K65" s="99"/>
      <c r="M65" s="97"/>
      <c r="N65" s="97"/>
      <c r="O65" s="97"/>
      <c r="P65" s="97"/>
      <c r="Q65" s="100"/>
      <c r="R65" s="100"/>
      <c r="S65" s="100"/>
      <c r="V65" s="97"/>
      <c r="W65" s="97"/>
      <c r="X65" s="97"/>
      <c r="Y65" s="97"/>
      <c r="Z65" s="97"/>
      <c r="AA65" s="97"/>
      <c r="AB65" s="97"/>
      <c r="AC65" s="98"/>
      <c r="AD65" s="98"/>
      <c r="AE65" s="97"/>
      <c r="AF65" s="97"/>
      <c r="AG65" s="97"/>
      <c r="AH65" s="97"/>
      <c r="AI65" s="97"/>
      <c r="AJ65" s="97"/>
      <c r="AK65" s="97"/>
      <c r="AL65" s="97"/>
    </row>
    <row r="66" ht="15" hidden="1"/>
    <row r="67" ht="15" hidden="1"/>
    <row r="68" spans="9:30" ht="15" hidden="1">
      <c r="I68" s="27"/>
      <c r="J68" s="27"/>
      <c r="AC68" s="27"/>
      <c r="AD68" s="27"/>
    </row>
    <row r="69" spans="9:30" ht="15" hidden="1">
      <c r="I69" s="27"/>
      <c r="J69" s="27"/>
      <c r="AC69" s="27"/>
      <c r="AD69" s="27"/>
    </row>
    <row r="70" spans="9:30" ht="15" hidden="1">
      <c r="I70" s="27"/>
      <c r="J70" s="27"/>
      <c r="AC70" s="27"/>
      <c r="AD70" s="27"/>
    </row>
    <row r="71" spans="9:30" ht="15" hidden="1">
      <c r="I71" s="27"/>
      <c r="J71" s="27"/>
      <c r="AC71" s="27"/>
      <c r="AD71" s="27"/>
    </row>
    <row r="72" spans="9:30" ht="15" hidden="1">
      <c r="I72" s="27"/>
      <c r="J72" s="27"/>
      <c r="AC72" s="27"/>
      <c r="AD72" s="27"/>
    </row>
    <row r="73" spans="9:30" ht="15" hidden="1">
      <c r="I73" s="27"/>
      <c r="J73" s="27"/>
      <c r="AC73" s="27"/>
      <c r="AD73" s="27"/>
    </row>
    <row r="74" spans="9:30" ht="15" hidden="1">
      <c r="I74" s="27"/>
      <c r="J74" s="27"/>
      <c r="AC74" s="27"/>
      <c r="AD74" s="27"/>
    </row>
  </sheetData>
  <sheetProtection sheet="1" objects="1" scenarios="1"/>
  <mergeCells count="11">
    <mergeCell ref="AF3:AL3"/>
    <mergeCell ref="A1:I1"/>
    <mergeCell ref="K1:Q1"/>
    <mergeCell ref="S1:AC1"/>
    <mergeCell ref="AE1:AL2"/>
    <mergeCell ref="A2:B2"/>
    <mergeCell ref="C2:I2"/>
    <mergeCell ref="K2:L2"/>
    <mergeCell ref="M2:Q2"/>
    <mergeCell ref="S2:T2"/>
    <mergeCell ref="U2:AC2"/>
  </mergeCells>
  <printOptions/>
  <pageMargins left="0.7" right="0.7" top="0.75" bottom="0.75" header="0.3" footer="0.3"/>
  <pageSetup horizontalDpi="600" verticalDpi="600" orientation="portrait" r:id="rId1"/>
  <headerFooter>
    <oddHeader>&amp;LEnclosure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DHCS &amp; CDPH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Enc10-Resource-Adjust-Summary</dc:title>
  <dc:subject/>
  <dc:creator>Donna Ures</dc:creator>
  <cp:keywords>BHIN, MHSA</cp:keywords>
  <dc:description/>
  <cp:lastModifiedBy>Saelee, Katie (CSD)@DHCS</cp:lastModifiedBy>
  <cp:lastPrinted>2018-06-25T20:27:14Z</cp:lastPrinted>
  <dcterms:created xsi:type="dcterms:W3CDTF">2017-07-27T23:21:46Z</dcterms:created>
  <dcterms:modified xsi:type="dcterms:W3CDTF">2020-07-02T21:18:00Z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DHCSDOC-1797567310-2773</vt:lpwstr>
  </property>
  <property fmtid="{D5CDD505-2E9C-101B-9397-08002B2CF9AE}" pid="4" name="_dlc_DocIdItemGu">
    <vt:lpwstr>b1fa0ce0-d557-4736-8c69-e164462bbbd2</vt:lpwstr>
  </property>
  <property fmtid="{D5CDD505-2E9C-101B-9397-08002B2CF9AE}" pid="5" name="_dlc_DocIdU">
    <vt:lpwstr>https://dhcscagovauthoring/_layouts/15/DocIdRedir.aspx?ID=DHCSDOC-1797567310-2773, DHCSDOC-1797567310-2773</vt:lpwstr>
  </property>
  <property fmtid="{D5CDD505-2E9C-101B-9397-08002B2CF9AE}" pid="6" name="TAGend">
    <vt:lpwstr/>
  </property>
  <property fmtid="{D5CDD505-2E9C-101B-9397-08002B2CF9AE}" pid="7" name="TAGEthnici">
    <vt:lpwstr/>
  </property>
  <property fmtid="{D5CDD505-2E9C-101B-9397-08002B2CF9AE}" pid="8" name="Topi">
    <vt:lpwstr/>
  </property>
  <property fmtid="{D5CDD505-2E9C-101B-9397-08002B2CF9AE}" pid="9" name="Abstra">
    <vt:lpwstr>BHIN 20-038 Enc10-Resource-Adjust-Summary</vt:lpwstr>
  </property>
  <property fmtid="{D5CDD505-2E9C-101B-9397-08002B2CF9AE}" pid="10" name="PublishingContactNa">
    <vt:lpwstr>Katie Saelee</vt:lpwstr>
  </property>
  <property fmtid="{D5CDD505-2E9C-101B-9397-08002B2CF9AE}" pid="11" name="Langua">
    <vt:lpwstr>English</vt:lpwstr>
  </property>
  <property fmtid="{D5CDD505-2E9C-101B-9397-08002B2CF9AE}" pid="12" name="TAGBusPa">
    <vt:lpwstr/>
  </property>
  <property fmtid="{D5CDD505-2E9C-101B-9397-08002B2CF9AE}" pid="13" name="Reading Lev">
    <vt:lpwstr/>
  </property>
  <property fmtid="{D5CDD505-2E9C-101B-9397-08002B2CF9AE}" pid="14" name="TAGA">
    <vt:lpwstr/>
  </property>
  <property fmtid="{D5CDD505-2E9C-101B-9397-08002B2CF9AE}" pid="15" name="Organizati">
    <vt:lpwstr>103</vt:lpwstr>
  </property>
  <property fmtid="{D5CDD505-2E9C-101B-9397-08002B2CF9AE}" pid="16" name="Divisi">
    <vt:lpwstr>11;#Community Services|c23dee46-a4de-4c29-8bbc-79830d9e7d7c</vt:lpwstr>
  </property>
  <property fmtid="{D5CDD505-2E9C-101B-9397-08002B2CF9AE}" pid="17" name="o68eaf9243684232b2418c37bbb152">
    <vt:lpwstr>Community Services|c23dee46-a4de-4c29-8bbc-79830d9e7d7c</vt:lpwstr>
  </property>
  <property fmtid="{D5CDD505-2E9C-101B-9397-08002B2CF9AE}" pid="18" name="TaxCatchA">
    <vt:lpwstr>11;#Community Services|c23dee46-a4de-4c29-8bbc-79830d9e7d7c</vt:lpwstr>
  </property>
</Properties>
</file>