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1_{8E45A813-47B8-4647-AA78-4BEA8D6E5617}" xr6:coauthVersionLast="47" xr6:coauthVersionMax="47" xr10:uidLastSave="{00000000-0000-0000-0000-000000000000}"/>
  <bookViews>
    <workbookView xWindow="-120" yWindow="-120" windowWidth="29040" windowHeight="15840" xr2:uid="{00000000-000D-0000-FFFF-FFFF00000000}"/>
  </bookViews>
  <sheets>
    <sheet name="Supplemental Chart "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UniqueIdentifier" hidden="1">"'288d8ab6-f140-4796-96b9-7a5e7d0c1258'"</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'!$A$1:$U$140</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'!$A$54</definedName>
    <definedName name="TitleRegion3.a99.r138.1">'Supplemental Chart '!$A$101</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z">#REF!</definedName>
    <definedName name="ZZZZZZZZZZZZZZZZZZZZZZZZZZZZZZZZZZZZ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0" i="2" l="1"/>
  <c r="L90" i="2"/>
  <c r="I90" i="2"/>
  <c r="H90" i="2"/>
  <c r="F90" i="2"/>
  <c r="O89" i="2"/>
  <c r="U89" i="2" s="1"/>
  <c r="N89" i="2"/>
  <c r="M89" i="2"/>
  <c r="L89" i="2"/>
  <c r="R89" i="2" s="1"/>
  <c r="K89" i="2"/>
  <c r="I89" i="2"/>
  <c r="H89" i="2"/>
  <c r="G89" i="2"/>
  <c r="F89" i="2"/>
  <c r="E89" i="2"/>
  <c r="O88" i="2"/>
  <c r="N88" i="2"/>
  <c r="M88" i="2"/>
  <c r="L88" i="2"/>
  <c r="K88" i="2"/>
  <c r="Q88" i="2" s="1"/>
  <c r="I88" i="2"/>
  <c r="H88" i="2"/>
  <c r="G88" i="2"/>
  <c r="F88" i="2"/>
  <c r="E88" i="2"/>
  <c r="O42" i="2"/>
  <c r="L42" i="2"/>
  <c r="O41" i="2"/>
  <c r="N41" i="2"/>
  <c r="M41" i="2"/>
  <c r="L41" i="2"/>
  <c r="K41" i="2"/>
  <c r="O40" i="2"/>
  <c r="N40" i="2"/>
  <c r="M40" i="2"/>
  <c r="L40" i="2"/>
  <c r="K40" i="2"/>
  <c r="E40" i="2"/>
  <c r="F40" i="2"/>
  <c r="G40" i="2"/>
  <c r="H40" i="2"/>
  <c r="I40" i="2"/>
  <c r="E41" i="2"/>
  <c r="F41" i="2"/>
  <c r="G41" i="2"/>
  <c r="H41" i="2"/>
  <c r="I41" i="2"/>
  <c r="E42" i="2"/>
  <c r="F42" i="2"/>
  <c r="G42" i="2"/>
  <c r="H42" i="2"/>
  <c r="I42" i="2"/>
  <c r="M83" i="2"/>
  <c r="K83" i="2"/>
  <c r="G83" i="2"/>
  <c r="D83" i="2" s="1"/>
  <c r="E83" i="2"/>
  <c r="E90" i="2" s="1"/>
  <c r="E131" i="2"/>
  <c r="D131" i="2" s="1"/>
  <c r="F131" i="2"/>
  <c r="G131" i="2"/>
  <c r="H131" i="2"/>
  <c r="I131" i="2"/>
  <c r="K131" i="2"/>
  <c r="Q131" i="2" s="1"/>
  <c r="L131" i="2"/>
  <c r="R131" i="2" s="1"/>
  <c r="M131" i="2"/>
  <c r="N131" i="2"/>
  <c r="T131" i="2" s="1"/>
  <c r="O131" i="2"/>
  <c r="U131" i="2" s="1"/>
  <c r="S131" i="2"/>
  <c r="J83" i="2"/>
  <c r="T83" i="2"/>
  <c r="Q83" i="2"/>
  <c r="R83" i="2"/>
  <c r="U83" i="2"/>
  <c r="D35" i="2"/>
  <c r="J35" i="2"/>
  <c r="Q35" i="2"/>
  <c r="R35" i="2"/>
  <c r="S35" i="2"/>
  <c r="T35" i="2"/>
  <c r="U35" i="2"/>
  <c r="E134" i="2"/>
  <c r="F134" i="2"/>
  <c r="G134" i="2"/>
  <c r="H134" i="2"/>
  <c r="I134" i="2"/>
  <c r="K134" i="2"/>
  <c r="Q134" i="2" s="1"/>
  <c r="L134" i="2"/>
  <c r="R134" i="2" s="1"/>
  <c r="M134" i="2"/>
  <c r="N134" i="2"/>
  <c r="O134" i="2"/>
  <c r="S134" i="2"/>
  <c r="D86" i="2"/>
  <c r="J86" i="2"/>
  <c r="Q86" i="2"/>
  <c r="R86" i="2"/>
  <c r="S86" i="2"/>
  <c r="T86" i="2"/>
  <c r="U86" i="2"/>
  <c r="D38" i="2"/>
  <c r="J38" i="2"/>
  <c r="Q38" i="2"/>
  <c r="R38" i="2"/>
  <c r="S38" i="2"/>
  <c r="T38" i="2"/>
  <c r="U38" i="2"/>
  <c r="P38" i="2" l="1"/>
  <c r="P35" i="2"/>
  <c r="R90" i="2"/>
  <c r="D134" i="2"/>
  <c r="R88" i="2"/>
  <c r="U134" i="2"/>
  <c r="T134" i="2"/>
  <c r="S83" i="2"/>
  <c r="S88" i="2"/>
  <c r="T88" i="2"/>
  <c r="U90" i="2"/>
  <c r="U88" i="2"/>
  <c r="Q89" i="2"/>
  <c r="G90" i="2"/>
  <c r="S89" i="2"/>
  <c r="T89" i="2"/>
  <c r="J131" i="2"/>
  <c r="P131" i="2" s="1"/>
  <c r="P83" i="2"/>
  <c r="J134" i="2"/>
  <c r="P86" i="2"/>
  <c r="N82" i="2"/>
  <c r="M82" i="2"/>
  <c r="N80" i="2"/>
  <c r="N90" i="2" s="1"/>
  <c r="T90" i="2" s="1"/>
  <c r="M80" i="2"/>
  <c r="M90" i="2" s="1"/>
  <c r="K80" i="2"/>
  <c r="K90" i="2" s="1"/>
  <c r="Q90" i="2" s="1"/>
  <c r="N32" i="2"/>
  <c r="N42" i="2" s="1"/>
  <c r="M32" i="2"/>
  <c r="M42" i="2" s="1"/>
  <c r="K32" i="2"/>
  <c r="K42" i="2" s="1"/>
  <c r="S90" i="2" l="1"/>
  <c r="P134" i="2"/>
  <c r="O133" i="2"/>
  <c r="N133" i="2"/>
  <c r="M133" i="2"/>
  <c r="L133" i="2"/>
  <c r="K133" i="2"/>
  <c r="O132" i="2"/>
  <c r="N132" i="2"/>
  <c r="M132" i="2"/>
  <c r="L132" i="2"/>
  <c r="K132" i="2"/>
  <c r="O130" i="2"/>
  <c r="N130" i="2"/>
  <c r="M130" i="2"/>
  <c r="L130" i="2"/>
  <c r="K130" i="2"/>
  <c r="O129" i="2"/>
  <c r="N129" i="2"/>
  <c r="M129" i="2"/>
  <c r="L129" i="2"/>
  <c r="K129" i="2"/>
  <c r="O128" i="2"/>
  <c r="N128" i="2"/>
  <c r="M128" i="2"/>
  <c r="L128" i="2"/>
  <c r="K128" i="2"/>
  <c r="O127" i="2"/>
  <c r="N127" i="2"/>
  <c r="M127" i="2"/>
  <c r="L127" i="2"/>
  <c r="K127" i="2"/>
  <c r="O126" i="2"/>
  <c r="N126" i="2"/>
  <c r="M126" i="2"/>
  <c r="L126" i="2"/>
  <c r="K126" i="2"/>
  <c r="O125" i="2"/>
  <c r="N125" i="2"/>
  <c r="M125" i="2"/>
  <c r="L125" i="2"/>
  <c r="K125" i="2"/>
  <c r="O124" i="2"/>
  <c r="N124" i="2"/>
  <c r="M124" i="2"/>
  <c r="L124" i="2"/>
  <c r="K124" i="2"/>
  <c r="O123" i="2"/>
  <c r="N123" i="2"/>
  <c r="M123" i="2"/>
  <c r="L123" i="2"/>
  <c r="K123" i="2"/>
  <c r="O121" i="2"/>
  <c r="N121" i="2"/>
  <c r="M121" i="2"/>
  <c r="L121" i="2"/>
  <c r="K121" i="2"/>
  <c r="O120" i="2"/>
  <c r="N120" i="2"/>
  <c r="M120" i="2"/>
  <c r="L120" i="2"/>
  <c r="K120" i="2"/>
  <c r="O119" i="2"/>
  <c r="N119" i="2"/>
  <c r="M119" i="2"/>
  <c r="L119" i="2"/>
  <c r="K119" i="2"/>
  <c r="O118" i="2"/>
  <c r="N118" i="2"/>
  <c r="M118" i="2"/>
  <c r="L118" i="2"/>
  <c r="K118" i="2"/>
  <c r="O116" i="2"/>
  <c r="N116" i="2"/>
  <c r="M116" i="2"/>
  <c r="L116" i="2"/>
  <c r="K116" i="2"/>
  <c r="O115" i="2"/>
  <c r="N115" i="2"/>
  <c r="M115" i="2"/>
  <c r="L115" i="2"/>
  <c r="K115" i="2"/>
  <c r="O114" i="2"/>
  <c r="N114" i="2"/>
  <c r="M114" i="2"/>
  <c r="L114" i="2"/>
  <c r="K114" i="2"/>
  <c r="O113" i="2"/>
  <c r="N113" i="2"/>
  <c r="M113" i="2"/>
  <c r="L113" i="2"/>
  <c r="K113" i="2"/>
  <c r="O112" i="2"/>
  <c r="N112" i="2"/>
  <c r="M112" i="2"/>
  <c r="L112" i="2"/>
  <c r="K112" i="2"/>
  <c r="O110" i="2"/>
  <c r="O138" i="2" s="1"/>
  <c r="N110" i="2"/>
  <c r="M110" i="2"/>
  <c r="L110" i="2"/>
  <c r="K110" i="2"/>
  <c r="K138" i="2" s="1"/>
  <c r="O109" i="2"/>
  <c r="N109" i="2"/>
  <c r="M109" i="2"/>
  <c r="L109" i="2"/>
  <c r="K109" i="2"/>
  <c r="O108" i="2"/>
  <c r="N108" i="2"/>
  <c r="M108" i="2"/>
  <c r="M137" i="2" s="1"/>
  <c r="L108" i="2"/>
  <c r="K108" i="2"/>
  <c r="O107" i="2"/>
  <c r="N107" i="2"/>
  <c r="M107" i="2"/>
  <c r="L107" i="2"/>
  <c r="K107" i="2"/>
  <c r="O106" i="2"/>
  <c r="O136" i="2" s="1"/>
  <c r="N106" i="2"/>
  <c r="M106" i="2"/>
  <c r="L106" i="2"/>
  <c r="K106" i="2"/>
  <c r="K136" i="2" s="1"/>
  <c r="I133" i="2"/>
  <c r="U133" i="2" s="1"/>
  <c r="H133" i="2"/>
  <c r="G133" i="2"/>
  <c r="F133" i="2"/>
  <c r="E133" i="2"/>
  <c r="Q133" i="2" s="1"/>
  <c r="I132" i="2"/>
  <c r="H132" i="2"/>
  <c r="G132" i="2"/>
  <c r="F132" i="2"/>
  <c r="R132" i="2" s="1"/>
  <c r="E132" i="2"/>
  <c r="Q132" i="2" s="1"/>
  <c r="I130" i="2"/>
  <c r="H130" i="2"/>
  <c r="G130" i="2"/>
  <c r="S130" i="2" s="1"/>
  <c r="F130" i="2"/>
  <c r="R130" i="2" s="1"/>
  <c r="E130" i="2"/>
  <c r="I129" i="2"/>
  <c r="H129" i="2"/>
  <c r="T129" i="2" s="1"/>
  <c r="G129" i="2"/>
  <c r="S129" i="2" s="1"/>
  <c r="F129" i="2"/>
  <c r="E129" i="2"/>
  <c r="I128" i="2"/>
  <c r="U128" i="2" s="1"/>
  <c r="H128" i="2"/>
  <c r="G128" i="2"/>
  <c r="F128" i="2"/>
  <c r="E128" i="2"/>
  <c r="Q128" i="2" s="1"/>
  <c r="I127" i="2"/>
  <c r="H127" i="2"/>
  <c r="G127" i="2"/>
  <c r="F127" i="2"/>
  <c r="R127" i="2" s="1"/>
  <c r="E127" i="2"/>
  <c r="Q127" i="2" s="1"/>
  <c r="I126" i="2"/>
  <c r="H126" i="2"/>
  <c r="G126" i="2"/>
  <c r="F126" i="2"/>
  <c r="R126" i="2" s="1"/>
  <c r="E126" i="2"/>
  <c r="I125" i="2"/>
  <c r="H125" i="2"/>
  <c r="T125" i="2" s="1"/>
  <c r="G125" i="2"/>
  <c r="S125" i="2" s="1"/>
  <c r="F125" i="2"/>
  <c r="E125" i="2"/>
  <c r="I124" i="2"/>
  <c r="U124" i="2" s="1"/>
  <c r="H124" i="2"/>
  <c r="G124" i="2"/>
  <c r="F124" i="2"/>
  <c r="E124" i="2"/>
  <c r="Q124" i="2" s="1"/>
  <c r="I123" i="2"/>
  <c r="H123" i="2"/>
  <c r="G123" i="2"/>
  <c r="F123" i="2"/>
  <c r="R123" i="2" s="1"/>
  <c r="E123" i="2"/>
  <c r="Q123" i="2" s="1"/>
  <c r="I121" i="2"/>
  <c r="H121" i="2"/>
  <c r="G121" i="2"/>
  <c r="F121" i="2"/>
  <c r="R121" i="2" s="1"/>
  <c r="E121" i="2"/>
  <c r="I120" i="2"/>
  <c r="H120" i="2"/>
  <c r="G120" i="2"/>
  <c r="S120" i="2" s="1"/>
  <c r="F120" i="2"/>
  <c r="E120" i="2"/>
  <c r="I119" i="2"/>
  <c r="U119" i="2" s="1"/>
  <c r="H119" i="2"/>
  <c r="T119" i="2" s="1"/>
  <c r="G119" i="2"/>
  <c r="F119" i="2"/>
  <c r="E119" i="2"/>
  <c r="Q119" i="2" s="1"/>
  <c r="I118" i="2"/>
  <c r="H118" i="2"/>
  <c r="G118" i="2"/>
  <c r="F118" i="2"/>
  <c r="R118" i="2" s="1"/>
  <c r="E118" i="2"/>
  <c r="Q118" i="2" s="1"/>
  <c r="I116" i="2"/>
  <c r="H116" i="2"/>
  <c r="G116" i="2"/>
  <c r="S116" i="2" s="1"/>
  <c r="F116" i="2"/>
  <c r="R116" i="2" s="1"/>
  <c r="E116" i="2"/>
  <c r="I115" i="2"/>
  <c r="H115" i="2"/>
  <c r="T115" i="2" s="1"/>
  <c r="G115" i="2"/>
  <c r="S115" i="2" s="1"/>
  <c r="F115" i="2"/>
  <c r="E115" i="2"/>
  <c r="I114" i="2"/>
  <c r="U114" i="2" s="1"/>
  <c r="H114" i="2"/>
  <c r="T114" i="2" s="1"/>
  <c r="G114" i="2"/>
  <c r="F114" i="2"/>
  <c r="E114" i="2"/>
  <c r="Q114" i="2" s="1"/>
  <c r="I113" i="2"/>
  <c r="U113" i="2" s="1"/>
  <c r="H113" i="2"/>
  <c r="G113" i="2"/>
  <c r="F113" i="2"/>
  <c r="E113" i="2"/>
  <c r="Q113" i="2" s="1"/>
  <c r="I112" i="2"/>
  <c r="H112" i="2"/>
  <c r="G112" i="2"/>
  <c r="F112" i="2"/>
  <c r="R112" i="2" s="1"/>
  <c r="E112" i="2"/>
  <c r="I110" i="2"/>
  <c r="I138" i="2" s="1"/>
  <c r="U138" i="2" s="1"/>
  <c r="H110" i="2"/>
  <c r="G110" i="2"/>
  <c r="F110" i="2"/>
  <c r="E110" i="2"/>
  <c r="E138" i="2" s="1"/>
  <c r="Q138" i="2" s="1"/>
  <c r="I109" i="2"/>
  <c r="U109" i="2" s="1"/>
  <c r="H109" i="2"/>
  <c r="G109" i="2"/>
  <c r="F109" i="2"/>
  <c r="R109" i="2" s="1"/>
  <c r="E109" i="2"/>
  <c r="Q109" i="2" s="1"/>
  <c r="I108" i="2"/>
  <c r="H108" i="2"/>
  <c r="G108" i="2"/>
  <c r="G137" i="2" s="1"/>
  <c r="S137" i="2" s="1"/>
  <c r="F108" i="2"/>
  <c r="E108" i="2"/>
  <c r="I107" i="2"/>
  <c r="H107" i="2"/>
  <c r="T107" i="2" s="1"/>
  <c r="G107" i="2"/>
  <c r="S107" i="2" s="1"/>
  <c r="F107" i="2"/>
  <c r="E107" i="2"/>
  <c r="I106" i="2"/>
  <c r="I136" i="2" s="1"/>
  <c r="U136" i="2" s="1"/>
  <c r="H106" i="2"/>
  <c r="G106" i="2"/>
  <c r="F106" i="2"/>
  <c r="E106" i="2"/>
  <c r="E136" i="2" s="1"/>
  <c r="Q136" i="2" s="1"/>
  <c r="T133" i="2"/>
  <c r="U132" i="2"/>
  <c r="T128" i="2"/>
  <c r="U127" i="2"/>
  <c r="T124" i="2"/>
  <c r="U123" i="2"/>
  <c r="U85" i="2"/>
  <c r="T85" i="2"/>
  <c r="S85" i="2"/>
  <c r="R85" i="2"/>
  <c r="Q85" i="2"/>
  <c r="J85" i="2"/>
  <c r="D85" i="2"/>
  <c r="U84" i="2"/>
  <c r="T84" i="2"/>
  <c r="S84" i="2"/>
  <c r="R84" i="2"/>
  <c r="Q84" i="2"/>
  <c r="J84" i="2"/>
  <c r="D84" i="2"/>
  <c r="U82" i="2"/>
  <c r="T82" i="2"/>
  <c r="S82" i="2"/>
  <c r="R82" i="2"/>
  <c r="Q82" i="2"/>
  <c r="J82" i="2"/>
  <c r="D82" i="2"/>
  <c r="U81" i="2"/>
  <c r="T81" i="2"/>
  <c r="S81" i="2"/>
  <c r="R81" i="2"/>
  <c r="Q81" i="2"/>
  <c r="J81" i="2"/>
  <c r="D81" i="2"/>
  <c r="U80" i="2"/>
  <c r="T80" i="2"/>
  <c r="S80" i="2"/>
  <c r="R80" i="2"/>
  <c r="Q80" i="2"/>
  <c r="J80" i="2"/>
  <c r="D80" i="2"/>
  <c r="U79" i="2"/>
  <c r="T79" i="2"/>
  <c r="S79" i="2"/>
  <c r="R79" i="2"/>
  <c r="Q79" i="2"/>
  <c r="J79" i="2"/>
  <c r="D79" i="2"/>
  <c r="U78" i="2"/>
  <c r="T78" i="2"/>
  <c r="S78" i="2"/>
  <c r="R78" i="2"/>
  <c r="Q78" i="2"/>
  <c r="J78" i="2"/>
  <c r="D78" i="2"/>
  <c r="U77" i="2"/>
  <c r="T77" i="2"/>
  <c r="S77" i="2"/>
  <c r="R77" i="2"/>
  <c r="Q77" i="2"/>
  <c r="J77" i="2"/>
  <c r="D77" i="2"/>
  <c r="U76" i="2"/>
  <c r="T76" i="2"/>
  <c r="S76" i="2"/>
  <c r="R76" i="2"/>
  <c r="Q76" i="2"/>
  <c r="J76" i="2"/>
  <c r="D76" i="2"/>
  <c r="U75" i="2"/>
  <c r="T75" i="2"/>
  <c r="S75" i="2"/>
  <c r="R75" i="2"/>
  <c r="Q75" i="2"/>
  <c r="J75" i="2"/>
  <c r="D75" i="2"/>
  <c r="O74" i="2"/>
  <c r="N74" i="2"/>
  <c r="M74" i="2"/>
  <c r="L74" i="2"/>
  <c r="K74" i="2"/>
  <c r="I74" i="2"/>
  <c r="H74" i="2"/>
  <c r="G74" i="2"/>
  <c r="F74" i="2"/>
  <c r="E74" i="2"/>
  <c r="U73" i="2"/>
  <c r="T73" i="2"/>
  <c r="S73" i="2"/>
  <c r="R73" i="2"/>
  <c r="Q73" i="2"/>
  <c r="J73" i="2"/>
  <c r="D73" i="2"/>
  <c r="U72" i="2"/>
  <c r="T72" i="2"/>
  <c r="S72" i="2"/>
  <c r="R72" i="2"/>
  <c r="Q72" i="2"/>
  <c r="J72" i="2"/>
  <c r="D72" i="2"/>
  <c r="U71" i="2"/>
  <c r="T71" i="2"/>
  <c r="S71" i="2"/>
  <c r="R71" i="2"/>
  <c r="Q71" i="2"/>
  <c r="J71" i="2"/>
  <c r="D71" i="2"/>
  <c r="U70" i="2"/>
  <c r="T70" i="2"/>
  <c r="S70" i="2"/>
  <c r="R70" i="2"/>
  <c r="Q70" i="2"/>
  <c r="J70" i="2"/>
  <c r="D70" i="2"/>
  <c r="O69" i="2"/>
  <c r="N69" i="2"/>
  <c r="M69" i="2"/>
  <c r="L69" i="2"/>
  <c r="K69" i="2"/>
  <c r="I69" i="2"/>
  <c r="H69" i="2"/>
  <c r="G69" i="2"/>
  <c r="F69" i="2"/>
  <c r="E69" i="2"/>
  <c r="U68" i="2"/>
  <c r="T68" i="2"/>
  <c r="S68" i="2"/>
  <c r="R68" i="2"/>
  <c r="Q68" i="2"/>
  <c r="J68" i="2"/>
  <c r="D68" i="2"/>
  <c r="U67" i="2"/>
  <c r="T67" i="2"/>
  <c r="S67" i="2"/>
  <c r="R67" i="2"/>
  <c r="Q67" i="2"/>
  <c r="J67" i="2"/>
  <c r="D67" i="2"/>
  <c r="U66" i="2"/>
  <c r="T66" i="2"/>
  <c r="S66" i="2"/>
  <c r="R66" i="2"/>
  <c r="Q66" i="2"/>
  <c r="J66" i="2"/>
  <c r="D66" i="2"/>
  <c r="U65" i="2"/>
  <c r="T65" i="2"/>
  <c r="S65" i="2"/>
  <c r="R65" i="2"/>
  <c r="Q65" i="2"/>
  <c r="J65" i="2"/>
  <c r="D65" i="2"/>
  <c r="U64" i="2"/>
  <c r="T64" i="2"/>
  <c r="S64" i="2"/>
  <c r="R64" i="2"/>
  <c r="Q64" i="2"/>
  <c r="J64" i="2"/>
  <c r="D64" i="2"/>
  <c r="O63" i="2"/>
  <c r="N63" i="2"/>
  <c r="M63" i="2"/>
  <c r="L63" i="2"/>
  <c r="K63" i="2"/>
  <c r="I63" i="2"/>
  <c r="H63" i="2"/>
  <c r="G63" i="2"/>
  <c r="F63" i="2"/>
  <c r="E63" i="2"/>
  <c r="U62" i="2"/>
  <c r="T62" i="2"/>
  <c r="S62" i="2"/>
  <c r="R62" i="2"/>
  <c r="Q62" i="2"/>
  <c r="J62" i="2"/>
  <c r="D62" i="2"/>
  <c r="U61" i="2"/>
  <c r="T61" i="2"/>
  <c r="S61" i="2"/>
  <c r="R61" i="2"/>
  <c r="Q61" i="2"/>
  <c r="J61" i="2"/>
  <c r="D61" i="2"/>
  <c r="U60" i="2"/>
  <c r="T60" i="2"/>
  <c r="S60" i="2"/>
  <c r="R60" i="2"/>
  <c r="Q60" i="2"/>
  <c r="J60" i="2"/>
  <c r="D60" i="2"/>
  <c r="U59" i="2"/>
  <c r="T59" i="2"/>
  <c r="R59" i="2"/>
  <c r="Q59" i="2"/>
  <c r="D59" i="2"/>
  <c r="U58" i="2"/>
  <c r="T58" i="2"/>
  <c r="R58" i="2"/>
  <c r="Q58" i="2"/>
  <c r="S58" i="2"/>
  <c r="J58" i="2"/>
  <c r="D58" i="2"/>
  <c r="O57" i="2"/>
  <c r="O87" i="2" s="1"/>
  <c r="N57" i="2"/>
  <c r="N87" i="2" s="1"/>
  <c r="T87" i="2" s="1"/>
  <c r="M57" i="2"/>
  <c r="M87" i="2" s="1"/>
  <c r="L57" i="2"/>
  <c r="L87" i="2" s="1"/>
  <c r="K57" i="2"/>
  <c r="I57" i="2"/>
  <c r="I87" i="2" s="1"/>
  <c r="H57" i="2"/>
  <c r="H87" i="2" s="1"/>
  <c r="G57" i="2"/>
  <c r="F57" i="2"/>
  <c r="F87" i="2" s="1"/>
  <c r="E57" i="2"/>
  <c r="E87" i="2" s="1"/>
  <c r="U87" i="2" l="1"/>
  <c r="H137" i="2"/>
  <c r="T137" i="2" s="1"/>
  <c r="F138" i="2"/>
  <c r="N137" i="2"/>
  <c r="L138" i="2"/>
  <c r="R138" i="2" s="1"/>
  <c r="G87" i="2"/>
  <c r="D88" i="2"/>
  <c r="I137" i="2"/>
  <c r="G138" i="2"/>
  <c r="O137" i="2"/>
  <c r="M138" i="2"/>
  <c r="S138" i="2" s="1"/>
  <c r="H138" i="2"/>
  <c r="N138" i="2"/>
  <c r="D90" i="2"/>
  <c r="K87" i="2"/>
  <c r="Q87" i="2" s="1"/>
  <c r="J90" i="2"/>
  <c r="F136" i="2"/>
  <c r="R136" i="2" s="1"/>
  <c r="L136" i="2"/>
  <c r="R87" i="2"/>
  <c r="D89" i="2"/>
  <c r="G136" i="2"/>
  <c r="E137" i="2"/>
  <c r="M136" i="2"/>
  <c r="S136" i="2" s="1"/>
  <c r="K137" i="2"/>
  <c r="S87" i="2"/>
  <c r="J89" i="2"/>
  <c r="H136" i="2"/>
  <c r="F137" i="2"/>
  <c r="N136" i="2"/>
  <c r="T136" i="2" s="1"/>
  <c r="L137" i="2"/>
  <c r="R119" i="2"/>
  <c r="U118" i="2"/>
  <c r="U110" i="2"/>
  <c r="T110" i="2"/>
  <c r="T106" i="2"/>
  <c r="S108" i="2"/>
  <c r="R108" i="2"/>
  <c r="Q110" i="2"/>
  <c r="Q106" i="2"/>
  <c r="T112" i="2"/>
  <c r="Q115" i="2"/>
  <c r="S118" i="2"/>
  <c r="S127" i="2"/>
  <c r="R128" i="2"/>
  <c r="U129" i="2"/>
  <c r="Q107" i="2"/>
  <c r="S109" i="2"/>
  <c r="R110" i="2"/>
  <c r="S113" i="2"/>
  <c r="U115" i="2"/>
  <c r="R114" i="2"/>
  <c r="T116" i="2"/>
  <c r="T126" i="2"/>
  <c r="Q129" i="2"/>
  <c r="J108" i="2"/>
  <c r="J137" i="2" s="1"/>
  <c r="O105" i="2"/>
  <c r="J109" i="2"/>
  <c r="O111" i="2"/>
  <c r="N117" i="2"/>
  <c r="M117" i="2"/>
  <c r="R120" i="2"/>
  <c r="J121" i="2"/>
  <c r="T123" i="2"/>
  <c r="J124" i="2"/>
  <c r="R125" i="2"/>
  <c r="J126" i="2"/>
  <c r="T127" i="2"/>
  <c r="R129" i="2"/>
  <c r="J130" i="2"/>
  <c r="T132" i="2"/>
  <c r="J133" i="2"/>
  <c r="G111" i="2"/>
  <c r="D113" i="2"/>
  <c r="D120" i="2"/>
  <c r="D121" i="2"/>
  <c r="D126" i="2"/>
  <c r="R57" i="2"/>
  <c r="S126" i="2"/>
  <c r="P58" i="2"/>
  <c r="P61" i="2"/>
  <c r="Q63" i="2"/>
  <c r="U63" i="2"/>
  <c r="J115" i="2"/>
  <c r="I122" i="2"/>
  <c r="J120" i="2"/>
  <c r="D69" i="2"/>
  <c r="K105" i="2"/>
  <c r="K135" i="2" s="1"/>
  <c r="J129" i="2"/>
  <c r="D118" i="2"/>
  <c r="J74" i="2"/>
  <c r="P80" i="2"/>
  <c r="P85" i="2"/>
  <c r="U108" i="2"/>
  <c r="K111" i="2"/>
  <c r="S63" i="2"/>
  <c r="P64" i="2"/>
  <c r="P68" i="2"/>
  <c r="Q69" i="2"/>
  <c r="U69" i="2"/>
  <c r="P72" i="2"/>
  <c r="U106" i="2"/>
  <c r="Q108" i="2"/>
  <c r="L111" i="2"/>
  <c r="S112" i="2"/>
  <c r="R113" i="2"/>
  <c r="J116" i="2"/>
  <c r="H117" i="2"/>
  <c r="T117" i="2" s="1"/>
  <c r="J118" i="2"/>
  <c r="M122" i="2"/>
  <c r="D130" i="2"/>
  <c r="E105" i="2"/>
  <c r="E135" i="2" s="1"/>
  <c r="D110" i="2"/>
  <c r="L117" i="2"/>
  <c r="D119" i="2"/>
  <c r="T120" i="2"/>
  <c r="S121" i="2"/>
  <c r="N122" i="2"/>
  <c r="J127" i="2"/>
  <c r="G105" i="2"/>
  <c r="G135" i="2" s="1"/>
  <c r="D108" i="2"/>
  <c r="H105" i="2"/>
  <c r="H135" i="2" s="1"/>
  <c r="F111" i="2"/>
  <c r="G117" i="2"/>
  <c r="F117" i="2"/>
  <c r="D123" i="2"/>
  <c r="D125" i="2"/>
  <c r="D127" i="2"/>
  <c r="D129" i="2"/>
  <c r="D132" i="2"/>
  <c r="Q57" i="2"/>
  <c r="U57" i="2"/>
  <c r="T57" i="2"/>
  <c r="T69" i="2"/>
  <c r="P77" i="2"/>
  <c r="I105" i="2"/>
  <c r="J112" i="2"/>
  <c r="E122" i="2"/>
  <c r="J107" i="2"/>
  <c r="U107" i="2"/>
  <c r="T108" i="2"/>
  <c r="J110" i="2"/>
  <c r="N111" i="2"/>
  <c r="J113" i="2"/>
  <c r="J114" i="2"/>
  <c r="J119" i="2"/>
  <c r="K117" i="2"/>
  <c r="O117" i="2"/>
  <c r="T121" i="2"/>
  <c r="J123" i="2"/>
  <c r="R124" i="2"/>
  <c r="Q125" i="2"/>
  <c r="U125" i="2"/>
  <c r="J128" i="2"/>
  <c r="T130" i="2"/>
  <c r="J132" i="2"/>
  <c r="R133" i="2"/>
  <c r="L105" i="2"/>
  <c r="S110" i="2"/>
  <c r="M111" i="2"/>
  <c r="Q120" i="2"/>
  <c r="U120" i="2"/>
  <c r="K122" i="2"/>
  <c r="O122" i="2"/>
  <c r="S123" i="2"/>
  <c r="J125" i="2"/>
  <c r="S132" i="2"/>
  <c r="N105" i="2"/>
  <c r="N135" i="2" s="1"/>
  <c r="R106" i="2"/>
  <c r="L122" i="2"/>
  <c r="R107" i="2"/>
  <c r="Q112" i="2"/>
  <c r="U112" i="2"/>
  <c r="T118" i="2"/>
  <c r="Q121" i="2"/>
  <c r="U121" i="2"/>
  <c r="S124" i="2"/>
  <c r="Q126" i="2"/>
  <c r="U126" i="2"/>
  <c r="S128" i="2"/>
  <c r="Q130" i="2"/>
  <c r="U130" i="2"/>
  <c r="S133" i="2"/>
  <c r="Q74" i="2"/>
  <c r="U74" i="2"/>
  <c r="R74" i="2"/>
  <c r="S69" i="2"/>
  <c r="J69" i="2"/>
  <c r="P69" i="2" s="1"/>
  <c r="R63" i="2"/>
  <c r="J63" i="2"/>
  <c r="P79" i="2"/>
  <c r="P84" i="2"/>
  <c r="P82" i="2"/>
  <c r="P81" i="2"/>
  <c r="D74" i="2"/>
  <c r="P76" i="2"/>
  <c r="S74" i="2"/>
  <c r="P75" i="2"/>
  <c r="T74" i="2"/>
  <c r="P78" i="2"/>
  <c r="R69" i="2"/>
  <c r="P71" i="2"/>
  <c r="P73" i="2"/>
  <c r="T63" i="2"/>
  <c r="P67" i="2"/>
  <c r="P66" i="2"/>
  <c r="D63" i="2"/>
  <c r="P65" i="2"/>
  <c r="P60" i="2"/>
  <c r="D57" i="2"/>
  <c r="D87" i="2" s="1"/>
  <c r="S57" i="2"/>
  <c r="F105" i="2"/>
  <c r="D106" i="2"/>
  <c r="D109" i="2"/>
  <c r="H111" i="2"/>
  <c r="D112" i="2"/>
  <c r="T113" i="2"/>
  <c r="R115" i="2"/>
  <c r="D116" i="2"/>
  <c r="E117" i="2"/>
  <c r="I117" i="2"/>
  <c r="S119" i="2"/>
  <c r="F122" i="2"/>
  <c r="T109" i="2"/>
  <c r="E111" i="2"/>
  <c r="I111" i="2"/>
  <c r="D115" i="2"/>
  <c r="G122" i="2"/>
  <c r="D124" i="2"/>
  <c r="D128" i="2"/>
  <c r="D133" i="2"/>
  <c r="D107" i="2"/>
  <c r="D114" i="2"/>
  <c r="S114" i="2"/>
  <c r="Q116" i="2"/>
  <c r="U116" i="2"/>
  <c r="H122" i="2"/>
  <c r="J106" i="2"/>
  <c r="S106" i="2"/>
  <c r="M105" i="2"/>
  <c r="M135" i="2" s="1"/>
  <c r="S135" i="2" s="1"/>
  <c r="P62" i="2"/>
  <c r="P70" i="2"/>
  <c r="J59" i="2"/>
  <c r="J88" i="2" s="1"/>
  <c r="P88" i="2" s="1"/>
  <c r="S59" i="2"/>
  <c r="U37" i="2"/>
  <c r="T37" i="2"/>
  <c r="S37" i="2"/>
  <c r="R37" i="2"/>
  <c r="Q37" i="2"/>
  <c r="J37" i="2"/>
  <c r="D37" i="2"/>
  <c r="U36" i="2"/>
  <c r="T36" i="2"/>
  <c r="S36" i="2"/>
  <c r="R36" i="2"/>
  <c r="Q36" i="2"/>
  <c r="J36" i="2"/>
  <c r="D36" i="2"/>
  <c r="U34" i="2"/>
  <c r="T34" i="2"/>
  <c r="S34" i="2"/>
  <c r="R34" i="2"/>
  <c r="Q34" i="2"/>
  <c r="J34" i="2"/>
  <c r="D34" i="2"/>
  <c r="U33" i="2"/>
  <c r="T33" i="2"/>
  <c r="S33" i="2"/>
  <c r="R33" i="2"/>
  <c r="Q33" i="2"/>
  <c r="J33" i="2"/>
  <c r="D33" i="2"/>
  <c r="U32" i="2"/>
  <c r="T32" i="2"/>
  <c r="S32" i="2"/>
  <c r="R32" i="2"/>
  <c r="Q32" i="2"/>
  <c r="J32" i="2"/>
  <c r="D32" i="2"/>
  <c r="U31" i="2"/>
  <c r="T31" i="2"/>
  <c r="S31" i="2"/>
  <c r="R31" i="2"/>
  <c r="Q31" i="2"/>
  <c r="J31" i="2"/>
  <c r="D31" i="2"/>
  <c r="U30" i="2"/>
  <c r="T30" i="2"/>
  <c r="S30" i="2"/>
  <c r="R30" i="2"/>
  <c r="Q30" i="2"/>
  <c r="J30" i="2"/>
  <c r="D30" i="2"/>
  <c r="U29" i="2"/>
  <c r="T29" i="2"/>
  <c r="S29" i="2"/>
  <c r="R29" i="2"/>
  <c r="Q29" i="2"/>
  <c r="J29" i="2"/>
  <c r="D29" i="2"/>
  <c r="U28" i="2"/>
  <c r="T28" i="2"/>
  <c r="S28" i="2"/>
  <c r="R28" i="2"/>
  <c r="Q28" i="2"/>
  <c r="J28" i="2"/>
  <c r="D28" i="2"/>
  <c r="U27" i="2"/>
  <c r="T27" i="2"/>
  <c r="S27" i="2"/>
  <c r="R27" i="2"/>
  <c r="Q27" i="2"/>
  <c r="J27" i="2"/>
  <c r="D27" i="2"/>
  <c r="O26" i="2"/>
  <c r="N26" i="2"/>
  <c r="M26" i="2"/>
  <c r="L26" i="2"/>
  <c r="K26" i="2"/>
  <c r="I26" i="2"/>
  <c r="H26" i="2"/>
  <c r="G26" i="2"/>
  <c r="F26" i="2"/>
  <c r="E26" i="2"/>
  <c r="U25" i="2"/>
  <c r="T25" i="2"/>
  <c r="S25" i="2"/>
  <c r="R25" i="2"/>
  <c r="Q25" i="2"/>
  <c r="J25" i="2"/>
  <c r="D25" i="2"/>
  <c r="U24" i="2"/>
  <c r="T24" i="2"/>
  <c r="S24" i="2"/>
  <c r="R24" i="2"/>
  <c r="Q24" i="2"/>
  <c r="J24" i="2"/>
  <c r="D24" i="2"/>
  <c r="U23" i="2"/>
  <c r="T23" i="2"/>
  <c r="S23" i="2"/>
  <c r="R23" i="2"/>
  <c r="Q23" i="2"/>
  <c r="J23" i="2"/>
  <c r="D23" i="2"/>
  <c r="U22" i="2"/>
  <c r="T22" i="2"/>
  <c r="S22" i="2"/>
  <c r="R22" i="2"/>
  <c r="Q22" i="2"/>
  <c r="J22" i="2"/>
  <c r="D22" i="2"/>
  <c r="O21" i="2"/>
  <c r="N21" i="2"/>
  <c r="M21" i="2"/>
  <c r="L21" i="2"/>
  <c r="K21" i="2"/>
  <c r="I21" i="2"/>
  <c r="H21" i="2"/>
  <c r="G21" i="2"/>
  <c r="F21" i="2"/>
  <c r="E21" i="2"/>
  <c r="U20" i="2"/>
  <c r="T20" i="2"/>
  <c r="S20" i="2"/>
  <c r="R20" i="2"/>
  <c r="Q20" i="2"/>
  <c r="J20" i="2"/>
  <c r="D20" i="2"/>
  <c r="U19" i="2"/>
  <c r="T19" i="2"/>
  <c r="S19" i="2"/>
  <c r="R19" i="2"/>
  <c r="Q19" i="2"/>
  <c r="J19" i="2"/>
  <c r="D19" i="2"/>
  <c r="U18" i="2"/>
  <c r="T18" i="2"/>
  <c r="S18" i="2"/>
  <c r="R18" i="2"/>
  <c r="Q18" i="2"/>
  <c r="J18" i="2"/>
  <c r="D18" i="2"/>
  <c r="U17" i="2"/>
  <c r="T17" i="2"/>
  <c r="S17" i="2"/>
  <c r="R17" i="2"/>
  <c r="Q17" i="2"/>
  <c r="J17" i="2"/>
  <c r="D17" i="2"/>
  <c r="U16" i="2"/>
  <c r="T16" i="2"/>
  <c r="S16" i="2"/>
  <c r="R16" i="2"/>
  <c r="Q16" i="2"/>
  <c r="J16" i="2"/>
  <c r="D16" i="2"/>
  <c r="O15" i="2"/>
  <c r="N15" i="2"/>
  <c r="M15" i="2"/>
  <c r="L15" i="2"/>
  <c r="K15" i="2"/>
  <c r="I15" i="2"/>
  <c r="H15" i="2"/>
  <c r="G15" i="2"/>
  <c r="F15" i="2"/>
  <c r="E15" i="2"/>
  <c r="U14" i="2"/>
  <c r="T14" i="2"/>
  <c r="S14" i="2"/>
  <c r="R14" i="2"/>
  <c r="Q14" i="2"/>
  <c r="J14" i="2"/>
  <c r="D14" i="2"/>
  <c r="U13" i="2"/>
  <c r="T13" i="2"/>
  <c r="S13" i="2"/>
  <c r="R13" i="2"/>
  <c r="Q13" i="2"/>
  <c r="J13" i="2"/>
  <c r="D13" i="2"/>
  <c r="U12" i="2"/>
  <c r="T12" i="2"/>
  <c r="S12" i="2"/>
  <c r="R12" i="2"/>
  <c r="Q12" i="2"/>
  <c r="J12" i="2"/>
  <c r="D12" i="2"/>
  <c r="U11" i="2"/>
  <c r="T11" i="2"/>
  <c r="R11" i="2"/>
  <c r="Q11" i="2"/>
  <c r="S11" i="2"/>
  <c r="J11" i="2"/>
  <c r="D11" i="2"/>
  <c r="U10" i="2"/>
  <c r="T10" i="2"/>
  <c r="R10" i="2"/>
  <c r="Q10" i="2"/>
  <c r="D10" i="2"/>
  <c r="O9" i="2"/>
  <c r="O39" i="2" s="1"/>
  <c r="N9" i="2"/>
  <c r="N39" i="2" s="1"/>
  <c r="L9" i="2"/>
  <c r="L39" i="2" s="1"/>
  <c r="K9" i="2"/>
  <c r="I9" i="2"/>
  <c r="H9" i="2"/>
  <c r="H39" i="2" s="1"/>
  <c r="G9" i="2"/>
  <c r="F9" i="2"/>
  <c r="F39" i="2" s="1"/>
  <c r="E9" i="2"/>
  <c r="Q135" i="2" l="1"/>
  <c r="G39" i="2"/>
  <c r="R137" i="2"/>
  <c r="D42" i="2"/>
  <c r="J136" i="2"/>
  <c r="P136" i="2" s="1"/>
  <c r="L135" i="2"/>
  <c r="R135" i="2" s="1"/>
  <c r="J138" i="2"/>
  <c r="T138" i="2"/>
  <c r="D136" i="2"/>
  <c r="J42" i="2"/>
  <c r="K39" i="2"/>
  <c r="F135" i="2"/>
  <c r="I135" i="2"/>
  <c r="I39" i="2"/>
  <c r="J41" i="2"/>
  <c r="P89" i="2"/>
  <c r="T135" i="2"/>
  <c r="U137" i="2"/>
  <c r="E39" i="2"/>
  <c r="D137" i="2"/>
  <c r="P137" i="2" s="1"/>
  <c r="D138" i="2"/>
  <c r="O135" i="2"/>
  <c r="U135" i="2" s="1"/>
  <c r="Q137" i="2"/>
  <c r="P90" i="2"/>
  <c r="S122" i="2"/>
  <c r="P113" i="2"/>
  <c r="D41" i="2"/>
  <c r="P127" i="2"/>
  <c r="D40" i="2"/>
  <c r="P133" i="2"/>
  <c r="P132" i="2"/>
  <c r="P130" i="2"/>
  <c r="P124" i="2"/>
  <c r="P120" i="2"/>
  <c r="D117" i="2"/>
  <c r="P118" i="2"/>
  <c r="T105" i="2"/>
  <c r="P126" i="2"/>
  <c r="P129" i="2"/>
  <c r="P121" i="2"/>
  <c r="S117" i="2"/>
  <c r="T111" i="2"/>
  <c r="P115" i="2"/>
  <c r="P74" i="2"/>
  <c r="P119" i="2"/>
  <c r="U105" i="2"/>
  <c r="U111" i="2"/>
  <c r="P109" i="2"/>
  <c r="S111" i="2"/>
  <c r="Q122" i="2"/>
  <c r="U117" i="2"/>
  <c r="U122" i="2"/>
  <c r="P112" i="2"/>
  <c r="S105" i="2"/>
  <c r="P128" i="2"/>
  <c r="P123" i="2"/>
  <c r="P110" i="2"/>
  <c r="Q111" i="2"/>
  <c r="P107" i="2"/>
  <c r="Q117" i="2"/>
  <c r="R111" i="2"/>
  <c r="Q105" i="2"/>
  <c r="P19" i="2"/>
  <c r="P63" i="2"/>
  <c r="P125" i="2"/>
  <c r="D105" i="2"/>
  <c r="R117" i="2"/>
  <c r="R122" i="2"/>
  <c r="R105" i="2"/>
  <c r="P114" i="2"/>
  <c r="P28" i="2"/>
  <c r="P32" i="2"/>
  <c r="D122" i="2"/>
  <c r="P108" i="2"/>
  <c r="J122" i="2"/>
  <c r="J111" i="2"/>
  <c r="J117" i="2"/>
  <c r="D21" i="2"/>
  <c r="P23" i="2"/>
  <c r="D111" i="2"/>
  <c r="T122" i="2"/>
  <c r="P116" i="2"/>
  <c r="J26" i="2"/>
  <c r="P27" i="2"/>
  <c r="Q26" i="2"/>
  <c r="U26" i="2"/>
  <c r="P22" i="2"/>
  <c r="P25" i="2"/>
  <c r="P24" i="2"/>
  <c r="S42" i="2"/>
  <c r="P11" i="2"/>
  <c r="U41" i="2"/>
  <c r="P106" i="2"/>
  <c r="J105" i="2"/>
  <c r="J135" i="2" s="1"/>
  <c r="J57" i="2"/>
  <c r="J87" i="2" s="1"/>
  <c r="P87" i="2" s="1"/>
  <c r="P59" i="2"/>
  <c r="Q41" i="2"/>
  <c r="J15" i="2"/>
  <c r="J21" i="2"/>
  <c r="P31" i="2"/>
  <c r="P36" i="2"/>
  <c r="S40" i="2"/>
  <c r="P13" i="2"/>
  <c r="T15" i="2"/>
  <c r="P18" i="2"/>
  <c r="Q21" i="2"/>
  <c r="U21" i="2"/>
  <c r="P30" i="2"/>
  <c r="P34" i="2"/>
  <c r="T41" i="2"/>
  <c r="R42" i="2"/>
  <c r="R15" i="2"/>
  <c r="P17" i="2"/>
  <c r="T9" i="2"/>
  <c r="P12" i="2"/>
  <c r="T40" i="2"/>
  <c r="R41" i="2"/>
  <c r="T42" i="2"/>
  <c r="U9" i="2"/>
  <c r="S15" i="2"/>
  <c r="Q15" i="2"/>
  <c r="U15" i="2"/>
  <c r="T21" i="2"/>
  <c r="R21" i="2"/>
  <c r="S26" i="2"/>
  <c r="U40" i="2"/>
  <c r="S41" i="2"/>
  <c r="Q42" i="2"/>
  <c r="U42" i="2"/>
  <c r="R9" i="2"/>
  <c r="Q9" i="2"/>
  <c r="D9" i="2"/>
  <c r="P16" i="2"/>
  <c r="P20" i="2"/>
  <c r="S21" i="2"/>
  <c r="R26" i="2"/>
  <c r="T26" i="2"/>
  <c r="P29" i="2"/>
  <c r="P33" i="2"/>
  <c r="P37" i="2"/>
  <c r="R40" i="2"/>
  <c r="Q40" i="2"/>
  <c r="P14" i="2"/>
  <c r="J10" i="2"/>
  <c r="J40" i="2" s="1"/>
  <c r="S10" i="2"/>
  <c r="D15" i="2"/>
  <c r="D26" i="2"/>
  <c r="M9" i="2"/>
  <c r="M39" i="2" s="1"/>
  <c r="P138" i="2" l="1"/>
  <c r="D39" i="2"/>
  <c r="D135" i="2"/>
  <c r="P135" i="2" s="1"/>
  <c r="P117" i="2"/>
  <c r="S9" i="2"/>
  <c r="S39" i="2"/>
  <c r="P111" i="2"/>
  <c r="P21" i="2"/>
  <c r="P122" i="2"/>
  <c r="R39" i="2"/>
  <c r="P42" i="2"/>
  <c r="P26" i="2"/>
  <c r="P41" i="2"/>
  <c r="Q39" i="2"/>
  <c r="U39" i="2"/>
  <c r="P105" i="2"/>
  <c r="P57" i="2"/>
  <c r="T39" i="2"/>
  <c r="P15" i="2"/>
  <c r="P10" i="2"/>
  <c r="P40" i="2"/>
  <c r="J9" i="2"/>
  <c r="J39" i="2" s="1"/>
  <c r="P9" i="2" l="1"/>
  <c r="P39" i="2"/>
</calcChain>
</file>

<file path=xl/sharedStrings.xml><?xml version="1.0" encoding="utf-8"?>
<sst xmlns="http://schemas.openxmlformats.org/spreadsheetml/2006/main" count="355" uniqueCount="88">
  <si>
    <t>Notes:</t>
  </si>
  <si>
    <t xml:space="preserve"> Other Total</t>
  </si>
  <si>
    <t>Perinatal Total</t>
  </si>
  <si>
    <t>Regular Total</t>
  </si>
  <si>
    <t xml:space="preserve">ACA Optional </t>
  </si>
  <si>
    <t xml:space="preserve">Current </t>
  </si>
  <si>
    <t>Perinatal</t>
  </si>
  <si>
    <t>ACA Optional</t>
  </si>
  <si>
    <t>Regular</t>
  </si>
  <si>
    <t>DESCRIPTION</t>
  </si>
  <si>
    <t>NO.</t>
  </si>
  <si>
    <t>TYPE</t>
  </si>
  <si>
    <t>(Dollars In Thousands)</t>
  </si>
  <si>
    <t xml:space="preserve">   DRUG MEDI-CAL TOTAL</t>
  </si>
  <si>
    <t>NAME</t>
  </si>
  <si>
    <t>Cash Comparison</t>
  </si>
  <si>
    <t>Comparison of Fiscal Impacts of Policy Changes</t>
  </si>
  <si>
    <t>Drug Medi-Cal Program</t>
  </si>
  <si>
    <t>DEPARTMENT OF HEALTH CARE SERVICES</t>
  </si>
  <si>
    <t>DIFFERENCE (Diff), Incr./(Decr.)</t>
  </si>
  <si>
    <t>Diff TF</t>
  </si>
  <si>
    <t>Diff CF</t>
  </si>
  <si>
    <t>Diff CASELOAD</t>
  </si>
  <si>
    <t>DIFFERENCE (Diff) , Incr./(Decr.)</t>
  </si>
  <si>
    <t xml:space="preserve">Diff CASELOAD </t>
  </si>
  <si>
    <t xml:space="preserve">Regular </t>
  </si>
  <si>
    <t>Diff GF</t>
  </si>
  <si>
    <t>General Fund</t>
  </si>
  <si>
    <t>Claims Payment Error</t>
  </si>
  <si>
    <t>Diff FF</t>
  </si>
  <si>
    <t xml:space="preserve">DRUG MEDI-CAL ANNUAL RATE ADJUSTMENT </t>
  </si>
  <si>
    <t>Amounts may differ due to rounding.</t>
  </si>
  <si>
    <t>DRUG MEDI-CAL MAT BENEFIT</t>
  </si>
  <si>
    <t>DRUG MEDI-CAL PARITY RULE ADMINISTRATION</t>
  </si>
  <si>
    <t>Fiscal Year 2021-22, November 2021 Estimate Compared to May 2022 Estimate</t>
  </si>
  <si>
    <t>May 2022 POLICY CHANGE</t>
  </si>
  <si>
    <t>November 2021 (N21) Estimate for FY 2021-22</t>
  </si>
  <si>
    <t>May 2022 (M22) Estimate for FY 2021-22</t>
  </si>
  <si>
    <t>N21 TF</t>
  </si>
  <si>
    <t>N21 GF</t>
  </si>
  <si>
    <t>N21 FF</t>
  </si>
  <si>
    <t>N21 CF</t>
  </si>
  <si>
    <t xml:space="preserve">N21 CASELOAD </t>
  </si>
  <si>
    <t xml:space="preserve">M22 TF </t>
  </si>
  <si>
    <t>M22 GF</t>
  </si>
  <si>
    <t>M22 FF</t>
  </si>
  <si>
    <t>M22 CASELOAD</t>
  </si>
  <si>
    <t>Fiscal Year 2022-23, November 2021 Estimate Compared to May 2022 Estimate</t>
  </si>
  <si>
    <t>November 2021 (N21) Estimate for FY 2022-23</t>
  </si>
  <si>
    <t>May 2022 (M22) Estimate for FY 2022-23</t>
  </si>
  <si>
    <t>May 2022 Estimate, FY 2021-22 Compared to FY 2022-23</t>
  </si>
  <si>
    <t>M22 TF</t>
  </si>
  <si>
    <t>M22 CF</t>
  </si>
  <si>
    <t xml:space="preserve">M22 CASELOAD </t>
  </si>
  <si>
    <t>Base 66</t>
  </si>
  <si>
    <t>Base 67</t>
  </si>
  <si>
    <t>Regular 68</t>
  </si>
  <si>
    <t>Regular 69</t>
  </si>
  <si>
    <t>Regular 222</t>
  </si>
  <si>
    <t>Regular 70</t>
  </si>
  <si>
    <t>Regular 71</t>
  </si>
  <si>
    <t>Regular 186</t>
  </si>
  <si>
    <t>Regular 196</t>
  </si>
  <si>
    <t>OA 8</t>
  </si>
  <si>
    <t>OA 31</t>
  </si>
  <si>
    <t xml:space="preserve">DRUG MEDI-CAL PROGRAM COST SETTLEMENT </t>
  </si>
  <si>
    <t>N21 SF</t>
  </si>
  <si>
    <t>M22 SF</t>
  </si>
  <si>
    <t>Diff SF</t>
  </si>
  <si>
    <t>DRUG MEDI-CAL STATE PLAN SERVICES</t>
  </si>
  <si>
    <r>
      <t>DRUG MEDI-CAL ORGANIZED DELIVERY SYSTEM WAIVER</t>
    </r>
    <r>
      <rPr>
        <b/>
        <vertAlign val="superscript"/>
        <sz val="12"/>
        <rFont val="Arial"/>
        <family val="2"/>
      </rPr>
      <t>1</t>
    </r>
  </si>
  <si>
    <r>
      <rPr>
        <vertAlign val="superscript"/>
        <sz val="11"/>
        <rFont val="Arial"/>
        <family val="2"/>
      </rPr>
      <t>1</t>
    </r>
    <r>
      <rPr>
        <sz val="11"/>
        <rFont val="Arial"/>
        <family val="2"/>
      </rPr>
      <t xml:space="preserve"> The Drug Medi-Cal Organized Delivery System Waiver estimate does not include caseload; the estimate is based on county specific rates and estimated utilization. </t>
    </r>
  </si>
  <si>
    <r>
      <rPr>
        <vertAlign val="superscript"/>
        <sz val="11"/>
        <rFont val="Arial"/>
        <family val="2"/>
      </rPr>
      <t>2</t>
    </r>
    <r>
      <rPr>
        <sz val="11"/>
        <rFont val="Arial"/>
        <family val="2"/>
      </rPr>
      <t xml:space="preserve"> The HCBS SP - Contingency Management policy change estimates the cost of adding Contingency Management as an optional evidence-based service under the DMC-ODS Waiver Program; The non-federal share is funded from the HBCS American Rescue Plan Fund, Item 4260-101-8507.</t>
    </r>
  </si>
  <si>
    <r>
      <t>HCBS SP - CONTINGENCY MANAGEMENT</t>
    </r>
    <r>
      <rPr>
        <b/>
        <vertAlign val="superscript"/>
        <sz val="12"/>
        <rFont val="Arial"/>
        <family val="2"/>
      </rPr>
      <t>2</t>
    </r>
  </si>
  <si>
    <r>
      <rPr>
        <vertAlign val="superscript"/>
        <sz val="11"/>
        <rFont val="Arial"/>
        <family val="2"/>
      </rPr>
      <t>3</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</si>
  <si>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t>COVID-19 BEHAVIORAL HEALTH</t>
    </r>
    <r>
      <rPr>
        <b/>
        <vertAlign val="superscript"/>
        <sz val="12"/>
        <rFont val="Arial"/>
        <family val="2"/>
      </rPr>
      <t>3</t>
    </r>
  </si>
  <si>
    <r>
      <rPr>
        <vertAlign val="superscript"/>
        <sz val="11"/>
        <rFont val="Arial"/>
        <family val="2"/>
      </rPr>
      <t>4</t>
    </r>
    <r>
      <rPr>
        <sz val="11"/>
        <rFont val="Arial"/>
        <family val="2"/>
      </rPr>
      <t xml:space="preserve"> The State Only Claiming Adjustment - SMHS &amp; DMC policy change estimates the return of federal funds to the federal government for claiming for Drug Medi-Cal provided to individuals without satisfactory immigration status in full-scope Medi-Cal coverage. Only the Drug Medi-Cal impact is shown in the table.</t>
    </r>
  </si>
  <si>
    <r>
      <t>STATE ONLY CLAIMING ADJUSTMENT - SMHS AND DMC</t>
    </r>
    <r>
      <rPr>
        <b/>
        <vertAlign val="superscript"/>
        <sz val="12"/>
        <rFont val="Arial"/>
        <family val="2"/>
      </rPr>
      <t>4</t>
    </r>
  </si>
  <si>
    <r>
      <rPr>
        <vertAlign val="superscript"/>
        <sz val="11"/>
        <rFont val="Arial"/>
        <family val="2"/>
      </rPr>
      <t>5</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</si>
  <si>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t>PEER SUPPORT SPECIALIST SERVICES</t>
    </r>
    <r>
      <rPr>
        <b/>
        <vertAlign val="superscript"/>
        <sz val="12"/>
        <rFont val="Arial"/>
        <family val="2"/>
      </rPr>
      <t>5</t>
    </r>
  </si>
  <si>
    <t>DRUG MEDI-CAL COUNTY ADMIN</t>
  </si>
  <si>
    <r>
      <t>M22 CF</t>
    </r>
    <r>
      <rPr>
        <b/>
        <vertAlign val="superscript"/>
        <sz val="12"/>
        <rFont val="Arial"/>
        <family val="2"/>
      </rPr>
      <t xml:space="preserve"> </t>
    </r>
  </si>
  <si>
    <t>OA 90</t>
  </si>
  <si>
    <t>Regular 252</t>
  </si>
  <si>
    <r>
      <t>QUALIFYING COMMUNITY-BASED MOBILE CRISIS SERVICES</t>
    </r>
    <r>
      <rPr>
        <b/>
        <vertAlign val="superscript"/>
        <sz val="12"/>
        <rFont val="Arial"/>
        <family val="2"/>
      </rPr>
      <t>6</t>
    </r>
  </si>
  <si>
    <r>
      <t>HCBS SP - CONTINGENCY MANAGEMENT ADMIN</t>
    </r>
    <r>
      <rPr>
        <b/>
        <vertAlign val="superscript"/>
        <sz val="12"/>
        <rFont val="Arial"/>
        <family val="2"/>
      </rPr>
      <t>7</t>
    </r>
  </si>
  <si>
    <r>
      <rPr>
        <vertAlign val="superscript"/>
        <sz val="11"/>
        <rFont val="Arial"/>
        <family val="2"/>
      </rPr>
      <t>6</t>
    </r>
    <r>
      <rPr>
        <sz val="11"/>
        <rFont val="Arial"/>
        <family val="2"/>
      </rPr>
      <t xml:space="preserve"> The Qualifying Community-Based Mobile Crisis Services policy change estimates the cost for counties to provide qualifying community-based mobile crisis intervention services to Medi-Cal beneficiaries in need of Medi-Cal behavioral health services. Only the Drug Medi-Cal impact is shown in the table.</t>
    </r>
  </si>
  <si>
    <r>
      <rPr>
        <vertAlign val="superscript"/>
        <sz val="11"/>
        <rFont val="Arial"/>
        <family val="2"/>
      </rPr>
      <t>7</t>
    </r>
    <r>
      <rPr>
        <sz val="11"/>
        <rFont val="Arial"/>
        <family val="2"/>
      </rPr>
      <t xml:space="preserve"> 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</si>
</sst>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2" x14ac:knownFonts="1">
    <font>
      <sz val="11"/>
      <color theme="1"/>
      <name val="Calibri"/>
      <family val="2"/>
      <scheme val="minor"/>
    </font>
    <font>
      <sz val="11"/>
      <color theme="1"/>
      <name val="Calibri"/>
      <family val="2"/>
      <scheme val="minor"/>
    </font>
    <font>
      <sz val="12"/>
      <name val="Arial"/>
      <family val="2"/>
    </font>
    <font>
      <b/>
      <sz val="12"/>
      <name val="Arial"/>
      <family val="2"/>
    </font>
    <font>
      <b/>
      <u/>
      <sz val="12"/>
      <name val="Arial"/>
      <family val="2"/>
    </font>
    <font>
      <b/>
      <vertAlign val="superscript"/>
      <sz val="12"/>
      <name val="Arial"/>
      <family val="2"/>
    </font>
    <font>
      <sz val="11"/>
      <name val="Arial"/>
      <family val="2"/>
    </font>
    <font>
      <strike/>
      <sz val="11"/>
      <name val="Arial"/>
      <family val="2"/>
    </font>
    <font>
      <strike/>
      <sz val="12"/>
      <name val="Arial"/>
      <family val="2"/>
    </font>
    <font>
      <b/>
      <strike/>
      <sz val="12"/>
      <name val="Arial"/>
      <family val="2"/>
    </font>
    <font>
      <vertAlign val="superscript"/>
      <sz val="11"/>
      <name val="Arial"/>
      <family val="2"/>
    </font>
    <font>
      <b/>
      <sz val="11"/>
      <name val="Arial"/>
      <family val="2"/>
    </font>
  </fonts>
  <fills count="3">
    <fill>
      <patternFill patternType="none"/>
    </fill>
    <fill>
      <patternFill patternType="gray125"/>
    </fill>
    <fill>
      <patternFill patternType="solid">
        <fgColor theme="0"/>
        <bgColor indexed="64"/>
      </patternFill>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79">
    <xf numFmtId="0" fontId="0" fillId="0" borderId="0" xfId="0"/>
    <xf numFmtId="0" fontId="3" fillId="0" borderId="0" xfId="1" applyFont="1" applyFill="1" applyAlignment="1" applyProtection="1">
      <alignment horizontal="centerContinuous"/>
      <protection locked="0"/>
    </xf>
    <xf numFmtId="0" fontId="2" fillId="0" borderId="0" xfId="1" applyFont="1" applyFill="1" applyAlignment="1" applyProtection="1">
      <alignment horizontal="left"/>
      <protection locked="0"/>
    </xf>
    <xf numFmtId="5" fontId="3" fillId="0" borderId="7" xfId="1" applyNumberFormat="1" applyFont="1" applyFill="1" applyBorder="1" applyAlignment="1" applyProtection="1">
      <alignment horizontal="centerContinuous"/>
      <protection locked="0"/>
    </xf>
    <xf numFmtId="5" fontId="3" fillId="2" borderId="2"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protection locked="0"/>
    </xf>
    <xf numFmtId="5" fontId="3" fillId="2" borderId="1" xfId="1" applyNumberFormat="1" applyFont="1" applyFill="1" applyBorder="1" applyAlignment="1" applyProtection="1">
      <alignment horizontal="center" wrapText="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2" fillId="0" borderId="4"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5" fontId="2" fillId="0" borderId="14" xfId="1" applyNumberFormat="1" applyFont="1" applyFill="1" applyBorder="1" applyAlignment="1" applyProtection="1">
      <protection locked="0"/>
    </xf>
    <xf numFmtId="5" fontId="2" fillId="0" borderId="15" xfId="1" applyNumberFormat="1" applyFont="1" applyFill="1" applyBorder="1" applyAlignment="1" applyProtection="1">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2" borderId="14"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protection locked="0"/>
    </xf>
    <xf numFmtId="5" fontId="3" fillId="2" borderId="15" xfId="1" applyNumberFormat="1" applyFont="1" applyFill="1" applyBorder="1" applyAlignment="1" applyProtection="1">
      <alignment horizontal="center" wrapText="1"/>
      <protection locked="0"/>
    </xf>
    <xf numFmtId="0" fontId="4"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164" fontId="2" fillId="0" borderId="0" xfId="2" applyNumberFormat="1" applyFont="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0" xfId="5" applyNumberFormat="1" applyFont="1" applyFill="1" applyBorder="1" applyAlignment="1" applyProtection="1">
      <alignment horizontal="right" indent="1"/>
      <protection locked="0"/>
    </xf>
    <xf numFmtId="164" fontId="3" fillId="0" borderId="16"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alignment horizontal="right" indent="1"/>
      <protection locked="0"/>
    </xf>
    <xf numFmtId="164" fontId="3" fillId="0" borderId="3" xfId="5" applyNumberFormat="1" applyFont="1" applyFill="1" applyBorder="1" applyAlignment="1" applyProtection="1">
      <protection locked="0"/>
    </xf>
    <xf numFmtId="164" fontId="2" fillId="0" borderId="3" xfId="5" applyNumberFormat="1" applyFont="1" applyFill="1" applyBorder="1" applyAlignment="1" applyProtection="1">
      <protection locked="0"/>
    </xf>
    <xf numFmtId="164" fontId="3" fillId="0" borderId="12" xfId="5" applyNumberFormat="1" applyFont="1" applyFill="1" applyBorder="1" applyAlignment="1" applyProtection="1">
      <alignment horizontal="right" indent="1"/>
      <protection locked="0"/>
    </xf>
    <xf numFmtId="164" fontId="2" fillId="0" borderId="0" xfId="5" applyNumberFormat="1" applyFont="1" applyFill="1" applyBorder="1" applyAlignment="1" applyProtection="1">
      <protection locked="0"/>
    </xf>
    <xf numFmtId="0" fontId="3" fillId="2" borderId="12" xfId="1" applyFont="1" applyFill="1" applyBorder="1" applyAlignment="1" applyProtection="1">
      <alignment horizontal="centerContinuous"/>
      <protection locked="0"/>
    </xf>
    <xf numFmtId="0" fontId="3" fillId="2" borderId="13" xfId="1" applyFont="1" applyFill="1" applyBorder="1" applyAlignment="1" applyProtection="1">
      <alignment horizontal="centerContinuous"/>
      <protection locked="0"/>
    </xf>
    <xf numFmtId="5" fontId="3" fillId="2" borderId="11" xfId="1" applyNumberFormat="1" applyFont="1" applyFill="1" applyBorder="1" applyAlignment="1" applyProtection="1">
      <alignment horizontal="centerContinuous"/>
      <protection locked="0"/>
    </xf>
    <xf numFmtId="5" fontId="3" fillId="2" borderId="12" xfId="1" applyNumberFormat="1" applyFont="1" applyFill="1" applyBorder="1" applyAlignment="1" applyProtection="1">
      <alignment horizontal="centerContinuous"/>
      <protection locked="0"/>
    </xf>
    <xf numFmtId="5" fontId="3" fillId="2"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164" fontId="3" fillId="0" borderId="28"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alignment horizontal="right" indent="1"/>
      <protection locked="0"/>
    </xf>
    <xf numFmtId="164" fontId="2" fillId="0" borderId="25" xfId="5" applyNumberFormat="1" applyFont="1" applyFill="1" applyBorder="1" applyAlignment="1" applyProtection="1">
      <alignment horizontal="right" indent="1"/>
      <protection locked="0"/>
    </xf>
    <xf numFmtId="164" fontId="2" fillId="0" borderId="27" xfId="5" applyNumberFormat="1" applyFont="1" applyFill="1" applyBorder="1" applyAlignment="1" applyProtection="1">
      <protection locked="0"/>
    </xf>
    <xf numFmtId="164" fontId="2" fillId="0" borderId="25" xfId="5" applyNumberFormat="1" applyFont="1" applyFill="1" applyBorder="1" applyAlignment="1" applyProtection="1">
      <protection locked="0"/>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2" fillId="0" borderId="0" xfId="1" applyNumberFormat="1" applyFont="1" applyAlignment="1" applyProtection="1">
      <protection locked="0"/>
    </xf>
    <xf numFmtId="5" fontId="6" fillId="0" borderId="0" xfId="1" applyNumberFormat="1" applyFont="1" applyFill="1" applyBorder="1" applyAlignment="1" applyProtection="1">
      <protection locked="0"/>
    </xf>
    <xf numFmtId="0" fontId="2" fillId="0" borderId="7" xfId="1" applyFont="1" applyFill="1" applyBorder="1" applyAlignment="1" applyProtection="1">
      <alignment horizontal="left"/>
      <protection locked="0"/>
    </xf>
    <xf numFmtId="5" fontId="3" fillId="0" borderId="18" xfId="1" applyNumberFormat="1" applyFont="1" applyFill="1" applyBorder="1" applyAlignment="1" applyProtection="1">
      <protection locked="0"/>
    </xf>
    <xf numFmtId="5" fontId="3" fillId="0" borderId="17" xfId="1" applyNumberFormat="1" applyFont="1" applyFill="1" applyBorder="1" applyAlignment="1" applyProtection="1">
      <protection locked="0"/>
    </xf>
    <xf numFmtId="164" fontId="3" fillId="0" borderId="17" xfId="5" applyNumberFormat="1" applyFont="1" applyFill="1" applyBorder="1" applyAlignment="1" applyProtection="1">
      <protection locked="0"/>
    </xf>
    <xf numFmtId="5" fontId="2" fillId="0" borderId="4" xfId="4" applyNumberFormat="1" applyFont="1" applyFill="1" applyBorder="1" applyAlignment="1" applyProtection="1">
      <protection locked="0"/>
    </xf>
    <xf numFmtId="164" fontId="3" fillId="0" borderId="24" xfId="5"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14" xfId="4" applyNumberFormat="1" applyFont="1" applyFill="1" applyBorder="1" applyAlignment="1" applyProtection="1">
      <protection locked="0"/>
    </xf>
    <xf numFmtId="5" fontId="2" fillId="0" borderId="15" xfId="4" applyNumberFormat="1" applyFont="1" applyFill="1" applyBorder="1" applyAlignment="1" applyProtection="1">
      <protection locked="0"/>
    </xf>
    <xf numFmtId="0" fontId="2" fillId="0" borderId="6" xfId="1" applyFont="1" applyFill="1" applyBorder="1" applyProtection="1">
      <protection locked="0"/>
    </xf>
    <xf numFmtId="0" fontId="4" fillId="0" borderId="12" xfId="1" applyFont="1" applyFill="1" applyBorder="1" applyAlignment="1" applyProtection="1">
      <protection locked="0"/>
    </xf>
    <xf numFmtId="0" fontId="4" fillId="0" borderId="13" xfId="1" applyFont="1" applyFill="1" applyBorder="1" applyAlignment="1" applyProtection="1">
      <protection locked="0"/>
    </xf>
    <xf numFmtId="0" fontId="3" fillId="0" borderId="29" xfId="1" applyFont="1" applyFill="1" applyBorder="1" applyAlignment="1" applyProtection="1">
      <alignment horizontal="left"/>
      <protection locked="0"/>
    </xf>
    <xf numFmtId="164" fontId="2" fillId="0" borderId="15" xfId="5" applyNumberFormat="1" applyFont="1" applyFill="1" applyBorder="1" applyAlignment="1" applyProtection="1">
      <protection locked="0"/>
    </xf>
    <xf numFmtId="5" fontId="8" fillId="0" borderId="0" xfId="1" applyNumberFormat="1" applyFont="1" applyAlignment="1" applyProtection="1">
      <protection locked="0"/>
    </xf>
    <xf numFmtId="0" fontId="9" fillId="0" borderId="0" xfId="1" applyFont="1" applyFill="1" applyAlignment="1" applyProtection="1">
      <protection locked="0"/>
    </xf>
    <xf numFmtId="49" fontId="8" fillId="0" borderId="0" xfId="1" applyNumberFormat="1" applyFont="1" applyFill="1" applyAlignment="1" applyProtection="1">
      <alignment horizontal="left"/>
      <protection locked="0"/>
    </xf>
    <xf numFmtId="164" fontId="8" fillId="0" borderId="0" xfId="2" applyNumberFormat="1" applyFont="1" applyAlignment="1" applyProtection="1">
      <protection locked="0"/>
    </xf>
    <xf numFmtId="0" fontId="8" fillId="0" borderId="0" xfId="1" applyFont="1" applyFill="1" applyProtection="1">
      <protection locked="0"/>
    </xf>
    <xf numFmtId="0" fontId="7" fillId="0" borderId="0" xfId="1" applyFont="1" applyProtection="1">
      <protection locked="0"/>
    </xf>
    <xf numFmtId="5" fontId="7" fillId="0" borderId="0" xfId="1" applyNumberFormat="1" applyFont="1" applyAlignment="1" applyProtection="1">
      <protection locked="0"/>
    </xf>
    <xf numFmtId="0" fontId="8" fillId="0" borderId="0" xfId="1" applyFont="1" applyAlignment="1" applyProtection="1">
      <protection locked="0"/>
    </xf>
    <xf numFmtId="0" fontId="6" fillId="0" borderId="0" xfId="1" applyFont="1" applyProtection="1">
      <protection locked="0"/>
    </xf>
    <xf numFmtId="5" fontId="6" fillId="0" borderId="0" xfId="1" applyNumberFormat="1" applyFont="1" applyAlignment="1" applyProtection="1">
      <protection locked="0"/>
    </xf>
    <xf numFmtId="164" fontId="3" fillId="2" borderId="30" xfId="2" applyNumberFormat="1" applyFont="1" applyFill="1" applyBorder="1" applyAlignment="1" applyProtection="1">
      <alignment horizontal="center"/>
      <protection locked="0"/>
    </xf>
    <xf numFmtId="164" fontId="3" fillId="2" borderId="25" xfId="2" applyNumberFormat="1" applyFont="1" applyFill="1" applyBorder="1" applyAlignment="1" applyProtection="1">
      <alignment horizontal="center"/>
      <protection locked="0"/>
    </xf>
    <xf numFmtId="5" fontId="2" fillId="0" borderId="0" xfId="1" applyNumberFormat="1" applyFont="1" applyAlignment="1" applyProtection="1">
      <protection hidden="1"/>
    </xf>
    <xf numFmtId="0" fontId="2" fillId="0" borderId="0" xfId="1" applyFont="1" applyAlignment="1" applyProtection="1">
      <alignment horizontal="left"/>
      <protection hidden="1"/>
    </xf>
    <xf numFmtId="0" fontId="2" fillId="0" borderId="0" xfId="1" applyFont="1" applyProtection="1">
      <protection hidden="1"/>
    </xf>
    <xf numFmtId="164" fontId="2" fillId="0" borderId="0" xfId="2" applyNumberFormat="1" applyFont="1" applyProtection="1">
      <protection hidden="1"/>
    </xf>
    <xf numFmtId="0" fontId="11" fillId="0" borderId="0" xfId="1" applyFont="1" applyFill="1" applyBorder="1" applyAlignment="1" applyProtection="1">
      <alignment horizontal="left" indent="3"/>
      <protection locked="0"/>
    </xf>
    <xf numFmtId="164" fontId="6" fillId="0" borderId="0" xfId="5" applyNumberFormat="1" applyFont="1" applyFill="1" applyBorder="1" applyAlignment="1" applyProtection="1">
      <protection locked="0"/>
    </xf>
    <xf numFmtId="5" fontId="6" fillId="0" borderId="0" xfId="4" applyNumberFormat="1" applyFont="1" applyFill="1" applyBorder="1" applyAlignment="1" applyProtection="1">
      <protection locked="0"/>
    </xf>
    <xf numFmtId="49" fontId="6" fillId="0" borderId="0" xfId="1" applyNumberFormat="1" applyFont="1" applyFill="1" applyAlignment="1" applyProtection="1">
      <protection locked="0"/>
    </xf>
    <xf numFmtId="5" fontId="8" fillId="0" borderId="0" xfId="1" applyNumberFormat="1" applyFont="1" applyFill="1" applyAlignment="1" applyProtection="1">
      <alignment horizontal="left"/>
      <protection locked="0"/>
    </xf>
    <xf numFmtId="0" fontId="2" fillId="0" borderId="0" xfId="1" applyFont="1" applyFill="1" applyProtection="1">
      <protection locked="0" hidden="1"/>
    </xf>
    <xf numFmtId="0" fontId="2" fillId="0" borderId="0" xfId="1" applyFont="1" applyProtection="1">
      <protection locked="0" hidden="1"/>
    </xf>
    <xf numFmtId="0" fontId="3" fillId="0" borderId="0" xfId="1" applyFont="1" applyFill="1" applyProtection="1">
      <protection locked="0" hidden="1"/>
    </xf>
    <xf numFmtId="0" fontId="3" fillId="0" borderId="0" xfId="1" applyFont="1" applyProtection="1">
      <protection locked="0" hidden="1"/>
    </xf>
    <xf numFmtId="0" fontId="2" fillId="0" borderId="0" xfId="1" applyFont="1" applyFill="1" applyBorder="1" applyProtection="1">
      <protection locked="0" hidden="1"/>
    </xf>
    <xf numFmtId="0" fontId="2" fillId="0" borderId="0" xfId="1" applyFont="1" applyFill="1" applyAlignment="1" applyProtection="1">
      <alignment vertical="center"/>
      <protection locked="0" hidden="1"/>
    </xf>
    <xf numFmtId="0" fontId="2" fillId="0" borderId="0" xfId="1" applyFont="1" applyAlignment="1" applyProtection="1">
      <alignment vertical="center"/>
      <protection locked="0" hidden="1"/>
    </xf>
    <xf numFmtId="165" fontId="3" fillId="0" borderId="0" xfId="1" applyNumberFormat="1" applyFont="1" applyFill="1" applyBorder="1" applyProtection="1">
      <protection locked="0" hidden="1"/>
    </xf>
    <xf numFmtId="0" fontId="8" fillId="0" borderId="0" xfId="1" applyFont="1" applyFill="1" applyProtection="1">
      <protection locked="0" hidden="1"/>
    </xf>
    <xf numFmtId="0" fontId="8" fillId="0" borderId="0" xfId="1" applyFont="1" applyProtection="1">
      <protection locked="0" hidden="1"/>
    </xf>
    <xf numFmtId="0" fontId="6" fillId="0" borderId="0" xfId="1" applyFont="1" applyFill="1" applyBorder="1" applyProtection="1">
      <protection locked="0" hidden="1"/>
    </xf>
    <xf numFmtId="0" fontId="6" fillId="0" borderId="0" xfId="1" applyFont="1" applyFill="1" applyProtection="1">
      <protection locked="0" hidden="1"/>
    </xf>
    <xf numFmtId="0" fontId="6" fillId="0" borderId="0" xfId="1" applyFont="1" applyProtection="1">
      <protection locked="0" hidden="1"/>
    </xf>
    <xf numFmtId="164" fontId="2" fillId="0" borderId="16" xfId="5" applyNumberFormat="1" applyFont="1" applyFill="1" applyBorder="1" applyAlignment="1" applyProtection="1">
      <protection locked="0"/>
    </xf>
    <xf numFmtId="164" fontId="3" fillId="0" borderId="18"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9" xfId="5" applyNumberFormat="1" applyFont="1" applyFill="1" applyBorder="1" applyProtection="1">
      <protection locked="0"/>
    </xf>
    <xf numFmtId="164" fontId="2" fillId="0" borderId="3" xfId="5" applyNumberFormat="1" applyFont="1" applyFill="1" applyBorder="1" applyAlignment="1" applyProtection="1">
      <alignment horizontal="right" indent="1"/>
      <protection locked="0"/>
    </xf>
    <xf numFmtId="164" fontId="2" fillId="0" borderId="16" xfId="5" applyNumberFormat="1" applyFont="1" applyFill="1" applyBorder="1" applyAlignment="1" applyProtection="1">
      <alignment horizontal="right" indent="1"/>
      <protection locked="0"/>
    </xf>
    <xf numFmtId="164" fontId="3" fillId="0" borderId="19" xfId="5" applyNumberFormat="1" applyFont="1" applyFill="1" applyBorder="1" applyAlignment="1" applyProtection="1">
      <alignment horizontal="right" indent="1"/>
      <protection locked="0"/>
    </xf>
    <xf numFmtId="0" fontId="4" fillId="0" borderId="4"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4" fillId="0" borderId="26" xfId="1" applyFont="1" applyFill="1" applyBorder="1" applyAlignment="1" applyProtection="1">
      <protection locked="0"/>
    </xf>
    <xf numFmtId="0" fontId="3" fillId="2" borderId="11" xfId="1" applyFont="1" applyFill="1" applyBorder="1" applyAlignment="1" applyProtection="1">
      <alignment horizontal="centerContinuous"/>
      <protection locked="0"/>
    </xf>
    <xf numFmtId="0" fontId="3" fillId="2" borderId="16" xfId="1" applyFont="1" applyFill="1" applyBorder="1" applyAlignment="1" applyProtection="1">
      <alignment horizontal="center"/>
      <protection locked="0"/>
    </xf>
    <xf numFmtId="0" fontId="3" fillId="2" borderId="15" xfId="1" applyFont="1" applyFill="1" applyBorder="1" applyAlignment="1" applyProtection="1">
      <alignment horizontal="center"/>
      <protection locked="0"/>
    </xf>
    <xf numFmtId="164" fontId="2" fillId="0" borderId="14" xfId="5" applyNumberFormat="1" applyFont="1" applyFill="1" applyBorder="1" applyAlignment="1" applyProtection="1">
      <protection locked="0"/>
    </xf>
    <xf numFmtId="164" fontId="2" fillId="0" borderId="3" xfId="3" applyNumberFormat="1" applyFont="1" applyFill="1" applyBorder="1" applyAlignment="1" applyProtection="1">
      <alignment horizontal="right" indent="1"/>
      <protection locked="0"/>
    </xf>
    <xf numFmtId="164" fontId="2" fillId="0" borderId="16" xfId="3" applyNumberFormat="1" applyFont="1" applyFill="1" applyBorder="1" applyAlignment="1" applyProtection="1">
      <alignment horizontal="right" indent="1"/>
      <protection locked="0"/>
    </xf>
    <xf numFmtId="5" fontId="3" fillId="0" borderId="15" xfId="1" applyNumberFormat="1" applyFont="1" applyFill="1" applyBorder="1" applyAlignment="1" applyProtection="1">
      <protection locked="0"/>
    </xf>
    <xf numFmtId="0" fontId="2" fillId="0" borderId="0" xfId="1" applyFont="1" applyFill="1" applyAlignment="1" applyProtection="1">
      <alignment horizontal="centerContinuous"/>
      <protection locked="0"/>
    </xf>
    <xf numFmtId="5" fontId="2" fillId="0" borderId="0" xfId="2" applyNumberFormat="1" applyFont="1" applyFill="1" applyAlignment="1" applyProtection="1">
      <alignment horizontal="centerContinuous"/>
      <protection locked="0"/>
    </xf>
    <xf numFmtId="5" fontId="2" fillId="0" borderId="0" xfId="1" applyNumberFormat="1" applyFont="1" applyFill="1" applyAlignment="1" applyProtection="1">
      <alignment horizontal="centerContinuous"/>
      <protection locked="0"/>
    </xf>
    <xf numFmtId="164" fontId="2" fillId="0" borderId="0" xfId="2" applyNumberFormat="1" applyFont="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3" fillId="2" borderId="33" xfId="1" applyNumberFormat="1" applyFont="1" applyFill="1" applyBorder="1" applyAlignment="1" applyProtection="1">
      <alignment horizontal="center"/>
      <protection locked="0"/>
    </xf>
    <xf numFmtId="0" fontId="3" fillId="2" borderId="34" xfId="1" applyNumberFormat="1" applyFont="1" applyFill="1" applyBorder="1" applyAlignment="1" applyProtection="1">
      <alignment horizontal="center"/>
      <protection locked="0"/>
    </xf>
    <xf numFmtId="0" fontId="3" fillId="2" borderId="34" xfId="1" applyNumberFormat="1" applyFont="1" applyFill="1" applyBorder="1" applyAlignment="1" applyProtection="1">
      <protection locked="0"/>
    </xf>
    <xf numFmtId="5" fontId="3" fillId="2" borderId="32"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protection locked="0"/>
    </xf>
    <xf numFmtId="5" fontId="3" fillId="2" borderId="21" xfId="1" applyNumberFormat="1" applyFont="1" applyFill="1" applyBorder="1" applyAlignment="1" applyProtection="1">
      <alignment horizontal="center" wrapText="1"/>
      <protection locked="0"/>
    </xf>
    <xf numFmtId="0" fontId="3" fillId="2" borderId="21"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protection locked="0"/>
    </xf>
    <xf numFmtId="5" fontId="3" fillId="2" borderId="34" xfId="1" applyNumberFormat="1" applyFont="1" applyFill="1" applyBorder="1" applyAlignment="1" applyProtection="1">
      <alignment horizontal="center" wrapText="1"/>
      <protection locked="0"/>
    </xf>
    <xf numFmtId="5" fontId="3" fillId="2" borderId="33" xfId="1" applyNumberFormat="1" applyFont="1" applyFill="1" applyBorder="1" applyAlignment="1" applyProtection="1">
      <alignment horizontal="center"/>
      <protection locked="0"/>
    </xf>
    <xf numFmtId="164" fontId="3" fillId="2" borderId="35" xfId="2" applyNumberFormat="1" applyFont="1" applyFill="1" applyBorder="1" applyAlignment="1" applyProtection="1">
      <alignment horizontal="center"/>
      <protection locked="0"/>
    </xf>
    <xf numFmtId="0" fontId="2" fillId="0" borderId="11" xfId="1" applyNumberFormat="1" applyFont="1" applyBorder="1" applyAlignment="1" applyProtection="1">
      <alignment horizontal="left"/>
      <protection locked="0"/>
    </xf>
    <xf numFmtId="0" fontId="3" fillId="0" borderId="12" xfId="1" applyNumberFormat="1" applyFont="1" applyBorder="1" applyAlignment="1" applyProtection="1">
      <protection locked="0"/>
    </xf>
    <xf numFmtId="0" fontId="2" fillId="0" borderId="33" xfId="1" applyNumberFormat="1" applyFont="1" applyBorder="1" applyAlignment="1" applyProtection="1">
      <alignment horizontal="left"/>
      <protection locked="0"/>
    </xf>
    <xf numFmtId="0" fontId="2" fillId="0" borderId="34" xfId="1" applyNumberFormat="1" applyFont="1" applyBorder="1" applyAlignment="1" applyProtection="1">
      <alignment horizontal="left"/>
      <protection locked="0"/>
    </xf>
    <xf numFmtId="0" fontId="2" fillId="0" borderId="34" xfId="1" applyNumberFormat="1" applyFont="1" applyBorder="1" applyAlignment="1" applyProtection="1">
      <protection locked="0"/>
    </xf>
    <xf numFmtId="0" fontId="3" fillId="0" borderId="12" xfId="1" applyNumberFormat="1" applyFont="1" applyBorder="1" applyAlignment="1" applyProtection="1">
      <alignment horizontal="left"/>
      <protection locked="0"/>
    </xf>
    <xf numFmtId="0" fontId="2" fillId="0" borderId="12" xfId="1" applyNumberFormat="1" applyFont="1" applyBorder="1" applyAlignment="1" applyProtection="1">
      <protection locked="0"/>
    </xf>
    <xf numFmtId="0" fontId="2" fillId="0" borderId="11" xfId="1" applyNumberFormat="1" applyFont="1" applyBorder="1" applyAlignment="1" applyProtection="1">
      <alignment horizontal="left" vertical="center"/>
      <protection locked="0"/>
    </xf>
    <xf numFmtId="0" fontId="3" fillId="0" borderId="12" xfId="1" applyNumberFormat="1" applyFont="1" applyBorder="1" applyAlignment="1" applyProtection="1">
      <alignment vertical="center"/>
      <protection locked="0"/>
    </xf>
    <xf numFmtId="0" fontId="2" fillId="0" borderId="12" xfId="1" applyNumberFormat="1" applyFont="1" applyBorder="1" applyAlignment="1" applyProtection="1">
      <alignment vertical="center"/>
      <protection locked="0"/>
    </xf>
    <xf numFmtId="0" fontId="2" fillId="0" borderId="11" xfId="1" applyNumberFormat="1" applyFont="1" applyBorder="1" applyAlignment="1" applyProtection="1">
      <alignment horizontal="left" vertical="center" wrapText="1"/>
      <protection locked="0"/>
    </xf>
    <xf numFmtId="165" fontId="3" fillId="0" borderId="11" xfId="1" applyNumberFormat="1" applyFont="1" applyBorder="1" applyAlignment="1" applyProtection="1">
      <alignment horizontal="left"/>
      <protection locked="0"/>
    </xf>
    <xf numFmtId="165" fontId="3" fillId="0" borderId="12" xfId="1" applyNumberFormat="1" applyFont="1" applyBorder="1" applyAlignment="1" applyProtection="1">
      <protection locked="0"/>
    </xf>
    <xf numFmtId="165" fontId="3" fillId="0" borderId="12" xfId="1" applyNumberFormat="1" applyFont="1" applyBorder="1" applyAlignment="1" applyProtection="1">
      <alignment horizontal="left" indent="3"/>
      <protection locked="0"/>
    </xf>
    <xf numFmtId="5" fontId="2" fillId="0" borderId="22" xfId="4" applyNumberFormat="1" applyFont="1" applyFill="1" applyBorder="1" applyAlignment="1" applyProtection="1">
      <protection locked="0"/>
    </xf>
    <xf numFmtId="164" fontId="2" fillId="0" borderId="22" xfId="5" applyNumberFormat="1" applyFont="1" applyFill="1" applyBorder="1" applyAlignment="1" applyProtection="1">
      <protection locked="0"/>
    </xf>
    <xf numFmtId="165" fontId="3" fillId="0" borderId="34" xfId="1" applyNumberFormat="1" applyFont="1" applyBorder="1" applyAlignment="1" applyProtection="1">
      <alignment horizontal="left" indent="3"/>
      <protection locked="0"/>
    </xf>
    <xf numFmtId="5" fontId="2" fillId="0" borderId="23" xfId="4" applyNumberFormat="1" applyFont="1" applyFill="1" applyBorder="1" applyAlignment="1" applyProtection="1">
      <protection locked="0"/>
    </xf>
    <xf numFmtId="164" fontId="2" fillId="0" borderId="23" xfId="5" applyNumberFormat="1" applyFont="1" applyFill="1" applyBorder="1" applyAlignment="1" applyProtection="1">
      <protection locked="0"/>
    </xf>
    <xf numFmtId="0" fontId="2" fillId="0" borderId="32" xfId="1" applyNumberFormat="1" applyFont="1" applyBorder="1" applyAlignment="1" applyProtection="1">
      <alignment horizontal="left"/>
      <protection locked="0"/>
    </xf>
    <xf numFmtId="0" fontId="2" fillId="0" borderId="21" xfId="1" applyNumberFormat="1" applyFont="1" applyBorder="1" applyAlignment="1" applyProtection="1">
      <protection locked="0"/>
    </xf>
    <xf numFmtId="0" fontId="3" fillId="0" borderId="21" xfId="1" applyNumberFormat="1" applyFont="1" applyBorder="1" applyAlignment="1" applyProtection="1">
      <alignment horizontal="left" indent="3"/>
      <protection locked="0"/>
    </xf>
    <xf numFmtId="0" fontId="11" fillId="0" borderId="0" xfId="1" applyFont="1" applyFill="1" applyAlignment="1" applyProtection="1">
      <alignment horizontal="left"/>
      <protection locked="0"/>
    </xf>
    <xf numFmtId="0" fontId="6" fillId="0" borderId="0" xfId="1" applyFont="1" applyFill="1" applyProtection="1">
      <protection locked="0"/>
    </xf>
    <xf numFmtId="0" fontId="7" fillId="0" borderId="0" xfId="1" applyFont="1" applyFill="1" applyProtection="1">
      <protection locked="0"/>
    </xf>
    <xf numFmtId="49" fontId="6" fillId="0" borderId="0" xfId="1" applyNumberFormat="1" applyFont="1" applyFill="1" applyAlignment="1" applyProtection="1">
      <alignment horizontal="left"/>
      <protection locked="0"/>
    </xf>
    <xf numFmtId="0" fontId="6" fillId="0" borderId="0" xfId="1" applyFont="1" applyAlignment="1" applyProtection="1">
      <alignment horizontal="left"/>
      <protection locked="0"/>
    </xf>
    <xf numFmtId="0" fontId="2" fillId="0" borderId="0" xfId="1" applyFont="1" applyFill="1" applyProtection="1">
      <protection locked="0"/>
    </xf>
    <xf numFmtId="5" fontId="2" fillId="0" borderId="0" xfId="2" applyNumberFormat="1" applyFont="1" applyFill="1" applyAlignment="1" applyProtection="1">
      <protection locked="0"/>
    </xf>
    <xf numFmtId="5" fontId="2" fillId="0" borderId="0" xfId="1" applyNumberFormat="1" applyFont="1" applyFill="1" applyAlignment="1" applyProtection="1">
      <protection locked="0"/>
    </xf>
    <xf numFmtId="164" fontId="2" fillId="0" borderId="0" xfId="2" applyNumberFormat="1" applyFont="1" applyProtection="1">
      <protection locked="0"/>
    </xf>
    <xf numFmtId="0" fontId="3" fillId="2" borderId="36"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protection locked="0"/>
    </xf>
    <xf numFmtId="5" fontId="3" fillId="2" borderId="20" xfId="1" applyNumberFormat="1" applyFont="1" applyFill="1" applyBorder="1" applyAlignment="1" applyProtection="1">
      <alignment horizontal="center" wrapText="1"/>
      <protection locked="0"/>
    </xf>
    <xf numFmtId="0" fontId="3" fillId="2" borderId="31" xfId="1" applyNumberFormat="1" applyFont="1" applyFill="1" applyBorder="1" applyAlignment="1" applyProtection="1">
      <alignment horizontal="center"/>
      <protection locked="0"/>
    </xf>
    <xf numFmtId="0" fontId="11" fillId="0" borderId="0" xfId="1" applyFont="1" applyFill="1" applyBorder="1" applyAlignment="1" applyProtection="1">
      <alignment horizontal="left"/>
      <protection locked="0"/>
    </xf>
    <xf numFmtId="0" fontId="6" fillId="0" borderId="0" xfId="1" applyFont="1" applyFill="1" applyBorder="1" applyProtection="1">
      <protection locked="0"/>
    </xf>
    <xf numFmtId="0" fontId="10" fillId="0" borderId="0" xfId="1" applyFont="1" applyFill="1" applyAlignment="1" applyProtection="1">
      <alignment horizontal="right"/>
      <protection locked="0"/>
    </xf>
    <xf numFmtId="0" fontId="2" fillId="0" borderId="6" xfId="1" applyFont="1" applyFill="1" applyBorder="1" applyAlignment="1" applyProtection="1">
      <alignment horizontal="left"/>
      <protection locked="0"/>
    </xf>
    <xf numFmtId="5" fontId="2" fillId="0" borderId="6" xfId="1" applyNumberFormat="1" applyFont="1" applyFill="1" applyBorder="1" applyAlignment="1" applyProtection="1">
      <protection locked="0"/>
    </xf>
    <xf numFmtId="164" fontId="2" fillId="0" borderId="5" xfId="2" applyNumberFormat="1" applyFont="1" applyBorder="1" applyProtection="1">
      <protection locked="0"/>
    </xf>
    <xf numFmtId="165" fontId="6" fillId="0" borderId="0" xfId="1" applyNumberFormat="1" applyFont="1" applyFill="1" applyAlignment="1" applyProtection="1">
      <alignment horizontal="left"/>
      <protection locked="0"/>
    </xf>
    <xf numFmtId="0" fontId="2" fillId="0" borderId="0" xfId="1" applyFont="1" applyProtection="1">
      <protection locked="0"/>
    </xf>
    <xf numFmtId="0" fontId="2" fillId="0" borderId="0" xfId="1" applyFont="1" applyFill="1" applyProtection="1">
      <protection hidden="1"/>
    </xf>
  </cellXfs>
  <cellStyles count="6">
    <cellStyle name="Comma" xfId="5" builtinId="3"/>
    <cellStyle name="Comma 17 7 2" xfId="2" xr:uid="{00000000-0005-0000-0000-000001000000}"/>
    <cellStyle name="Comma 2" xfId="3" xr:uid="{00000000-0005-0000-0000-000002000000}"/>
    <cellStyle name="Currency 10 7 2" xfId="4" xr:uid="{00000000-0005-0000-0000-000003000000}"/>
    <cellStyle name="Normal" xfId="0" builtinId="0"/>
    <cellStyle name="Normal 16 7 2" xfId="1" xr:uid="{00000000-0005-0000-0000-000005000000}"/>
  </cellStyles>
  <dxfs count="0"/>
  <tableStyles count="0" defaultTableStyle="TableStyleMedium2" defaultPivotStyle="PivotStyleLight16"/>
  <colors>
    <mruColors>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customXml" Target="../customXml/item3.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file:///C:\Users\ALOUIE\AppData\Local\Microsoft\Windows\Temporary%20Internet%20Files\Content.Outlook\TW7NYR97\Users\bmoock\AppData\Local\Microsoft\Windows\Temporary%20Internet%20Files\Content.Outlook\7IHUUHF7\COHS%2013-14_rates_7-13to12-13_SB335%20(2).xlsx?400D3F27" TargetMode="External"/><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file:///\\dhsintra\dhcs\Financial%20Management%20Section\Financial%20Analysis%20Unit\Financial%20Analysis\Anthony's%20Folder\CMS%20Packages\Package%2027%20Jan-Jun2015%20OE%20SB239\Package%20xx%20COHS%20SFY%202015-16%20Rates\All%20COHS%2015-16_summary_6-23-2015_no%20links.xlsx?398036FD" TargetMode="External"/><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hiddenSheet"/>
      <sheetName val="HS"/>
      <sheetName val="HS Copy LAW"/>
      <sheetName val="HS (2)"/>
      <sheetName val="Sum with Factors"/>
      <sheetName val="Defined Input Options"/>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s>
    <sheetDataSet>
      <sheetData sheetId="0" refreshError="1">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s>
    <sheetDataSet>
      <sheetData sheetId="0">
        <row r="1">
          <cell r="F1" t="str">
            <v>2004 HCPCS UPDATE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J147"/>
  <sheetViews>
    <sheetView tabSelected="1" topLeftCell="A103" zoomScaleNormal="100" workbookViewId="0">
      <selection activeCell="D7" sqref="D7"/>
    </sheetView>
  </sheetViews>
  <sheetFormatPr defaultColWidth="0" defaultRowHeight="15" customHeight="1" zeroHeight="1" x14ac:dyDescent="0.2"/>
  <cols>
    <col min="1" max="1" width="14.42578125" style="79" customWidth="1"/>
    <col min="2" max="2" width="22.42578125" style="80" customWidth="1"/>
    <col min="3" max="3" width="52.5703125" style="80" customWidth="1"/>
    <col min="4" max="4" width="18" style="78" bestFit="1" customWidth="1"/>
    <col min="5" max="6" width="15.42578125" style="78" customWidth="1"/>
    <col min="7" max="8" width="16.5703125" style="78" customWidth="1"/>
    <col min="9" max="9" width="18.42578125" style="80" customWidth="1"/>
    <col min="10" max="10" width="18" style="78" bestFit="1" customWidth="1"/>
    <col min="11" max="12" width="16.5703125" style="78" customWidth="1"/>
    <col min="13" max="13" width="16.42578125" style="78" customWidth="1"/>
    <col min="14" max="14" width="15.42578125" style="78" customWidth="1"/>
    <col min="15" max="15" width="18.42578125" style="80" customWidth="1"/>
    <col min="16" max="16" width="17.5703125" style="78" customWidth="1"/>
    <col min="17" max="18" width="16.5703125" style="78" customWidth="1"/>
    <col min="19" max="20" width="16.42578125" style="78" customWidth="1"/>
    <col min="21" max="21" width="19.42578125" style="81" customWidth="1"/>
    <col min="22" max="23" width="9.42578125" style="178" hidden="1" customWidth="1"/>
    <col min="24" max="24" width="12.42578125" style="178" hidden="1" customWidth="1"/>
    <col min="25" max="62" width="8.5703125" style="178" hidden="1" customWidth="1"/>
    <col min="63" max="16384" width="8.5703125" style="80" hidden="1"/>
  </cols>
  <sheetData>
    <row r="1" spans="1:62" s="88" customFormat="1" ht="15.75" x14ac:dyDescent="0.25">
      <c r="A1" s="1" t="s">
        <v>18</v>
      </c>
      <c r="B1" s="1"/>
      <c r="C1" s="1"/>
      <c r="D1" s="1"/>
      <c r="E1" s="1"/>
      <c r="F1" s="1"/>
      <c r="G1" s="1"/>
      <c r="H1" s="1"/>
      <c r="I1" s="1"/>
      <c r="J1" s="1"/>
      <c r="K1" s="1"/>
      <c r="L1" s="1"/>
      <c r="M1" s="1"/>
      <c r="N1" s="1"/>
      <c r="O1" s="1"/>
      <c r="P1" s="1"/>
      <c r="Q1" s="1"/>
      <c r="R1" s="1"/>
      <c r="S1" s="1"/>
      <c r="T1" s="1"/>
      <c r="U1" s="1"/>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row>
    <row r="2" spans="1:62" s="88" customFormat="1" ht="15.75" x14ac:dyDescent="0.25">
      <c r="A2" s="1" t="s">
        <v>17</v>
      </c>
      <c r="B2" s="1"/>
      <c r="C2" s="1"/>
      <c r="D2" s="1"/>
      <c r="E2" s="1"/>
      <c r="F2" s="1"/>
      <c r="G2" s="1"/>
      <c r="H2" s="1"/>
      <c r="I2" s="1"/>
      <c r="J2" s="1"/>
      <c r="K2" s="1"/>
      <c r="L2" s="1"/>
      <c r="M2" s="1"/>
      <c r="N2" s="1"/>
      <c r="O2" s="1"/>
      <c r="P2" s="1"/>
      <c r="Q2" s="1"/>
      <c r="R2" s="1"/>
      <c r="S2" s="1"/>
      <c r="T2" s="1"/>
      <c r="U2" s="1"/>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row>
    <row r="3" spans="1:62" s="88" customFormat="1" ht="15.75" x14ac:dyDescent="0.25">
      <c r="A3" s="1" t="s">
        <v>16</v>
      </c>
      <c r="B3" s="1"/>
      <c r="C3" s="1"/>
      <c r="D3" s="1"/>
      <c r="E3" s="1"/>
      <c r="F3" s="1"/>
      <c r="G3" s="1"/>
      <c r="H3" s="1"/>
      <c r="I3" s="1"/>
      <c r="J3" s="1"/>
      <c r="K3" s="1"/>
      <c r="L3" s="1"/>
      <c r="M3" s="1"/>
      <c r="N3" s="1"/>
      <c r="O3" s="1"/>
      <c r="P3" s="1"/>
      <c r="Q3" s="1"/>
      <c r="R3" s="1"/>
      <c r="S3" s="1"/>
      <c r="T3" s="1"/>
      <c r="U3" s="1"/>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row>
    <row r="4" spans="1:62" s="88" customFormat="1" ht="15.75" x14ac:dyDescent="0.25">
      <c r="A4" s="1" t="s">
        <v>15</v>
      </c>
      <c r="B4" s="1"/>
      <c r="C4" s="1"/>
      <c r="D4" s="1"/>
      <c r="E4" s="1"/>
      <c r="F4" s="1"/>
      <c r="G4" s="1"/>
      <c r="H4" s="1"/>
      <c r="I4" s="1"/>
      <c r="J4" s="1"/>
      <c r="K4" s="1"/>
      <c r="L4" s="1"/>
      <c r="M4" s="1"/>
      <c r="N4" s="1"/>
      <c r="O4" s="1"/>
      <c r="P4" s="1"/>
      <c r="Q4" s="1"/>
      <c r="R4" s="1"/>
      <c r="S4" s="1"/>
      <c r="T4" s="1"/>
      <c r="U4" s="1"/>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row>
    <row r="5" spans="1:62" s="88" customFormat="1" x14ac:dyDescent="0.2">
      <c r="A5" s="2" t="s">
        <v>12</v>
      </c>
      <c r="B5" s="117"/>
      <c r="C5" s="117"/>
      <c r="D5" s="118"/>
      <c r="E5" s="118"/>
      <c r="F5" s="118"/>
      <c r="G5" s="118"/>
      <c r="H5" s="119"/>
      <c r="I5" s="117"/>
      <c r="J5" s="119"/>
      <c r="K5" s="119"/>
      <c r="L5" s="119"/>
      <c r="M5" s="119"/>
      <c r="N5" s="119"/>
      <c r="O5" s="117"/>
      <c r="P5" s="119"/>
      <c r="Q5" s="119"/>
      <c r="R5" s="119"/>
      <c r="S5" s="119"/>
      <c r="T5" s="119"/>
      <c r="U5" s="120"/>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row>
    <row r="6" spans="1:62" s="88" customFormat="1" ht="15.75" x14ac:dyDescent="0.25">
      <c r="A6" s="121" t="s">
        <v>34</v>
      </c>
      <c r="B6" s="122"/>
      <c r="C6" s="122"/>
      <c r="D6" s="122"/>
      <c r="E6" s="122"/>
      <c r="F6" s="122"/>
      <c r="G6" s="122"/>
      <c r="H6" s="122"/>
      <c r="I6" s="122"/>
      <c r="J6" s="122"/>
      <c r="K6" s="122"/>
      <c r="L6" s="122"/>
      <c r="M6" s="122"/>
      <c r="N6" s="122"/>
      <c r="O6" s="122"/>
      <c r="P6" s="122"/>
      <c r="Q6" s="122"/>
      <c r="R6" s="122"/>
      <c r="S6" s="122"/>
      <c r="T6" s="122"/>
      <c r="U6" s="123"/>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row>
    <row r="7" spans="1:62" s="90" customFormat="1" ht="15.75" x14ac:dyDescent="0.25">
      <c r="A7" s="107" t="s">
        <v>35</v>
      </c>
      <c r="B7" s="22"/>
      <c r="C7" s="23"/>
      <c r="D7" s="108" t="s">
        <v>36</v>
      </c>
      <c r="E7" s="24"/>
      <c r="F7" s="24"/>
      <c r="G7" s="24"/>
      <c r="H7" s="24"/>
      <c r="I7" s="25"/>
      <c r="J7" s="108" t="s">
        <v>37</v>
      </c>
      <c r="K7" s="24"/>
      <c r="L7" s="24"/>
      <c r="M7" s="24"/>
      <c r="N7" s="24"/>
      <c r="O7" s="25"/>
      <c r="P7" s="3" t="s">
        <v>19</v>
      </c>
      <c r="Q7" s="26"/>
      <c r="R7" s="26"/>
      <c r="S7" s="26"/>
      <c r="T7" s="26"/>
      <c r="U7" s="27"/>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row>
    <row r="8" spans="1:62" s="90" customFormat="1" ht="16.5" thickBot="1" x14ac:dyDescent="0.3">
      <c r="A8" s="124" t="s">
        <v>10</v>
      </c>
      <c r="B8" s="125" t="s">
        <v>14</v>
      </c>
      <c r="C8" s="126" t="s">
        <v>9</v>
      </c>
      <c r="D8" s="127" t="s">
        <v>38</v>
      </c>
      <c r="E8" s="128" t="s">
        <v>39</v>
      </c>
      <c r="F8" s="128" t="s">
        <v>66</v>
      </c>
      <c r="G8" s="128" t="s">
        <v>40</v>
      </c>
      <c r="H8" s="129" t="s">
        <v>41</v>
      </c>
      <c r="I8" s="130" t="s">
        <v>42</v>
      </c>
      <c r="J8" s="127" t="s">
        <v>43</v>
      </c>
      <c r="K8" s="131" t="s">
        <v>44</v>
      </c>
      <c r="L8" s="131" t="s">
        <v>67</v>
      </c>
      <c r="M8" s="131" t="s">
        <v>45</v>
      </c>
      <c r="N8" s="132" t="s">
        <v>81</v>
      </c>
      <c r="O8" s="125" t="s">
        <v>46</v>
      </c>
      <c r="P8" s="133" t="s">
        <v>20</v>
      </c>
      <c r="Q8" s="131" t="s">
        <v>26</v>
      </c>
      <c r="R8" s="131" t="s">
        <v>68</v>
      </c>
      <c r="S8" s="131" t="s">
        <v>29</v>
      </c>
      <c r="T8" s="132" t="s">
        <v>21</v>
      </c>
      <c r="U8" s="134" t="s">
        <v>22</v>
      </c>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row>
    <row r="9" spans="1:62" s="87" customFormat="1" ht="18.75" x14ac:dyDescent="0.25">
      <c r="A9" s="135" t="s">
        <v>54</v>
      </c>
      <c r="B9" s="136" t="s">
        <v>70</v>
      </c>
      <c r="C9" s="136"/>
      <c r="D9" s="7">
        <f t="shared" ref="D9:O9" si="0">SUM(D10:D14)</f>
        <v>1002369</v>
      </c>
      <c r="E9" s="8">
        <f t="shared" si="0"/>
        <v>133055</v>
      </c>
      <c r="F9" s="8">
        <f t="shared" si="0"/>
        <v>0</v>
      </c>
      <c r="G9" s="8">
        <f t="shared" si="0"/>
        <v>759385</v>
      </c>
      <c r="H9" s="8">
        <f t="shared" si="0"/>
        <v>109929</v>
      </c>
      <c r="I9" s="29">
        <f t="shared" si="0"/>
        <v>0</v>
      </c>
      <c r="J9" s="7">
        <f t="shared" si="0"/>
        <v>971981</v>
      </c>
      <c r="K9" s="8">
        <f t="shared" si="0"/>
        <v>120498</v>
      </c>
      <c r="L9" s="8">
        <f t="shared" si="0"/>
        <v>0</v>
      </c>
      <c r="M9" s="8">
        <f t="shared" si="0"/>
        <v>748032</v>
      </c>
      <c r="N9" s="8">
        <f t="shared" si="0"/>
        <v>103451</v>
      </c>
      <c r="O9" s="29">
        <f t="shared" si="0"/>
        <v>0</v>
      </c>
      <c r="P9" s="7">
        <f t="shared" ref="P9:U23" si="1">J9-D9</f>
        <v>-30388</v>
      </c>
      <c r="Q9" s="8">
        <f t="shared" si="1"/>
        <v>-12557</v>
      </c>
      <c r="R9" s="8">
        <f t="shared" si="1"/>
        <v>0</v>
      </c>
      <c r="S9" s="8">
        <f t="shared" si="1"/>
        <v>-11353</v>
      </c>
      <c r="T9" s="8">
        <f t="shared" si="1"/>
        <v>-6478</v>
      </c>
      <c r="U9" s="43">
        <f t="shared" si="1"/>
        <v>0</v>
      </c>
    </row>
    <row r="10" spans="1:62" s="87" customFormat="1" x14ac:dyDescent="0.2">
      <c r="A10" s="137" t="s">
        <v>54</v>
      </c>
      <c r="B10" s="138" t="s">
        <v>25</v>
      </c>
      <c r="C10" s="139" t="s">
        <v>5</v>
      </c>
      <c r="D10" s="9">
        <f>SUM(E10:H10)</f>
        <v>380962</v>
      </c>
      <c r="E10" s="10">
        <v>78346</v>
      </c>
      <c r="F10" s="10">
        <v>0</v>
      </c>
      <c r="G10" s="10">
        <v>203057</v>
      </c>
      <c r="H10" s="10">
        <v>99559</v>
      </c>
      <c r="I10" s="34">
        <v>0</v>
      </c>
      <c r="J10" s="9">
        <f t="shared" ref="J10:J14" si="2">SUM(K10:N10)</f>
        <v>369503</v>
      </c>
      <c r="K10" s="10">
        <v>68593</v>
      </c>
      <c r="L10" s="10">
        <v>0</v>
      </c>
      <c r="M10" s="10">
        <v>208355</v>
      </c>
      <c r="N10" s="10">
        <v>92555</v>
      </c>
      <c r="O10" s="104">
        <v>0</v>
      </c>
      <c r="P10" s="9">
        <f t="shared" si="1"/>
        <v>-11459</v>
      </c>
      <c r="Q10" s="10">
        <f t="shared" si="1"/>
        <v>-9753</v>
      </c>
      <c r="R10" s="10">
        <f t="shared" si="1"/>
        <v>0</v>
      </c>
      <c r="S10" s="10">
        <f t="shared" si="1"/>
        <v>5298</v>
      </c>
      <c r="T10" s="10">
        <f t="shared" si="1"/>
        <v>-7004</v>
      </c>
      <c r="U10" s="44">
        <f t="shared" si="1"/>
        <v>0</v>
      </c>
    </row>
    <row r="11" spans="1:62" s="87" customFormat="1" x14ac:dyDescent="0.2">
      <c r="A11" s="137" t="s">
        <v>54</v>
      </c>
      <c r="B11" s="138" t="s">
        <v>8</v>
      </c>
      <c r="C11" s="139" t="s">
        <v>7</v>
      </c>
      <c r="D11" s="9">
        <f>SUM(E11:H11)</f>
        <v>610359</v>
      </c>
      <c r="E11" s="10">
        <v>54404</v>
      </c>
      <c r="F11" s="10">
        <v>0</v>
      </c>
      <c r="G11" s="10">
        <v>549323</v>
      </c>
      <c r="H11" s="10">
        <v>6632</v>
      </c>
      <c r="I11" s="34">
        <v>0</v>
      </c>
      <c r="J11" s="9">
        <f t="shared" si="2"/>
        <v>591998</v>
      </c>
      <c r="K11" s="10">
        <v>51616</v>
      </c>
      <c r="L11" s="10">
        <v>0</v>
      </c>
      <c r="M11" s="10">
        <v>532798</v>
      </c>
      <c r="N11" s="10">
        <v>7584</v>
      </c>
      <c r="O11" s="104">
        <v>0</v>
      </c>
      <c r="P11" s="9">
        <f t="shared" si="1"/>
        <v>-18361</v>
      </c>
      <c r="Q11" s="10">
        <f t="shared" si="1"/>
        <v>-2788</v>
      </c>
      <c r="R11" s="10">
        <f t="shared" si="1"/>
        <v>0</v>
      </c>
      <c r="S11" s="10">
        <f t="shared" si="1"/>
        <v>-16525</v>
      </c>
      <c r="T11" s="10">
        <f t="shared" si="1"/>
        <v>952</v>
      </c>
      <c r="U11" s="44">
        <f t="shared" si="1"/>
        <v>0</v>
      </c>
    </row>
    <row r="12" spans="1:62" s="87" customFormat="1" x14ac:dyDescent="0.2">
      <c r="A12" s="137" t="s">
        <v>54</v>
      </c>
      <c r="B12" s="138" t="s">
        <v>6</v>
      </c>
      <c r="C12" s="139" t="s">
        <v>5</v>
      </c>
      <c r="D12" s="9">
        <f>SUM(E12:H12)</f>
        <v>7962</v>
      </c>
      <c r="E12" s="10">
        <v>0</v>
      </c>
      <c r="F12" s="10">
        <v>0</v>
      </c>
      <c r="G12" s="10">
        <v>4228</v>
      </c>
      <c r="H12" s="10">
        <v>3734</v>
      </c>
      <c r="I12" s="34">
        <v>0</v>
      </c>
      <c r="J12" s="9">
        <f t="shared" si="2"/>
        <v>7553</v>
      </c>
      <c r="K12" s="10">
        <v>0</v>
      </c>
      <c r="L12" s="10">
        <v>0</v>
      </c>
      <c r="M12" s="10">
        <v>4245</v>
      </c>
      <c r="N12" s="10">
        <v>3308</v>
      </c>
      <c r="O12" s="104">
        <v>0</v>
      </c>
      <c r="P12" s="9">
        <f t="shared" si="1"/>
        <v>-409</v>
      </c>
      <c r="Q12" s="10">
        <f t="shared" si="1"/>
        <v>0</v>
      </c>
      <c r="R12" s="10">
        <f t="shared" si="1"/>
        <v>0</v>
      </c>
      <c r="S12" s="10">
        <f t="shared" si="1"/>
        <v>17</v>
      </c>
      <c r="T12" s="10">
        <f t="shared" si="1"/>
        <v>-426</v>
      </c>
      <c r="U12" s="44">
        <f t="shared" si="1"/>
        <v>0</v>
      </c>
    </row>
    <row r="13" spans="1:62" s="87" customFormat="1" x14ac:dyDescent="0.2">
      <c r="A13" s="137" t="s">
        <v>54</v>
      </c>
      <c r="B13" s="138" t="s">
        <v>6</v>
      </c>
      <c r="C13" s="139" t="s">
        <v>4</v>
      </c>
      <c r="D13" s="9">
        <f>SUM(E13:H13)</f>
        <v>3086</v>
      </c>
      <c r="E13" s="10">
        <v>309</v>
      </c>
      <c r="F13" s="10">
        <v>0</v>
      </c>
      <c r="G13" s="10">
        <v>2777</v>
      </c>
      <c r="H13" s="10">
        <v>0</v>
      </c>
      <c r="I13" s="34">
        <v>0</v>
      </c>
      <c r="J13" s="9">
        <f t="shared" si="2"/>
        <v>2927</v>
      </c>
      <c r="K13" s="10">
        <v>293</v>
      </c>
      <c r="L13" s="10">
        <v>0</v>
      </c>
      <c r="M13" s="10">
        <v>2634</v>
      </c>
      <c r="N13" s="10">
        <v>0</v>
      </c>
      <c r="O13" s="104">
        <v>0</v>
      </c>
      <c r="P13" s="9">
        <f t="shared" si="1"/>
        <v>-159</v>
      </c>
      <c r="Q13" s="10">
        <f t="shared" si="1"/>
        <v>-16</v>
      </c>
      <c r="R13" s="10">
        <f t="shared" si="1"/>
        <v>0</v>
      </c>
      <c r="S13" s="10">
        <f t="shared" si="1"/>
        <v>-143</v>
      </c>
      <c r="T13" s="10">
        <f t="shared" si="1"/>
        <v>0</v>
      </c>
      <c r="U13" s="44">
        <f t="shared" si="1"/>
        <v>0</v>
      </c>
    </row>
    <row r="14" spans="1:62" s="87" customFormat="1" ht="15.75" thickBot="1" x14ac:dyDescent="0.25">
      <c r="A14" s="137" t="s">
        <v>54</v>
      </c>
      <c r="B14" s="138" t="s">
        <v>28</v>
      </c>
      <c r="C14" s="139" t="s">
        <v>27</v>
      </c>
      <c r="D14" s="11">
        <f t="shared" ref="D14" si="3">SUM(E14:H14)</f>
        <v>0</v>
      </c>
      <c r="E14" s="12">
        <v>-4</v>
      </c>
      <c r="F14" s="12">
        <v>0</v>
      </c>
      <c r="G14" s="12">
        <v>0</v>
      </c>
      <c r="H14" s="12">
        <v>4</v>
      </c>
      <c r="I14" s="100">
        <v>0</v>
      </c>
      <c r="J14" s="11">
        <f t="shared" si="2"/>
        <v>0</v>
      </c>
      <c r="K14" s="12">
        <v>-4</v>
      </c>
      <c r="L14" s="12">
        <v>0</v>
      </c>
      <c r="M14" s="12">
        <v>0</v>
      </c>
      <c r="N14" s="12">
        <v>4</v>
      </c>
      <c r="O14" s="105">
        <v>0</v>
      </c>
      <c r="P14" s="9">
        <f t="shared" si="1"/>
        <v>0</v>
      </c>
      <c r="Q14" s="10">
        <f t="shared" si="1"/>
        <v>0</v>
      </c>
      <c r="R14" s="10">
        <f t="shared" si="1"/>
        <v>0</v>
      </c>
      <c r="S14" s="10">
        <f t="shared" si="1"/>
        <v>0</v>
      </c>
      <c r="T14" s="10">
        <f t="shared" si="1"/>
        <v>0</v>
      </c>
      <c r="U14" s="44">
        <f t="shared" si="1"/>
        <v>0</v>
      </c>
    </row>
    <row r="15" spans="1:62" s="87" customFormat="1" ht="15.75" x14ac:dyDescent="0.25">
      <c r="A15" s="135" t="s">
        <v>55</v>
      </c>
      <c r="B15" s="140" t="s">
        <v>69</v>
      </c>
      <c r="C15" s="140"/>
      <c r="D15" s="13">
        <f t="shared" ref="D15:O15" si="4">SUM(D16:D19)</f>
        <v>10216</v>
      </c>
      <c r="E15" s="14">
        <f t="shared" si="4"/>
        <v>514</v>
      </c>
      <c r="F15" s="14">
        <f t="shared" si="4"/>
        <v>0</v>
      </c>
      <c r="G15" s="14">
        <f t="shared" si="4"/>
        <v>7141</v>
      </c>
      <c r="H15" s="14">
        <f t="shared" si="4"/>
        <v>2561</v>
      </c>
      <c r="I15" s="33">
        <f t="shared" si="4"/>
        <v>1060.1956438165375</v>
      </c>
      <c r="J15" s="13">
        <f t="shared" si="4"/>
        <v>10192</v>
      </c>
      <c r="K15" s="14">
        <f t="shared" si="4"/>
        <v>573</v>
      </c>
      <c r="L15" s="14">
        <f t="shared" si="4"/>
        <v>0</v>
      </c>
      <c r="M15" s="14">
        <f t="shared" si="4"/>
        <v>7191</v>
      </c>
      <c r="N15" s="14">
        <f t="shared" si="4"/>
        <v>2428</v>
      </c>
      <c r="O15" s="32">
        <f t="shared" si="4"/>
        <v>961.93316929782031</v>
      </c>
      <c r="P15" s="7">
        <f t="shared" si="1"/>
        <v>-24</v>
      </c>
      <c r="Q15" s="8">
        <f t="shared" si="1"/>
        <v>59</v>
      </c>
      <c r="R15" s="8">
        <f t="shared" si="1"/>
        <v>0</v>
      </c>
      <c r="S15" s="8">
        <f t="shared" si="1"/>
        <v>50</v>
      </c>
      <c r="T15" s="8">
        <f t="shared" si="1"/>
        <v>-133</v>
      </c>
      <c r="U15" s="43">
        <f t="shared" si="1"/>
        <v>-98.262474518717227</v>
      </c>
    </row>
    <row r="16" spans="1:62" s="87" customFormat="1" x14ac:dyDescent="0.2">
      <c r="A16" s="137" t="s">
        <v>55</v>
      </c>
      <c r="B16" s="139" t="s">
        <v>8</v>
      </c>
      <c r="C16" s="139" t="s">
        <v>5</v>
      </c>
      <c r="D16" s="9">
        <f>SUM(E16:H16)</f>
        <v>5093</v>
      </c>
      <c r="E16" s="10">
        <v>7</v>
      </c>
      <c r="F16" s="10">
        <v>0</v>
      </c>
      <c r="G16" s="10">
        <v>2551</v>
      </c>
      <c r="H16" s="10">
        <v>2535</v>
      </c>
      <c r="I16" s="36">
        <v>522.5479926727412</v>
      </c>
      <c r="J16" s="9">
        <f>SUM(K16:N16)</f>
        <v>4927</v>
      </c>
      <c r="K16" s="10">
        <v>50</v>
      </c>
      <c r="L16" s="10">
        <v>0</v>
      </c>
      <c r="M16" s="10">
        <v>2467</v>
      </c>
      <c r="N16" s="10">
        <v>2410</v>
      </c>
      <c r="O16" s="114">
        <v>480.88665739968866</v>
      </c>
      <c r="P16" s="9">
        <f>J16-D16</f>
        <v>-166</v>
      </c>
      <c r="Q16" s="10">
        <f t="shared" si="1"/>
        <v>43</v>
      </c>
      <c r="R16" s="10">
        <f t="shared" si="1"/>
        <v>0</v>
      </c>
      <c r="S16" s="10">
        <f t="shared" si="1"/>
        <v>-84</v>
      </c>
      <c r="T16" s="10">
        <f t="shared" si="1"/>
        <v>-125</v>
      </c>
      <c r="U16" s="44">
        <f>O16-I16</f>
        <v>-41.661335273052543</v>
      </c>
    </row>
    <row r="17" spans="1:22" s="87" customFormat="1" x14ac:dyDescent="0.2">
      <c r="A17" s="137" t="s">
        <v>55</v>
      </c>
      <c r="B17" s="139" t="s">
        <v>8</v>
      </c>
      <c r="C17" s="139" t="s">
        <v>7</v>
      </c>
      <c r="D17" s="9">
        <f>SUM(E17:H17)</f>
        <v>5055</v>
      </c>
      <c r="E17" s="10">
        <v>506</v>
      </c>
      <c r="F17" s="10">
        <v>0</v>
      </c>
      <c r="G17" s="10">
        <v>4549</v>
      </c>
      <c r="H17" s="10">
        <v>0</v>
      </c>
      <c r="I17" s="36">
        <v>524.64765114379645</v>
      </c>
      <c r="J17" s="9">
        <f>SUM(K17:N17)</f>
        <v>5209</v>
      </c>
      <c r="K17" s="10">
        <v>522</v>
      </c>
      <c r="L17" s="10">
        <v>0</v>
      </c>
      <c r="M17" s="10">
        <v>4687</v>
      </c>
      <c r="N17" s="10">
        <v>0</v>
      </c>
      <c r="O17" s="114">
        <v>479.04651189813171</v>
      </c>
      <c r="P17" s="9">
        <f t="shared" ref="P17:P22" si="5">J17-D17</f>
        <v>154</v>
      </c>
      <c r="Q17" s="10">
        <f t="shared" si="1"/>
        <v>16</v>
      </c>
      <c r="R17" s="10">
        <f t="shared" si="1"/>
        <v>0</v>
      </c>
      <c r="S17" s="10">
        <f t="shared" si="1"/>
        <v>138</v>
      </c>
      <c r="T17" s="10">
        <f t="shared" si="1"/>
        <v>0</v>
      </c>
      <c r="U17" s="44">
        <f t="shared" si="1"/>
        <v>-45.60113924566474</v>
      </c>
    </row>
    <row r="18" spans="1:22" s="87" customFormat="1" x14ac:dyDescent="0.2">
      <c r="A18" s="137" t="s">
        <v>55</v>
      </c>
      <c r="B18" s="139" t="s">
        <v>6</v>
      </c>
      <c r="C18" s="139" t="s">
        <v>5</v>
      </c>
      <c r="D18" s="9">
        <f>SUM(E18:H18)</f>
        <v>52</v>
      </c>
      <c r="E18" s="10">
        <v>0</v>
      </c>
      <c r="F18" s="10">
        <v>0</v>
      </c>
      <c r="G18" s="10">
        <v>26</v>
      </c>
      <c r="H18" s="10">
        <v>26</v>
      </c>
      <c r="I18" s="36">
        <v>9</v>
      </c>
      <c r="J18" s="9">
        <f>SUM(K18:N18)</f>
        <v>36</v>
      </c>
      <c r="K18" s="10">
        <v>0</v>
      </c>
      <c r="L18" s="10">
        <v>0</v>
      </c>
      <c r="M18" s="10">
        <v>18</v>
      </c>
      <c r="N18" s="10">
        <v>18</v>
      </c>
      <c r="O18" s="114">
        <v>1</v>
      </c>
      <c r="P18" s="9">
        <f t="shared" si="5"/>
        <v>-16</v>
      </c>
      <c r="Q18" s="10">
        <f t="shared" si="1"/>
        <v>0</v>
      </c>
      <c r="R18" s="10">
        <f t="shared" si="1"/>
        <v>0</v>
      </c>
      <c r="S18" s="10">
        <f t="shared" si="1"/>
        <v>-8</v>
      </c>
      <c r="T18" s="10">
        <f t="shared" si="1"/>
        <v>-8</v>
      </c>
      <c r="U18" s="44">
        <f t="shared" si="1"/>
        <v>-8</v>
      </c>
    </row>
    <row r="19" spans="1:22" s="87" customFormat="1" ht="15.75" thickBot="1" x14ac:dyDescent="0.25">
      <c r="A19" s="137" t="s">
        <v>55</v>
      </c>
      <c r="B19" s="139" t="s">
        <v>6</v>
      </c>
      <c r="C19" s="139" t="s">
        <v>4</v>
      </c>
      <c r="D19" s="11">
        <f>SUM(E19:H19)</f>
        <v>16</v>
      </c>
      <c r="E19" s="12">
        <v>1</v>
      </c>
      <c r="F19" s="12">
        <v>0</v>
      </c>
      <c r="G19" s="12">
        <v>15</v>
      </c>
      <c r="H19" s="12">
        <v>0</v>
      </c>
      <c r="I19" s="65">
        <v>4</v>
      </c>
      <c r="J19" s="11">
        <f>SUM(K19:N19)</f>
        <v>20</v>
      </c>
      <c r="K19" s="12">
        <v>1</v>
      </c>
      <c r="L19" s="12">
        <v>0</v>
      </c>
      <c r="M19" s="12">
        <v>19</v>
      </c>
      <c r="N19" s="12">
        <v>0</v>
      </c>
      <c r="O19" s="115">
        <v>1</v>
      </c>
      <c r="P19" s="11">
        <f t="shared" si="5"/>
        <v>4</v>
      </c>
      <c r="Q19" s="12">
        <f t="shared" si="1"/>
        <v>0</v>
      </c>
      <c r="R19" s="12">
        <f t="shared" si="1"/>
        <v>0</v>
      </c>
      <c r="S19" s="12">
        <f t="shared" si="1"/>
        <v>4</v>
      </c>
      <c r="T19" s="12">
        <f t="shared" si="1"/>
        <v>0</v>
      </c>
      <c r="U19" s="45">
        <f t="shared" si="1"/>
        <v>-3</v>
      </c>
    </row>
    <row r="20" spans="1:22" s="87" customFormat="1" ht="15.95" customHeight="1" thickBot="1" x14ac:dyDescent="0.3">
      <c r="A20" s="135" t="s">
        <v>56</v>
      </c>
      <c r="B20" s="136" t="s">
        <v>73</v>
      </c>
      <c r="C20" s="141"/>
      <c r="D20" s="54">
        <f t="shared" ref="D20" si="6">SUM(E20:H20)</f>
        <v>3638</v>
      </c>
      <c r="E20" s="53">
        <v>0</v>
      </c>
      <c r="F20" s="53">
        <v>3638</v>
      </c>
      <c r="G20" s="53">
        <v>0</v>
      </c>
      <c r="H20" s="53">
        <v>0</v>
      </c>
      <c r="I20" s="101">
        <v>0</v>
      </c>
      <c r="J20" s="54">
        <f t="shared" ref="J20" si="7">SUM(K20:N20)</f>
        <v>3638</v>
      </c>
      <c r="K20" s="53">
        <v>0</v>
      </c>
      <c r="L20" s="53">
        <v>3638</v>
      </c>
      <c r="M20" s="53">
        <v>0</v>
      </c>
      <c r="N20" s="53">
        <v>0</v>
      </c>
      <c r="O20" s="106">
        <v>0</v>
      </c>
      <c r="P20" s="54">
        <f t="shared" si="5"/>
        <v>0</v>
      </c>
      <c r="Q20" s="53">
        <f t="shared" si="1"/>
        <v>0</v>
      </c>
      <c r="R20" s="53">
        <f t="shared" si="1"/>
        <v>0</v>
      </c>
      <c r="S20" s="53">
        <f t="shared" si="1"/>
        <v>0</v>
      </c>
      <c r="T20" s="53">
        <f t="shared" si="1"/>
        <v>0</v>
      </c>
      <c r="U20" s="102">
        <f t="shared" si="1"/>
        <v>0</v>
      </c>
    </row>
    <row r="21" spans="1:22" s="87" customFormat="1" ht="15.75" x14ac:dyDescent="0.25">
      <c r="A21" s="135" t="s">
        <v>57</v>
      </c>
      <c r="B21" s="140" t="s">
        <v>32</v>
      </c>
      <c r="C21" s="141"/>
      <c r="D21" s="13">
        <f>SUM(D22:D25)</f>
        <v>590</v>
      </c>
      <c r="E21" s="14">
        <f t="shared" ref="E21:O21" si="8">SUM(E22:E25)</f>
        <v>100</v>
      </c>
      <c r="F21" s="14">
        <f t="shared" si="8"/>
        <v>0</v>
      </c>
      <c r="G21" s="14">
        <f t="shared" si="8"/>
        <v>418</v>
      </c>
      <c r="H21" s="14">
        <f t="shared" si="8"/>
        <v>72</v>
      </c>
      <c r="I21" s="30">
        <f t="shared" si="8"/>
        <v>0</v>
      </c>
      <c r="J21" s="13">
        <f t="shared" si="8"/>
        <v>728</v>
      </c>
      <c r="K21" s="14">
        <f t="shared" si="8"/>
        <v>117</v>
      </c>
      <c r="L21" s="14">
        <f t="shared" si="8"/>
        <v>0</v>
      </c>
      <c r="M21" s="14">
        <f t="shared" si="8"/>
        <v>528</v>
      </c>
      <c r="N21" s="14">
        <f t="shared" si="8"/>
        <v>83</v>
      </c>
      <c r="O21" s="32">
        <f t="shared" si="8"/>
        <v>0</v>
      </c>
      <c r="P21" s="14">
        <f t="shared" si="5"/>
        <v>138</v>
      </c>
      <c r="Q21" s="14">
        <f t="shared" si="1"/>
        <v>17</v>
      </c>
      <c r="R21" s="14">
        <f t="shared" si="1"/>
        <v>0</v>
      </c>
      <c r="S21" s="14">
        <f t="shared" si="1"/>
        <v>110</v>
      </c>
      <c r="T21" s="14">
        <f t="shared" si="1"/>
        <v>11</v>
      </c>
      <c r="U21" s="48">
        <f t="shared" si="1"/>
        <v>0</v>
      </c>
    </row>
    <row r="22" spans="1:22" s="87" customFormat="1" ht="15.75" x14ac:dyDescent="0.25">
      <c r="A22" s="137" t="s">
        <v>57</v>
      </c>
      <c r="B22" s="139" t="s">
        <v>8</v>
      </c>
      <c r="C22" s="139" t="s">
        <v>5</v>
      </c>
      <c r="D22" s="9">
        <f>SUM(E22:H22)</f>
        <v>301</v>
      </c>
      <c r="E22" s="10">
        <v>70</v>
      </c>
      <c r="F22" s="10">
        <v>0</v>
      </c>
      <c r="G22" s="10">
        <v>160</v>
      </c>
      <c r="H22" s="10">
        <v>71</v>
      </c>
      <c r="I22" s="30">
        <v>0</v>
      </c>
      <c r="J22" s="9">
        <f>SUM(K22:N22)</f>
        <v>371</v>
      </c>
      <c r="K22" s="10">
        <v>81</v>
      </c>
      <c r="L22" s="10">
        <v>0</v>
      </c>
      <c r="M22" s="10">
        <v>209</v>
      </c>
      <c r="N22" s="10">
        <v>81</v>
      </c>
      <c r="O22" s="104">
        <v>0</v>
      </c>
      <c r="P22" s="10">
        <f t="shared" si="5"/>
        <v>70</v>
      </c>
      <c r="Q22" s="10">
        <f t="shared" si="1"/>
        <v>11</v>
      </c>
      <c r="R22" s="10">
        <f t="shared" si="1"/>
        <v>0</v>
      </c>
      <c r="S22" s="10">
        <f t="shared" si="1"/>
        <v>49</v>
      </c>
      <c r="T22" s="10">
        <f t="shared" si="1"/>
        <v>10</v>
      </c>
      <c r="U22" s="48">
        <f t="shared" si="1"/>
        <v>0</v>
      </c>
    </row>
    <row r="23" spans="1:22" s="87" customFormat="1" ht="15.75" x14ac:dyDescent="0.25">
      <c r="A23" s="137" t="s">
        <v>57</v>
      </c>
      <c r="B23" s="139" t="s">
        <v>8</v>
      </c>
      <c r="C23" s="139" t="s">
        <v>4</v>
      </c>
      <c r="D23" s="9">
        <f>SUM(E23:H23)</f>
        <v>283</v>
      </c>
      <c r="E23" s="10">
        <v>29</v>
      </c>
      <c r="F23" s="10">
        <v>0</v>
      </c>
      <c r="G23" s="10">
        <v>254</v>
      </c>
      <c r="H23" s="10">
        <v>0</v>
      </c>
      <c r="I23" s="30">
        <v>0</v>
      </c>
      <c r="J23" s="9">
        <f>SUM(K23:N23)</f>
        <v>349</v>
      </c>
      <c r="K23" s="10">
        <v>34</v>
      </c>
      <c r="L23" s="10">
        <v>0</v>
      </c>
      <c r="M23" s="10">
        <v>315</v>
      </c>
      <c r="N23" s="10">
        <v>0</v>
      </c>
      <c r="O23" s="104">
        <v>0</v>
      </c>
      <c r="P23" s="10">
        <f>J23-D23</f>
        <v>66</v>
      </c>
      <c r="Q23" s="10">
        <f t="shared" si="1"/>
        <v>5</v>
      </c>
      <c r="R23" s="10">
        <f t="shared" si="1"/>
        <v>0</v>
      </c>
      <c r="S23" s="10">
        <f t="shared" si="1"/>
        <v>61</v>
      </c>
      <c r="T23" s="10">
        <f t="shared" si="1"/>
        <v>0</v>
      </c>
      <c r="U23" s="48">
        <f t="shared" si="1"/>
        <v>0</v>
      </c>
    </row>
    <row r="24" spans="1:22" s="87" customFormat="1" ht="15.75" x14ac:dyDescent="0.25">
      <c r="A24" s="137" t="s">
        <v>57</v>
      </c>
      <c r="B24" s="139" t="s">
        <v>6</v>
      </c>
      <c r="C24" s="139" t="s">
        <v>5</v>
      </c>
      <c r="D24" s="9">
        <f>SUM(E24:H24)</f>
        <v>5</v>
      </c>
      <c r="E24" s="10">
        <v>1</v>
      </c>
      <c r="F24" s="10">
        <v>0</v>
      </c>
      <c r="G24" s="10">
        <v>3</v>
      </c>
      <c r="H24" s="10">
        <v>1</v>
      </c>
      <c r="I24" s="30">
        <v>0</v>
      </c>
      <c r="J24" s="9">
        <f>SUM(K24:N24)</f>
        <v>7</v>
      </c>
      <c r="K24" s="10">
        <v>2</v>
      </c>
      <c r="L24" s="10">
        <v>0</v>
      </c>
      <c r="M24" s="10">
        <v>3</v>
      </c>
      <c r="N24" s="10">
        <v>2</v>
      </c>
      <c r="O24" s="104">
        <v>0</v>
      </c>
      <c r="P24" s="10">
        <f>J24-D24</f>
        <v>2</v>
      </c>
      <c r="Q24" s="10">
        <f t="shared" ref="Q24:U30" si="9">K24-E24</f>
        <v>1</v>
      </c>
      <c r="R24" s="10">
        <f t="shared" si="9"/>
        <v>0</v>
      </c>
      <c r="S24" s="10">
        <f t="shared" si="9"/>
        <v>0</v>
      </c>
      <c r="T24" s="10">
        <f t="shared" si="9"/>
        <v>1</v>
      </c>
      <c r="U24" s="48">
        <f t="shared" si="9"/>
        <v>0</v>
      </c>
    </row>
    <row r="25" spans="1:22" s="87" customFormat="1" ht="16.5" thickBot="1" x14ac:dyDescent="0.3">
      <c r="A25" s="137" t="s">
        <v>57</v>
      </c>
      <c r="B25" s="139" t="s">
        <v>6</v>
      </c>
      <c r="C25" s="139" t="s">
        <v>7</v>
      </c>
      <c r="D25" s="9">
        <f>SUM(E25:H25)</f>
        <v>1</v>
      </c>
      <c r="E25" s="12">
        <v>0</v>
      </c>
      <c r="F25" s="12">
        <v>0</v>
      </c>
      <c r="G25" s="12">
        <v>1</v>
      </c>
      <c r="H25" s="12">
        <v>0</v>
      </c>
      <c r="I25" s="31">
        <v>0</v>
      </c>
      <c r="J25" s="11">
        <f>SUM(K25:N25)</f>
        <v>1</v>
      </c>
      <c r="K25" s="12">
        <v>0</v>
      </c>
      <c r="L25" s="12">
        <v>0</v>
      </c>
      <c r="M25" s="12">
        <v>1</v>
      </c>
      <c r="N25" s="12">
        <v>0</v>
      </c>
      <c r="O25" s="105">
        <v>0</v>
      </c>
      <c r="P25" s="11">
        <f>J25-D25</f>
        <v>0</v>
      </c>
      <c r="Q25" s="12">
        <f t="shared" si="9"/>
        <v>0</v>
      </c>
      <c r="R25" s="12">
        <f t="shared" si="9"/>
        <v>0</v>
      </c>
      <c r="S25" s="12">
        <f t="shared" si="9"/>
        <v>0</v>
      </c>
      <c r="T25" s="12">
        <f t="shared" si="9"/>
        <v>0</v>
      </c>
      <c r="U25" s="49">
        <f t="shared" si="9"/>
        <v>0</v>
      </c>
    </row>
    <row r="26" spans="1:22" s="87" customFormat="1" ht="15.75" x14ac:dyDescent="0.25">
      <c r="A26" s="135" t="s">
        <v>59</v>
      </c>
      <c r="B26" s="140" t="s">
        <v>30</v>
      </c>
      <c r="C26" s="140"/>
      <c r="D26" s="7">
        <f>SUM(D27:D30)</f>
        <v>301</v>
      </c>
      <c r="E26" s="8">
        <f t="shared" ref="E26:O26" si="10">SUM(E27:E30)</f>
        <v>15</v>
      </c>
      <c r="F26" s="8">
        <f t="shared" si="10"/>
        <v>0</v>
      </c>
      <c r="G26" s="8">
        <f t="shared" si="10"/>
        <v>214</v>
      </c>
      <c r="H26" s="8">
        <f t="shared" si="10"/>
        <v>72</v>
      </c>
      <c r="I26" s="35">
        <f t="shared" si="10"/>
        <v>0</v>
      </c>
      <c r="J26" s="7">
        <f t="shared" si="10"/>
        <v>302</v>
      </c>
      <c r="K26" s="8">
        <f>SUM(K27:K30)</f>
        <v>16</v>
      </c>
      <c r="L26" s="8">
        <f>SUM(L27:L30)</f>
        <v>0</v>
      </c>
      <c r="M26" s="8">
        <f t="shared" si="10"/>
        <v>218</v>
      </c>
      <c r="N26" s="8">
        <f t="shared" si="10"/>
        <v>68</v>
      </c>
      <c r="O26" s="29">
        <f t="shared" si="10"/>
        <v>0</v>
      </c>
      <c r="P26" s="8">
        <f t="shared" ref="P26:P27" si="11">J26-D26</f>
        <v>1</v>
      </c>
      <c r="Q26" s="8">
        <f t="shared" si="9"/>
        <v>1</v>
      </c>
      <c r="R26" s="8">
        <f t="shared" si="9"/>
        <v>0</v>
      </c>
      <c r="S26" s="8">
        <f t="shared" si="9"/>
        <v>4</v>
      </c>
      <c r="T26" s="8">
        <f t="shared" si="9"/>
        <v>-4</v>
      </c>
      <c r="U26" s="43">
        <f t="shared" si="9"/>
        <v>0</v>
      </c>
      <c r="V26" s="91"/>
    </row>
    <row r="27" spans="1:22" s="87" customFormat="1" ht="15.75" x14ac:dyDescent="0.25">
      <c r="A27" s="137" t="s">
        <v>59</v>
      </c>
      <c r="B27" s="138" t="s">
        <v>8</v>
      </c>
      <c r="C27" s="138" t="s">
        <v>5</v>
      </c>
      <c r="D27" s="9">
        <f t="shared" ref="D27:D30" si="12">SUM(E27:H27)</f>
        <v>156</v>
      </c>
      <c r="E27" s="10">
        <v>1</v>
      </c>
      <c r="F27" s="10">
        <v>0</v>
      </c>
      <c r="G27" s="10">
        <v>83</v>
      </c>
      <c r="H27" s="10">
        <v>72</v>
      </c>
      <c r="I27" s="30">
        <v>0</v>
      </c>
      <c r="J27" s="9">
        <f>SUM(K27:N27)</f>
        <v>156</v>
      </c>
      <c r="K27" s="10">
        <v>1</v>
      </c>
      <c r="L27" s="10">
        <v>0</v>
      </c>
      <c r="M27" s="10">
        <v>87</v>
      </c>
      <c r="N27" s="10">
        <v>68</v>
      </c>
      <c r="O27" s="104">
        <v>0</v>
      </c>
      <c r="P27" s="10">
        <f t="shared" si="11"/>
        <v>0</v>
      </c>
      <c r="Q27" s="10">
        <f t="shared" si="9"/>
        <v>0</v>
      </c>
      <c r="R27" s="10">
        <f t="shared" si="9"/>
        <v>0</v>
      </c>
      <c r="S27" s="10">
        <f t="shared" si="9"/>
        <v>4</v>
      </c>
      <c r="T27" s="10">
        <f t="shared" si="9"/>
        <v>-4</v>
      </c>
      <c r="U27" s="48">
        <f t="shared" si="9"/>
        <v>0</v>
      </c>
      <c r="V27" s="91"/>
    </row>
    <row r="28" spans="1:22" s="87" customFormat="1" ht="15.75" x14ac:dyDescent="0.25">
      <c r="A28" s="137" t="s">
        <v>59</v>
      </c>
      <c r="B28" s="138" t="s">
        <v>8</v>
      </c>
      <c r="C28" s="138" t="s">
        <v>4</v>
      </c>
      <c r="D28" s="9">
        <f t="shared" si="12"/>
        <v>145</v>
      </c>
      <c r="E28" s="10">
        <v>14</v>
      </c>
      <c r="F28" s="10">
        <v>0</v>
      </c>
      <c r="G28" s="10">
        <v>131</v>
      </c>
      <c r="H28" s="10">
        <v>0</v>
      </c>
      <c r="I28" s="30">
        <v>0</v>
      </c>
      <c r="J28" s="9">
        <f>SUM(K28:N28)</f>
        <v>146</v>
      </c>
      <c r="K28" s="10">
        <v>15</v>
      </c>
      <c r="L28" s="10">
        <v>0</v>
      </c>
      <c r="M28" s="10">
        <v>131</v>
      </c>
      <c r="N28" s="10">
        <v>0</v>
      </c>
      <c r="O28" s="104">
        <v>0</v>
      </c>
      <c r="P28" s="10">
        <f>J28-D28</f>
        <v>1</v>
      </c>
      <c r="Q28" s="10">
        <f t="shared" si="9"/>
        <v>1</v>
      </c>
      <c r="R28" s="10">
        <f t="shared" si="9"/>
        <v>0</v>
      </c>
      <c r="S28" s="10">
        <f t="shared" si="9"/>
        <v>0</v>
      </c>
      <c r="T28" s="10">
        <f t="shared" si="9"/>
        <v>0</v>
      </c>
      <c r="U28" s="48">
        <f t="shared" si="9"/>
        <v>0</v>
      </c>
      <c r="V28" s="91"/>
    </row>
    <row r="29" spans="1:22" s="87" customFormat="1" ht="15.75" x14ac:dyDescent="0.25">
      <c r="A29" s="137" t="s">
        <v>59</v>
      </c>
      <c r="B29" s="138" t="s">
        <v>6</v>
      </c>
      <c r="C29" s="138" t="s">
        <v>5</v>
      </c>
      <c r="D29" s="9">
        <f t="shared" si="12"/>
        <v>0</v>
      </c>
      <c r="E29" s="10">
        <v>0</v>
      </c>
      <c r="F29" s="10">
        <v>0</v>
      </c>
      <c r="G29" s="10">
        <v>0</v>
      </c>
      <c r="H29" s="10">
        <v>0</v>
      </c>
      <c r="I29" s="30">
        <v>0</v>
      </c>
      <c r="J29" s="9">
        <f>SUM(K29:N29)</f>
        <v>0</v>
      </c>
      <c r="K29" s="10">
        <v>0</v>
      </c>
      <c r="L29" s="10">
        <v>0</v>
      </c>
      <c r="M29" s="10">
        <v>0</v>
      </c>
      <c r="N29" s="10">
        <v>0</v>
      </c>
      <c r="O29" s="104">
        <v>0</v>
      </c>
      <c r="P29" s="10">
        <f>J29-D29</f>
        <v>0</v>
      </c>
      <c r="Q29" s="10">
        <f t="shared" si="9"/>
        <v>0</v>
      </c>
      <c r="R29" s="10">
        <f t="shared" si="9"/>
        <v>0</v>
      </c>
      <c r="S29" s="10">
        <f t="shared" si="9"/>
        <v>0</v>
      </c>
      <c r="T29" s="10">
        <f t="shared" si="9"/>
        <v>0</v>
      </c>
      <c r="U29" s="48">
        <f t="shared" si="9"/>
        <v>0</v>
      </c>
      <c r="V29" s="91"/>
    </row>
    <row r="30" spans="1:22" s="87" customFormat="1" ht="16.5" thickBot="1" x14ac:dyDescent="0.3">
      <c r="A30" s="137" t="s">
        <v>59</v>
      </c>
      <c r="B30" s="138" t="s">
        <v>6</v>
      </c>
      <c r="C30" s="138" t="s">
        <v>7</v>
      </c>
      <c r="D30" s="11">
        <f t="shared" si="12"/>
        <v>0</v>
      </c>
      <c r="E30" s="12">
        <v>0</v>
      </c>
      <c r="F30" s="12">
        <v>0</v>
      </c>
      <c r="G30" s="12">
        <v>0</v>
      </c>
      <c r="H30" s="12">
        <v>0</v>
      </c>
      <c r="I30" s="31">
        <v>0</v>
      </c>
      <c r="J30" s="11">
        <f>SUM(K30:N30)</f>
        <v>0</v>
      </c>
      <c r="K30" s="12">
        <v>0</v>
      </c>
      <c r="L30" s="12">
        <v>0</v>
      </c>
      <c r="M30" s="12">
        <v>0</v>
      </c>
      <c r="N30" s="12">
        <v>0</v>
      </c>
      <c r="O30" s="105">
        <v>0</v>
      </c>
      <c r="P30" s="11">
        <f>J30-D30</f>
        <v>0</v>
      </c>
      <c r="Q30" s="12">
        <f t="shared" si="9"/>
        <v>0</v>
      </c>
      <c r="R30" s="12">
        <f t="shared" si="9"/>
        <v>0</v>
      </c>
      <c r="S30" s="12">
        <f t="shared" si="9"/>
        <v>0</v>
      </c>
      <c r="T30" s="12">
        <f t="shared" si="9"/>
        <v>0</v>
      </c>
      <c r="U30" s="49">
        <f t="shared" si="9"/>
        <v>0</v>
      </c>
      <c r="V30" s="91"/>
    </row>
    <row r="31" spans="1:22" s="87" customFormat="1" ht="15.75" customHeight="1" thickBot="1" x14ac:dyDescent="0.3">
      <c r="A31" s="135" t="s">
        <v>60</v>
      </c>
      <c r="B31" s="140" t="s">
        <v>65</v>
      </c>
      <c r="C31" s="140"/>
      <c r="D31" s="54">
        <f>SUM(E31:H31)</f>
        <v>-840</v>
      </c>
      <c r="E31" s="53">
        <v>-55</v>
      </c>
      <c r="F31" s="53">
        <v>0</v>
      </c>
      <c r="G31" s="53">
        <v>-347</v>
      </c>
      <c r="H31" s="53">
        <v>-438</v>
      </c>
      <c r="I31" s="101">
        <v>0</v>
      </c>
      <c r="J31" s="54">
        <f>SUM(K31:N31)</f>
        <v>-1022</v>
      </c>
      <c r="K31" s="53">
        <v>-379</v>
      </c>
      <c r="L31" s="53">
        <v>0</v>
      </c>
      <c r="M31" s="53">
        <v>-55</v>
      </c>
      <c r="N31" s="53">
        <v>-588</v>
      </c>
      <c r="O31" s="106">
        <v>0</v>
      </c>
      <c r="P31" s="54">
        <f>J31-D31</f>
        <v>-182</v>
      </c>
      <c r="Q31" s="53">
        <f>K31-E31</f>
        <v>-324</v>
      </c>
      <c r="R31" s="53">
        <f>L31-F31</f>
        <v>0</v>
      </c>
      <c r="S31" s="53">
        <f>M31-G31</f>
        <v>292</v>
      </c>
      <c r="T31" s="53">
        <f>N31-H31</f>
        <v>-150</v>
      </c>
      <c r="U31" s="102">
        <f>O31-I31</f>
        <v>0</v>
      </c>
      <c r="V31" s="91"/>
    </row>
    <row r="32" spans="1:22" s="87" customFormat="1" ht="15.75" customHeight="1" thickBot="1" x14ac:dyDescent="0.3">
      <c r="A32" s="135" t="s">
        <v>61</v>
      </c>
      <c r="B32" s="140" t="s">
        <v>75</v>
      </c>
      <c r="C32" s="140"/>
      <c r="D32" s="54">
        <f t="shared" ref="D32" si="13">SUM(E32:H32)</f>
        <v>30992</v>
      </c>
      <c r="E32" s="53">
        <v>5370</v>
      </c>
      <c r="F32" s="53">
        <v>0</v>
      </c>
      <c r="G32" s="53">
        <v>23090</v>
      </c>
      <c r="H32" s="53">
        <v>2532</v>
      </c>
      <c r="I32" s="101">
        <v>0</v>
      </c>
      <c r="J32" s="54">
        <f t="shared" ref="J32" si="14">SUM(K32:N32)</f>
        <v>20646</v>
      </c>
      <c r="K32" s="53">
        <f>22+3536</f>
        <v>3558</v>
      </c>
      <c r="L32" s="53">
        <v>0</v>
      </c>
      <c r="M32" s="53">
        <f>313+15062</f>
        <v>15375</v>
      </c>
      <c r="N32" s="53">
        <f>112+1601</f>
        <v>1713</v>
      </c>
      <c r="O32" s="106">
        <v>0</v>
      </c>
      <c r="P32" s="54">
        <f t="shared" ref="P32:U42" si="15">J32-D32</f>
        <v>-10346</v>
      </c>
      <c r="Q32" s="53">
        <f t="shared" si="15"/>
        <v>-1812</v>
      </c>
      <c r="R32" s="53">
        <f t="shared" si="15"/>
        <v>0</v>
      </c>
      <c r="S32" s="53">
        <f t="shared" si="15"/>
        <v>-7715</v>
      </c>
      <c r="T32" s="53">
        <f t="shared" si="15"/>
        <v>-819</v>
      </c>
      <c r="U32" s="102">
        <f t="shared" si="15"/>
        <v>0</v>
      </c>
      <c r="V32" s="91"/>
    </row>
    <row r="33" spans="1:62" s="91" customFormat="1" ht="15.75" customHeight="1" thickBot="1" x14ac:dyDescent="0.3">
      <c r="A33" s="142" t="s">
        <v>62</v>
      </c>
      <c r="B33" s="143" t="s">
        <v>77</v>
      </c>
      <c r="C33" s="144"/>
      <c r="D33" s="54">
        <f>SUM(E33:H33)</f>
        <v>0</v>
      </c>
      <c r="E33" s="53">
        <v>1454</v>
      </c>
      <c r="F33" s="53">
        <v>0</v>
      </c>
      <c r="G33" s="53">
        <v>-1729</v>
      </c>
      <c r="H33" s="53">
        <v>275</v>
      </c>
      <c r="I33" s="101">
        <v>0</v>
      </c>
      <c r="J33" s="54">
        <f>SUM(K33:N33)</f>
        <v>0</v>
      </c>
      <c r="K33" s="53">
        <v>2552</v>
      </c>
      <c r="L33" s="53">
        <v>0</v>
      </c>
      <c r="M33" s="53">
        <v>-2827</v>
      </c>
      <c r="N33" s="53">
        <v>275</v>
      </c>
      <c r="O33" s="106">
        <v>0</v>
      </c>
      <c r="P33" s="54">
        <f t="shared" si="15"/>
        <v>0</v>
      </c>
      <c r="Q33" s="53">
        <f t="shared" si="15"/>
        <v>1098</v>
      </c>
      <c r="R33" s="53">
        <f t="shared" si="15"/>
        <v>0</v>
      </c>
      <c r="S33" s="53">
        <f t="shared" si="15"/>
        <v>-1098</v>
      </c>
      <c r="T33" s="53">
        <f t="shared" si="15"/>
        <v>0</v>
      </c>
      <c r="U33" s="102">
        <f t="shared" si="15"/>
        <v>0</v>
      </c>
      <c r="W33" s="87"/>
      <c r="X33" s="87"/>
      <c r="Y33" s="87"/>
      <c r="Z33" s="87"/>
      <c r="AA33" s="87"/>
    </row>
    <row r="34" spans="1:62" s="91" customFormat="1" ht="15.75" customHeight="1" thickBot="1" x14ac:dyDescent="0.3">
      <c r="A34" s="142" t="s">
        <v>58</v>
      </c>
      <c r="B34" s="143" t="s">
        <v>79</v>
      </c>
      <c r="C34" s="141"/>
      <c r="D34" s="54">
        <f>SUM(E34:H34)</f>
        <v>0</v>
      </c>
      <c r="E34" s="53">
        <v>0</v>
      </c>
      <c r="F34" s="53">
        <v>0</v>
      </c>
      <c r="G34" s="53">
        <v>0</v>
      </c>
      <c r="H34" s="53">
        <v>0</v>
      </c>
      <c r="I34" s="101">
        <v>0</v>
      </c>
      <c r="J34" s="54">
        <f>SUM(K34:N34)</f>
        <v>0</v>
      </c>
      <c r="K34" s="53">
        <v>0</v>
      </c>
      <c r="L34" s="53">
        <v>0</v>
      </c>
      <c r="M34" s="53">
        <v>0</v>
      </c>
      <c r="N34" s="53">
        <v>0</v>
      </c>
      <c r="O34" s="106">
        <v>0</v>
      </c>
      <c r="P34" s="54">
        <f t="shared" si="15"/>
        <v>0</v>
      </c>
      <c r="Q34" s="53">
        <f t="shared" si="15"/>
        <v>0</v>
      </c>
      <c r="R34" s="53">
        <f t="shared" si="15"/>
        <v>0</v>
      </c>
      <c r="S34" s="53">
        <f t="shared" si="15"/>
        <v>0</v>
      </c>
      <c r="T34" s="53">
        <f t="shared" si="15"/>
        <v>0</v>
      </c>
      <c r="U34" s="102">
        <f t="shared" si="15"/>
        <v>0</v>
      </c>
      <c r="W34" s="87"/>
      <c r="X34" s="87"/>
      <c r="Y34" s="87"/>
      <c r="Z34" s="87"/>
      <c r="AA34" s="87"/>
    </row>
    <row r="35" spans="1:62" s="91" customFormat="1" ht="15.75" customHeight="1" thickBot="1" x14ac:dyDescent="0.3">
      <c r="A35" s="142" t="s">
        <v>83</v>
      </c>
      <c r="B35" s="143" t="s">
        <v>84</v>
      </c>
      <c r="C35" s="141"/>
      <c r="D35" s="54">
        <f>SUM(E35:H35)</f>
        <v>0</v>
      </c>
      <c r="E35" s="53">
        <v>0</v>
      </c>
      <c r="F35" s="53">
        <v>0</v>
      </c>
      <c r="G35" s="53">
        <v>0</v>
      </c>
      <c r="H35" s="53">
        <v>0</v>
      </c>
      <c r="I35" s="101">
        <v>0</v>
      </c>
      <c r="J35" s="54">
        <f>SUM(K35:N35)</f>
        <v>0</v>
      </c>
      <c r="K35" s="53">
        <v>0</v>
      </c>
      <c r="L35" s="53">
        <v>0</v>
      </c>
      <c r="M35" s="53">
        <v>0</v>
      </c>
      <c r="N35" s="53">
        <v>0</v>
      </c>
      <c r="O35" s="106">
        <v>0</v>
      </c>
      <c r="P35" s="54">
        <f t="shared" ref="P35" si="16">J35-D35</f>
        <v>0</v>
      </c>
      <c r="Q35" s="53">
        <f t="shared" ref="Q35" si="17">K35-E35</f>
        <v>0</v>
      </c>
      <c r="R35" s="53">
        <f t="shared" ref="R35" si="18">L35-F35</f>
        <v>0</v>
      </c>
      <c r="S35" s="53">
        <f t="shared" ref="S35" si="19">M35-G35</f>
        <v>0</v>
      </c>
      <c r="T35" s="53">
        <f t="shared" ref="T35" si="20">N35-H35</f>
        <v>0</v>
      </c>
      <c r="U35" s="102">
        <f t="shared" ref="U35" si="21">O35-I35</f>
        <v>0</v>
      </c>
      <c r="W35" s="87"/>
      <c r="X35" s="87"/>
      <c r="Y35" s="87"/>
      <c r="Z35" s="87"/>
      <c r="AA35" s="87"/>
    </row>
    <row r="36" spans="1:62" s="92" customFormat="1" ht="15.75" customHeight="1" thickBot="1" x14ac:dyDescent="0.3">
      <c r="A36" s="145" t="s">
        <v>63</v>
      </c>
      <c r="B36" s="143" t="s">
        <v>80</v>
      </c>
      <c r="C36" s="143"/>
      <c r="D36" s="54">
        <f>SUM(E36:H36)</f>
        <v>90357</v>
      </c>
      <c r="E36" s="53">
        <v>365</v>
      </c>
      <c r="F36" s="53">
        <v>0</v>
      </c>
      <c r="G36" s="53">
        <v>47878</v>
      </c>
      <c r="H36" s="53">
        <v>42114</v>
      </c>
      <c r="I36" s="103">
        <v>0</v>
      </c>
      <c r="J36" s="54">
        <f>SUM(K36:N36)</f>
        <v>83877</v>
      </c>
      <c r="K36" s="53">
        <v>83</v>
      </c>
      <c r="L36" s="53">
        <v>0</v>
      </c>
      <c r="M36" s="53">
        <v>44889</v>
      </c>
      <c r="N36" s="53">
        <v>38905</v>
      </c>
      <c r="O36" s="106">
        <v>0</v>
      </c>
      <c r="P36" s="54">
        <f t="shared" si="15"/>
        <v>-6480</v>
      </c>
      <c r="Q36" s="53">
        <f t="shared" si="15"/>
        <v>-282</v>
      </c>
      <c r="R36" s="53">
        <f t="shared" si="15"/>
        <v>0</v>
      </c>
      <c r="S36" s="53">
        <f t="shared" si="15"/>
        <v>-2989</v>
      </c>
      <c r="T36" s="53">
        <f t="shared" si="15"/>
        <v>-3209</v>
      </c>
      <c r="U36" s="102">
        <f t="shared" si="15"/>
        <v>0</v>
      </c>
      <c r="W36" s="87"/>
      <c r="X36" s="87"/>
      <c r="Y36" s="87"/>
      <c r="Z36" s="87"/>
      <c r="AA36" s="87"/>
    </row>
    <row r="37" spans="1:62" s="93" customFormat="1" ht="15.75" customHeight="1" thickBot="1" x14ac:dyDescent="0.3">
      <c r="A37" s="145" t="s">
        <v>64</v>
      </c>
      <c r="B37" s="143" t="s">
        <v>33</v>
      </c>
      <c r="C37" s="143"/>
      <c r="D37" s="54">
        <f t="shared" ref="D37" si="22">SUM(E37:H37)</f>
        <v>5876</v>
      </c>
      <c r="E37" s="53">
        <v>1469</v>
      </c>
      <c r="F37" s="53">
        <v>0</v>
      </c>
      <c r="G37" s="53">
        <v>2938</v>
      </c>
      <c r="H37" s="53">
        <v>1469</v>
      </c>
      <c r="I37" s="103">
        <v>0</v>
      </c>
      <c r="J37" s="54">
        <f t="shared" ref="J37" si="23">SUM(K37:N37)</f>
        <v>0</v>
      </c>
      <c r="K37" s="53">
        <v>0</v>
      </c>
      <c r="L37" s="53">
        <v>0</v>
      </c>
      <c r="M37" s="53">
        <v>0</v>
      </c>
      <c r="N37" s="53">
        <v>0</v>
      </c>
      <c r="O37" s="106">
        <v>0</v>
      </c>
      <c r="P37" s="54">
        <f t="shared" ref="P37:U37" si="24">J37-D37</f>
        <v>-5876</v>
      </c>
      <c r="Q37" s="53">
        <f t="shared" si="24"/>
        <v>-1469</v>
      </c>
      <c r="R37" s="53">
        <f t="shared" si="24"/>
        <v>0</v>
      </c>
      <c r="S37" s="53">
        <f t="shared" si="24"/>
        <v>-2938</v>
      </c>
      <c r="T37" s="53">
        <f t="shared" si="24"/>
        <v>-1469</v>
      </c>
      <c r="U37" s="102">
        <f t="shared" si="24"/>
        <v>0</v>
      </c>
      <c r="V37" s="92"/>
      <c r="W37" s="87"/>
      <c r="X37" s="87"/>
      <c r="Y37" s="87"/>
      <c r="Z37" s="87"/>
      <c r="AA37" s="87"/>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row>
    <row r="38" spans="1:62" s="93" customFormat="1" ht="15.75" customHeight="1" thickBot="1" x14ac:dyDescent="0.3">
      <c r="A38" s="145" t="s">
        <v>82</v>
      </c>
      <c r="B38" s="143" t="s">
        <v>85</v>
      </c>
      <c r="C38" s="143"/>
      <c r="D38" s="54">
        <f t="shared" ref="D38" si="25">SUM(E38:H38)</f>
        <v>0</v>
      </c>
      <c r="E38" s="53">
        <v>0</v>
      </c>
      <c r="F38" s="53">
        <v>0</v>
      </c>
      <c r="G38" s="53">
        <v>0</v>
      </c>
      <c r="H38" s="53">
        <v>0</v>
      </c>
      <c r="I38" s="103">
        <v>0</v>
      </c>
      <c r="J38" s="54">
        <f t="shared" ref="J38" si="26">SUM(K38:N38)</f>
        <v>0</v>
      </c>
      <c r="K38" s="53">
        <v>0</v>
      </c>
      <c r="L38" s="53">
        <v>0</v>
      </c>
      <c r="M38" s="53">
        <v>0</v>
      </c>
      <c r="N38" s="53">
        <v>0</v>
      </c>
      <c r="O38" s="106">
        <v>0</v>
      </c>
      <c r="P38" s="54">
        <f t="shared" ref="P38" si="27">J38-D38</f>
        <v>0</v>
      </c>
      <c r="Q38" s="53">
        <f t="shared" ref="Q38" si="28">K38-E38</f>
        <v>0</v>
      </c>
      <c r="R38" s="53">
        <f t="shared" ref="R38" si="29">L38-F38</f>
        <v>0</v>
      </c>
      <c r="S38" s="53">
        <f t="shared" ref="S38" si="30">M38-G38</f>
        <v>0</v>
      </c>
      <c r="T38" s="53">
        <f t="shared" ref="T38" si="31">N38-H38</f>
        <v>0</v>
      </c>
      <c r="U38" s="102">
        <f t="shared" ref="U38" si="32">O38-I38</f>
        <v>0</v>
      </c>
      <c r="V38" s="92"/>
      <c r="W38" s="87"/>
      <c r="X38" s="87"/>
      <c r="Y38" s="87"/>
      <c r="Z38" s="87"/>
      <c r="AA38" s="87"/>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row>
    <row r="39" spans="1:62" s="94" customFormat="1" ht="15.75" customHeight="1" thickBot="1" x14ac:dyDescent="0.3">
      <c r="A39" s="146"/>
      <c r="B39" s="147"/>
      <c r="C39" s="147" t="s">
        <v>13</v>
      </c>
      <c r="D39" s="54">
        <f>D9+D15+D20+D21+D26+D31+D32+D33+D34+D36+D37+D35+D38</f>
        <v>1143499</v>
      </c>
      <c r="E39" s="54">
        <f t="shared" ref="E39:I39" si="33">E9+E15+E20+E21+E26+E31+E32+E33+E34+E36+E37+E35+E38</f>
        <v>142287</v>
      </c>
      <c r="F39" s="54">
        <f t="shared" si="33"/>
        <v>3638</v>
      </c>
      <c r="G39" s="54">
        <f t="shared" si="33"/>
        <v>838988</v>
      </c>
      <c r="H39" s="54">
        <f t="shared" si="33"/>
        <v>158586</v>
      </c>
      <c r="I39" s="55">
        <f t="shared" si="33"/>
        <v>1060.1956438165375</v>
      </c>
      <c r="J39" s="54">
        <f>J9+J15+J20+J21+J26+J31+J32+J33+J34+J36+J37+J35+J38</f>
        <v>1090342</v>
      </c>
      <c r="K39" s="54">
        <f t="shared" ref="K39" si="34">K9+K15+K20+K21+K26+K31+K32+K33+K34+K36+K37+K35+K38</f>
        <v>127018</v>
      </c>
      <c r="L39" s="54">
        <f t="shared" ref="L39" si="35">L9+L15+L20+L21+L26+L31+L32+L33+L34+L36+L37+L35+L38</f>
        <v>3638</v>
      </c>
      <c r="M39" s="54">
        <f t="shared" ref="M39" si="36">M9+M15+M20+M21+M26+M31+M32+M33+M34+M36+M37+M35+M38</f>
        <v>813351</v>
      </c>
      <c r="N39" s="54">
        <f t="shared" ref="N39" si="37">N9+N15+N20+N21+N26+N31+N32+N33+N34+N36+N37+N35+N38</f>
        <v>146335</v>
      </c>
      <c r="O39" s="55">
        <f t="shared" ref="O39" si="38">O9+O15+O20+O21+O26+O31+O32+O33+O34+O36+O37+O35+O38</f>
        <v>961.93316929782031</v>
      </c>
      <c r="P39" s="54">
        <f>J39-D39</f>
        <v>-53157</v>
      </c>
      <c r="Q39" s="53">
        <f>K39-E39</f>
        <v>-15269</v>
      </c>
      <c r="R39" s="53">
        <f>L39-F39</f>
        <v>0</v>
      </c>
      <c r="S39" s="53">
        <f>M39-G39</f>
        <v>-25637</v>
      </c>
      <c r="T39" s="53">
        <f t="shared" si="15"/>
        <v>-12251</v>
      </c>
      <c r="U39" s="57">
        <f>O39-I39</f>
        <v>-98.262474518717227</v>
      </c>
      <c r="W39" s="87"/>
      <c r="X39" s="87"/>
      <c r="Y39" s="87"/>
      <c r="Z39" s="87"/>
      <c r="AA39" s="87"/>
    </row>
    <row r="40" spans="1:62" s="94" customFormat="1" ht="15.75" customHeight="1" x14ac:dyDescent="0.25">
      <c r="A40" s="146"/>
      <c r="B40" s="147"/>
      <c r="C40" s="148" t="s">
        <v>3</v>
      </c>
      <c r="D40" s="149">
        <f t="shared" ref="D40" si="39">D10+D11+D16+D17+D22+D23+D27+D28</f>
        <v>1002354</v>
      </c>
      <c r="E40" s="149">
        <f t="shared" ref="E40:J40" si="40">E10+E11+E16+E17+E22+E23+E27+E28</f>
        <v>133377</v>
      </c>
      <c r="F40" s="149">
        <f t="shared" si="40"/>
        <v>0</v>
      </c>
      <c r="G40" s="149">
        <f t="shared" si="40"/>
        <v>760108</v>
      </c>
      <c r="H40" s="149">
        <f t="shared" si="40"/>
        <v>108869</v>
      </c>
      <c r="I40" s="150">
        <f t="shared" si="40"/>
        <v>1047.1956438165375</v>
      </c>
      <c r="J40" s="149">
        <f t="shared" si="40"/>
        <v>972659</v>
      </c>
      <c r="K40" s="149">
        <f t="shared" ref="K40:O40" si="41">K10+K11+K16+K17+K22+K23+K27+K28</f>
        <v>120912</v>
      </c>
      <c r="L40" s="149">
        <f t="shared" si="41"/>
        <v>0</v>
      </c>
      <c r="M40" s="149">
        <f t="shared" si="41"/>
        <v>749049</v>
      </c>
      <c r="N40" s="149">
        <f t="shared" si="41"/>
        <v>102698</v>
      </c>
      <c r="O40" s="150">
        <f t="shared" si="41"/>
        <v>959.93316929782031</v>
      </c>
      <c r="P40" s="56">
        <f>J40-D40</f>
        <v>-29695</v>
      </c>
      <c r="Q40" s="10">
        <f t="shared" ref="Q40:R40" si="42">K40-E40</f>
        <v>-12465</v>
      </c>
      <c r="R40" s="10">
        <f t="shared" si="42"/>
        <v>0</v>
      </c>
      <c r="S40" s="58">
        <f>M40-G40</f>
        <v>-11059</v>
      </c>
      <c r="T40" s="58">
        <f t="shared" si="15"/>
        <v>-6171</v>
      </c>
      <c r="U40" s="46">
        <f>O40-I40</f>
        <v>-87.262474518717227</v>
      </c>
      <c r="W40" s="87"/>
      <c r="X40" s="87"/>
      <c r="Y40" s="87"/>
      <c r="Z40" s="87"/>
      <c r="AA40" s="87"/>
    </row>
    <row r="41" spans="1:62" s="91" customFormat="1" ht="15.75" customHeight="1" x14ac:dyDescent="0.25">
      <c r="A41" s="137"/>
      <c r="B41" s="139"/>
      <c r="C41" s="151" t="s">
        <v>2</v>
      </c>
      <c r="D41" s="152">
        <f t="shared" ref="D41" si="43">D12+D13+D18+D19+D24+D25+D29+D30</f>
        <v>11122</v>
      </c>
      <c r="E41" s="152">
        <f t="shared" ref="E41:J41" si="44">E12+E13+E18+E19+E24+E25+E29+E30</f>
        <v>311</v>
      </c>
      <c r="F41" s="152">
        <f t="shared" si="44"/>
        <v>0</v>
      </c>
      <c r="G41" s="152">
        <f t="shared" si="44"/>
        <v>7050</v>
      </c>
      <c r="H41" s="152">
        <f t="shared" si="44"/>
        <v>3761</v>
      </c>
      <c r="I41" s="153">
        <f t="shared" si="44"/>
        <v>13</v>
      </c>
      <c r="J41" s="152">
        <f t="shared" si="44"/>
        <v>10544</v>
      </c>
      <c r="K41" s="152">
        <f t="shared" ref="K41:O41" si="45">K12+K13+K18+K19+K24+K25+K29+K30</f>
        <v>296</v>
      </c>
      <c r="L41" s="152">
        <f t="shared" si="45"/>
        <v>0</v>
      </c>
      <c r="M41" s="152">
        <f t="shared" si="45"/>
        <v>6920</v>
      </c>
      <c r="N41" s="152">
        <f t="shared" si="45"/>
        <v>3328</v>
      </c>
      <c r="O41" s="153">
        <f t="shared" si="45"/>
        <v>2</v>
      </c>
      <c r="P41" s="56">
        <f>J41-D41</f>
        <v>-578</v>
      </c>
      <c r="Q41" s="10">
        <f>K41-E41</f>
        <v>-15</v>
      </c>
      <c r="R41" s="10">
        <f>L41-F41</f>
        <v>0</v>
      </c>
      <c r="S41" s="58">
        <f>M41-G41</f>
        <v>-130</v>
      </c>
      <c r="T41" s="58">
        <f t="shared" si="15"/>
        <v>-433</v>
      </c>
      <c r="U41" s="46">
        <f>O41-I41</f>
        <v>-11</v>
      </c>
      <c r="W41" s="87"/>
      <c r="X41" s="87"/>
      <c r="Y41" s="87"/>
      <c r="Z41" s="87"/>
      <c r="AA41" s="87"/>
    </row>
    <row r="42" spans="1:62" s="91" customFormat="1" ht="15.75" customHeight="1" thickBot="1" x14ac:dyDescent="0.3">
      <c r="A42" s="154"/>
      <c r="B42" s="155"/>
      <c r="C42" s="156" t="s">
        <v>1</v>
      </c>
      <c r="D42" s="11">
        <f>D14+D20+D31+D32+D33+D34+D36+D37+D35+D38</f>
        <v>130023</v>
      </c>
      <c r="E42" s="11">
        <f t="shared" ref="E42:I42" si="46">E14+E20+E31+E32+E33+E34+E36+E37+E35+E38</f>
        <v>8599</v>
      </c>
      <c r="F42" s="11">
        <f t="shared" si="46"/>
        <v>3638</v>
      </c>
      <c r="G42" s="11">
        <f t="shared" si="46"/>
        <v>71830</v>
      </c>
      <c r="H42" s="11">
        <f t="shared" si="46"/>
        <v>45956</v>
      </c>
      <c r="I42" s="113">
        <f t="shared" si="46"/>
        <v>0</v>
      </c>
      <c r="J42" s="11">
        <f>J14+J20+J31+J32+J33+J34+J36+J37+J35+J38</f>
        <v>107139</v>
      </c>
      <c r="K42" s="11">
        <f t="shared" ref="K42:O42" si="47">K14+K20+K31+K32+K33+K34+K36+K37+K35+K38</f>
        <v>5810</v>
      </c>
      <c r="L42" s="11">
        <f t="shared" si="47"/>
        <v>3638</v>
      </c>
      <c r="M42" s="11">
        <f t="shared" si="47"/>
        <v>57382</v>
      </c>
      <c r="N42" s="11">
        <f t="shared" si="47"/>
        <v>40309</v>
      </c>
      <c r="O42" s="113">
        <f t="shared" si="47"/>
        <v>0</v>
      </c>
      <c r="P42" s="59">
        <f>J42-D42</f>
        <v>-22884</v>
      </c>
      <c r="Q42" s="12">
        <f t="shared" ref="Q42:S42" si="48">K42-E42</f>
        <v>-2789</v>
      </c>
      <c r="R42" s="12">
        <f t="shared" si="48"/>
        <v>0</v>
      </c>
      <c r="S42" s="60">
        <f t="shared" si="48"/>
        <v>-14448</v>
      </c>
      <c r="T42" s="60">
        <f t="shared" si="15"/>
        <v>-5647</v>
      </c>
      <c r="U42" s="47">
        <f>O42-I42</f>
        <v>0</v>
      </c>
      <c r="W42" s="87"/>
      <c r="X42" s="87"/>
      <c r="Y42" s="87"/>
      <c r="Z42" s="87"/>
      <c r="AA42" s="87"/>
    </row>
    <row r="43" spans="1:62" s="96" customFormat="1" ht="15.6" customHeight="1" x14ac:dyDescent="0.25">
      <c r="A43" s="157" t="s">
        <v>0</v>
      </c>
      <c r="B43" s="70"/>
      <c r="C43" s="67"/>
      <c r="D43" s="68"/>
      <c r="E43" s="68"/>
      <c r="F43" s="68"/>
      <c r="G43" s="66"/>
      <c r="H43" s="68"/>
      <c r="I43" s="68"/>
      <c r="J43" s="86"/>
      <c r="K43" s="86"/>
      <c r="L43" s="86"/>
      <c r="M43" s="86"/>
      <c r="N43" s="86"/>
      <c r="O43" s="86"/>
      <c r="P43" s="68"/>
      <c r="Q43" s="68"/>
      <c r="R43" s="68"/>
      <c r="S43" s="68"/>
      <c r="T43" s="68"/>
      <c r="U43" s="68"/>
      <c r="V43" s="95"/>
      <c r="W43" s="87"/>
      <c r="X43" s="87"/>
      <c r="Y43" s="87"/>
      <c r="Z43" s="87"/>
      <c r="AA43" s="87"/>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row>
    <row r="44" spans="1:62" s="96" customFormat="1" ht="15.6" customHeight="1" x14ac:dyDescent="0.25">
      <c r="A44" s="158" t="s">
        <v>31</v>
      </c>
      <c r="B44" s="71"/>
      <c r="C44" s="67"/>
      <c r="D44" s="68"/>
      <c r="E44" s="68"/>
      <c r="F44" s="68"/>
      <c r="G44" s="66"/>
      <c r="H44" s="68"/>
      <c r="I44" s="68"/>
      <c r="J44" s="68"/>
      <c r="K44" s="68"/>
      <c r="L44" s="68"/>
      <c r="M44" s="68"/>
      <c r="N44" s="68"/>
      <c r="O44" s="68"/>
      <c r="P44" s="68"/>
      <c r="Q44" s="68"/>
      <c r="R44" s="68"/>
      <c r="S44" s="68"/>
      <c r="T44" s="68"/>
      <c r="U44" s="68"/>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row>
    <row r="45" spans="1:62" s="96" customFormat="1" ht="16.5" x14ac:dyDescent="0.2">
      <c r="A45" s="158" t="s">
        <v>71</v>
      </c>
      <c r="B45" s="159"/>
      <c r="C45" s="71"/>
      <c r="D45" s="72"/>
      <c r="E45" s="72"/>
      <c r="F45" s="72"/>
      <c r="G45" s="72"/>
      <c r="H45" s="72"/>
      <c r="I45" s="71"/>
      <c r="J45" s="66"/>
      <c r="K45" s="66"/>
      <c r="L45" s="66"/>
      <c r="M45" s="66"/>
      <c r="N45" s="66"/>
      <c r="O45" s="73"/>
      <c r="P45" s="66"/>
      <c r="Q45" s="66"/>
      <c r="R45" s="66"/>
      <c r="S45" s="66"/>
      <c r="T45" s="66"/>
      <c r="U45" s="69"/>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row>
    <row r="46" spans="1:62" s="96" customFormat="1" ht="16.5" x14ac:dyDescent="0.2">
      <c r="A46" s="160" t="s">
        <v>72</v>
      </c>
      <c r="B46" s="159"/>
      <c r="C46" s="71"/>
      <c r="D46" s="72"/>
      <c r="E46" s="72"/>
      <c r="F46" s="72"/>
      <c r="G46" s="72"/>
      <c r="H46" s="72"/>
      <c r="I46" s="71"/>
      <c r="J46" s="66"/>
      <c r="K46" s="66"/>
      <c r="L46" s="66"/>
      <c r="M46" s="66"/>
      <c r="N46" s="66"/>
      <c r="O46" s="73"/>
      <c r="P46" s="66"/>
      <c r="Q46" s="66"/>
      <c r="R46" s="66"/>
      <c r="S46" s="66"/>
      <c r="T46" s="66"/>
      <c r="U46" s="69"/>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row>
    <row r="47" spans="1:62" s="96" customFormat="1" ht="16.5" x14ac:dyDescent="0.2">
      <c r="A47" s="160" t="s">
        <v>74</v>
      </c>
      <c r="B47" s="159"/>
      <c r="C47" s="71"/>
      <c r="D47" s="72"/>
      <c r="E47" s="72"/>
      <c r="F47" s="72"/>
      <c r="G47" s="72"/>
      <c r="H47" s="72"/>
      <c r="I47" s="71"/>
      <c r="J47" s="66"/>
      <c r="K47" s="66"/>
      <c r="L47" s="66"/>
      <c r="M47" s="66"/>
      <c r="N47" s="66"/>
      <c r="O47" s="73"/>
      <c r="P47" s="66"/>
      <c r="Q47" s="66"/>
      <c r="R47" s="66"/>
      <c r="S47" s="66"/>
      <c r="T47" s="66"/>
      <c r="U47" s="69"/>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row>
    <row r="48" spans="1:62" s="96" customFormat="1" ht="16.5" x14ac:dyDescent="0.2">
      <c r="A48" s="161" t="s">
        <v>76</v>
      </c>
      <c r="B48" s="159"/>
      <c r="C48" s="71"/>
      <c r="D48" s="72"/>
      <c r="E48" s="72"/>
      <c r="F48" s="72"/>
      <c r="G48" s="72"/>
      <c r="H48" s="72"/>
      <c r="I48" s="71"/>
      <c r="J48" s="66"/>
      <c r="K48" s="66"/>
      <c r="L48" s="66"/>
      <c r="M48" s="66"/>
      <c r="N48" s="66"/>
      <c r="O48" s="66"/>
      <c r="P48" s="66"/>
      <c r="Q48" s="66"/>
      <c r="R48" s="66"/>
      <c r="S48" s="66"/>
      <c r="T48" s="66"/>
      <c r="U48" s="69"/>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row>
    <row r="49" spans="1:62" s="96" customFormat="1" ht="16.5" x14ac:dyDescent="0.2">
      <c r="A49" s="161" t="s">
        <v>78</v>
      </c>
      <c r="B49" s="159"/>
      <c r="C49" s="71"/>
      <c r="D49" s="72"/>
      <c r="E49" s="72"/>
      <c r="F49" s="72"/>
      <c r="G49" s="72"/>
      <c r="H49" s="72"/>
      <c r="I49" s="71"/>
      <c r="J49" s="66"/>
      <c r="K49" s="66"/>
      <c r="L49" s="66"/>
      <c r="M49" s="66"/>
      <c r="N49" s="66"/>
      <c r="O49" s="66"/>
      <c r="P49" s="66"/>
      <c r="Q49" s="66"/>
      <c r="R49" s="66"/>
      <c r="S49" s="66"/>
      <c r="T49" s="66"/>
      <c r="U49" s="69"/>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row>
    <row r="50" spans="1:62" s="96" customFormat="1" ht="16.5" x14ac:dyDescent="0.2">
      <c r="A50" s="161" t="s">
        <v>86</v>
      </c>
      <c r="B50" s="159"/>
      <c r="C50" s="71"/>
      <c r="D50" s="72"/>
      <c r="E50" s="72"/>
      <c r="F50" s="72"/>
      <c r="G50" s="72"/>
      <c r="H50" s="72"/>
      <c r="I50" s="71"/>
      <c r="J50" s="66"/>
      <c r="K50" s="66"/>
      <c r="L50" s="66"/>
      <c r="M50" s="66"/>
      <c r="N50" s="66"/>
      <c r="O50" s="66"/>
      <c r="P50" s="66"/>
      <c r="Q50" s="66"/>
      <c r="R50" s="66"/>
      <c r="S50" s="66"/>
      <c r="T50" s="66"/>
      <c r="U50" s="69"/>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row>
    <row r="51" spans="1:62" s="96" customFormat="1" ht="16.5" x14ac:dyDescent="0.2">
      <c r="A51" s="161" t="s">
        <v>87</v>
      </c>
      <c r="B51" s="159"/>
      <c r="C51" s="71"/>
      <c r="D51" s="72"/>
      <c r="E51" s="72"/>
      <c r="F51" s="72"/>
      <c r="G51" s="72"/>
      <c r="H51" s="72"/>
      <c r="I51" s="71"/>
      <c r="J51" s="66"/>
      <c r="K51" s="66"/>
      <c r="L51" s="66"/>
      <c r="M51" s="66"/>
      <c r="N51" s="66"/>
      <c r="O51" s="66"/>
      <c r="P51" s="66"/>
      <c r="Q51" s="66"/>
      <c r="R51" s="66"/>
      <c r="S51" s="66"/>
      <c r="T51" s="66"/>
      <c r="U51" s="69"/>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row>
    <row r="52" spans="1:62" s="88" customFormat="1" x14ac:dyDescent="0.2">
      <c r="A52" s="158"/>
      <c r="B52" s="158"/>
      <c r="C52" s="74"/>
      <c r="D52" s="75"/>
      <c r="E52" s="75"/>
      <c r="F52" s="75"/>
      <c r="G52" s="75"/>
      <c r="H52" s="75"/>
      <c r="I52" s="74"/>
      <c r="J52" s="50"/>
      <c r="K52" s="50"/>
      <c r="L52" s="50"/>
      <c r="M52" s="50"/>
      <c r="N52" s="50"/>
      <c r="O52" s="50"/>
      <c r="P52" s="50"/>
      <c r="Q52" s="50"/>
      <c r="R52" s="50"/>
      <c r="S52" s="50"/>
      <c r="T52" s="50"/>
      <c r="U52" s="28"/>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row>
    <row r="53" spans="1:62" s="88" customFormat="1" x14ac:dyDescent="0.2">
      <c r="A53" s="2" t="s">
        <v>12</v>
      </c>
      <c r="B53" s="162"/>
      <c r="C53" s="2"/>
      <c r="D53" s="163"/>
      <c r="E53" s="163"/>
      <c r="F53" s="163"/>
      <c r="G53" s="163"/>
      <c r="H53" s="164"/>
      <c r="I53" s="162"/>
      <c r="J53" s="164"/>
      <c r="K53" s="164"/>
      <c r="L53" s="164"/>
      <c r="M53" s="164"/>
      <c r="N53" s="164"/>
      <c r="O53" s="162"/>
      <c r="P53" s="164"/>
      <c r="Q53" s="164"/>
      <c r="R53" s="164"/>
      <c r="S53" s="164"/>
      <c r="T53" s="164"/>
      <c r="U53" s="165"/>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row>
    <row r="54" spans="1:62" s="88" customFormat="1" ht="16.5" thickBot="1" x14ac:dyDescent="0.3">
      <c r="A54" s="108" t="s">
        <v>47</v>
      </c>
      <c r="B54" s="24"/>
      <c r="C54" s="24"/>
      <c r="D54" s="24"/>
      <c r="E54" s="24"/>
      <c r="F54" s="24"/>
      <c r="G54" s="24"/>
      <c r="H54" s="24"/>
      <c r="I54" s="24"/>
      <c r="J54" s="24"/>
      <c r="K54" s="24"/>
      <c r="L54" s="24"/>
      <c r="M54" s="24"/>
      <c r="N54" s="24"/>
      <c r="O54" s="24"/>
      <c r="P54" s="24"/>
      <c r="Q54" s="24"/>
      <c r="R54" s="24"/>
      <c r="S54" s="24"/>
      <c r="T54" s="24"/>
      <c r="U54" s="25"/>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row>
    <row r="55" spans="1:62" s="90" customFormat="1" ht="15.75" x14ac:dyDescent="0.25">
      <c r="A55" s="109" t="s">
        <v>35</v>
      </c>
      <c r="B55" s="62"/>
      <c r="C55" s="63"/>
      <c r="D55" s="108" t="s">
        <v>48</v>
      </c>
      <c r="E55" s="24"/>
      <c r="F55" s="24"/>
      <c r="G55" s="24"/>
      <c r="H55" s="24"/>
      <c r="I55" s="25"/>
      <c r="J55" s="108" t="s">
        <v>49</v>
      </c>
      <c r="K55" s="24"/>
      <c r="L55" s="24"/>
      <c r="M55" s="24"/>
      <c r="N55" s="24"/>
      <c r="O55" s="25"/>
      <c r="P55" s="39" t="s">
        <v>23</v>
      </c>
      <c r="Q55" s="40"/>
      <c r="R55" s="40"/>
      <c r="S55" s="40"/>
      <c r="T55" s="40"/>
      <c r="U55" s="41"/>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row>
    <row r="56" spans="1:62" s="90" customFormat="1" ht="16.5" thickBot="1" x14ac:dyDescent="0.3">
      <c r="A56" s="42" t="s">
        <v>10</v>
      </c>
      <c r="B56" s="15" t="s">
        <v>14</v>
      </c>
      <c r="C56" s="16" t="s">
        <v>9</v>
      </c>
      <c r="D56" s="127" t="s">
        <v>38</v>
      </c>
      <c r="E56" s="128" t="s">
        <v>39</v>
      </c>
      <c r="F56" s="128" t="s">
        <v>66</v>
      </c>
      <c r="G56" s="128" t="s">
        <v>40</v>
      </c>
      <c r="H56" s="129" t="s">
        <v>41</v>
      </c>
      <c r="I56" s="166" t="s">
        <v>42</v>
      </c>
      <c r="J56" s="127" t="s">
        <v>43</v>
      </c>
      <c r="K56" s="167" t="s">
        <v>44</v>
      </c>
      <c r="L56" s="167" t="s">
        <v>67</v>
      </c>
      <c r="M56" s="167" t="s">
        <v>45</v>
      </c>
      <c r="N56" s="168" t="s">
        <v>81</v>
      </c>
      <c r="O56" s="169" t="s">
        <v>46</v>
      </c>
      <c r="P56" s="4" t="s">
        <v>20</v>
      </c>
      <c r="Q56" s="5" t="s">
        <v>26</v>
      </c>
      <c r="R56" s="5" t="s">
        <v>68</v>
      </c>
      <c r="S56" s="5" t="s">
        <v>29</v>
      </c>
      <c r="T56" s="6" t="s">
        <v>21</v>
      </c>
      <c r="U56" s="76" t="s">
        <v>24</v>
      </c>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row>
    <row r="57" spans="1:62" s="87" customFormat="1" ht="18.75" x14ac:dyDescent="0.25">
      <c r="A57" s="135" t="s">
        <v>54</v>
      </c>
      <c r="B57" s="136" t="s">
        <v>70</v>
      </c>
      <c r="C57" s="136"/>
      <c r="D57" s="7">
        <f t="shared" ref="D57:O57" si="49">SUM(D58:D62)</f>
        <v>975233</v>
      </c>
      <c r="E57" s="8">
        <f t="shared" si="49"/>
        <v>134079</v>
      </c>
      <c r="F57" s="8">
        <f t="shared" si="49"/>
        <v>0</v>
      </c>
      <c r="G57" s="8">
        <f t="shared" si="49"/>
        <v>727145</v>
      </c>
      <c r="H57" s="8">
        <f t="shared" si="49"/>
        <v>114009</v>
      </c>
      <c r="I57" s="29">
        <f t="shared" si="49"/>
        <v>0</v>
      </c>
      <c r="J57" s="7">
        <f t="shared" si="49"/>
        <v>960115</v>
      </c>
      <c r="K57" s="8">
        <f t="shared" si="49"/>
        <v>127290</v>
      </c>
      <c r="L57" s="8">
        <f t="shared" si="49"/>
        <v>0</v>
      </c>
      <c r="M57" s="8">
        <f t="shared" si="49"/>
        <v>715905</v>
      </c>
      <c r="N57" s="8">
        <f t="shared" si="49"/>
        <v>116920</v>
      </c>
      <c r="O57" s="29">
        <f t="shared" si="49"/>
        <v>0</v>
      </c>
      <c r="P57" s="7">
        <f t="shared" ref="P57:P63" si="50">J57-D57</f>
        <v>-15118</v>
      </c>
      <c r="Q57" s="8">
        <f t="shared" ref="Q57:Q78" si="51">K57-E57</f>
        <v>-6789</v>
      </c>
      <c r="R57" s="8">
        <f t="shared" ref="R57:R78" si="52">L57-F57</f>
        <v>0</v>
      </c>
      <c r="S57" s="8">
        <f t="shared" ref="S57:S78" si="53">M57-G57</f>
        <v>-11240</v>
      </c>
      <c r="T57" s="8">
        <f t="shared" ref="T57:T78" si="54">N57-H57</f>
        <v>2911</v>
      </c>
      <c r="U57" s="43">
        <f t="shared" ref="U57:U63" si="55">O57-I57</f>
        <v>0</v>
      </c>
    </row>
    <row r="58" spans="1:62" s="87" customFormat="1" x14ac:dyDescent="0.2">
      <c r="A58" s="137" t="s">
        <v>54</v>
      </c>
      <c r="B58" s="138" t="s">
        <v>25</v>
      </c>
      <c r="C58" s="139" t="s">
        <v>5</v>
      </c>
      <c r="D58" s="9">
        <f>SUM(E58:H58)</f>
        <v>370647</v>
      </c>
      <c r="E58" s="10">
        <v>80813</v>
      </c>
      <c r="F58" s="10">
        <v>0</v>
      </c>
      <c r="G58" s="10">
        <v>186118</v>
      </c>
      <c r="H58" s="10">
        <v>103716</v>
      </c>
      <c r="I58" s="34">
        <v>0</v>
      </c>
      <c r="J58" s="9">
        <f t="shared" ref="J58:J62" si="56">SUM(K58:N58)</f>
        <v>364989</v>
      </c>
      <c r="K58" s="10">
        <v>75974</v>
      </c>
      <c r="L58" s="10">
        <v>0</v>
      </c>
      <c r="M58" s="10">
        <v>183277</v>
      </c>
      <c r="N58" s="10">
        <v>105738</v>
      </c>
      <c r="O58" s="104">
        <v>0</v>
      </c>
      <c r="P58" s="9">
        <f t="shared" si="50"/>
        <v>-5658</v>
      </c>
      <c r="Q58" s="10">
        <f t="shared" si="51"/>
        <v>-4839</v>
      </c>
      <c r="R58" s="10">
        <f t="shared" si="52"/>
        <v>0</v>
      </c>
      <c r="S58" s="10">
        <f t="shared" si="53"/>
        <v>-2841</v>
      </c>
      <c r="T58" s="10">
        <f t="shared" si="54"/>
        <v>2022</v>
      </c>
      <c r="U58" s="44">
        <f t="shared" si="55"/>
        <v>0</v>
      </c>
    </row>
    <row r="59" spans="1:62" s="87" customFormat="1" x14ac:dyDescent="0.2">
      <c r="A59" s="137" t="s">
        <v>54</v>
      </c>
      <c r="B59" s="138" t="s">
        <v>8</v>
      </c>
      <c r="C59" s="139" t="s">
        <v>7</v>
      </c>
      <c r="D59" s="9">
        <f>SUM(E59:H59)</f>
        <v>593832</v>
      </c>
      <c r="E59" s="10">
        <v>52966</v>
      </c>
      <c r="F59" s="10">
        <v>0</v>
      </c>
      <c r="G59" s="10">
        <v>534448</v>
      </c>
      <c r="H59" s="10">
        <v>6418</v>
      </c>
      <c r="I59" s="34">
        <v>0</v>
      </c>
      <c r="J59" s="9">
        <f t="shared" si="56"/>
        <v>584766</v>
      </c>
      <c r="K59" s="10">
        <v>51027</v>
      </c>
      <c r="L59" s="10">
        <v>0</v>
      </c>
      <c r="M59" s="10">
        <v>526290</v>
      </c>
      <c r="N59" s="10">
        <v>7449</v>
      </c>
      <c r="O59" s="104">
        <v>0</v>
      </c>
      <c r="P59" s="9">
        <f t="shared" si="50"/>
        <v>-9066</v>
      </c>
      <c r="Q59" s="10">
        <f t="shared" si="51"/>
        <v>-1939</v>
      </c>
      <c r="R59" s="10">
        <f t="shared" si="52"/>
        <v>0</v>
      </c>
      <c r="S59" s="10">
        <f t="shared" si="53"/>
        <v>-8158</v>
      </c>
      <c r="T59" s="10">
        <f t="shared" si="54"/>
        <v>1031</v>
      </c>
      <c r="U59" s="44">
        <f t="shared" si="55"/>
        <v>0</v>
      </c>
    </row>
    <row r="60" spans="1:62" s="87" customFormat="1" x14ac:dyDescent="0.2">
      <c r="A60" s="137" t="s">
        <v>54</v>
      </c>
      <c r="B60" s="138" t="s">
        <v>6</v>
      </c>
      <c r="C60" s="139" t="s">
        <v>5</v>
      </c>
      <c r="D60" s="9">
        <f>SUM(E60:H60)</f>
        <v>7751</v>
      </c>
      <c r="E60" s="10">
        <v>0</v>
      </c>
      <c r="F60" s="10">
        <v>0</v>
      </c>
      <c r="G60" s="10">
        <v>3876</v>
      </c>
      <c r="H60" s="10">
        <v>3875</v>
      </c>
      <c r="I60" s="34">
        <v>0</v>
      </c>
      <c r="J60" s="9">
        <f t="shared" si="56"/>
        <v>7467</v>
      </c>
      <c r="K60" s="10">
        <v>0</v>
      </c>
      <c r="L60" s="10">
        <v>0</v>
      </c>
      <c r="M60" s="10">
        <v>3734</v>
      </c>
      <c r="N60" s="10">
        <v>3733</v>
      </c>
      <c r="O60" s="104">
        <v>0</v>
      </c>
      <c r="P60" s="9">
        <f t="shared" si="50"/>
        <v>-284</v>
      </c>
      <c r="Q60" s="10">
        <f t="shared" si="51"/>
        <v>0</v>
      </c>
      <c r="R60" s="10">
        <f t="shared" si="52"/>
        <v>0</v>
      </c>
      <c r="S60" s="10">
        <f t="shared" si="53"/>
        <v>-142</v>
      </c>
      <c r="T60" s="10">
        <f t="shared" si="54"/>
        <v>-142</v>
      </c>
      <c r="U60" s="44">
        <f t="shared" si="55"/>
        <v>0</v>
      </c>
    </row>
    <row r="61" spans="1:62" s="87" customFormat="1" x14ac:dyDescent="0.2">
      <c r="A61" s="137" t="s">
        <v>54</v>
      </c>
      <c r="B61" s="138" t="s">
        <v>6</v>
      </c>
      <c r="C61" s="139" t="s">
        <v>4</v>
      </c>
      <c r="D61" s="9">
        <f>SUM(E61:H61)</f>
        <v>3003</v>
      </c>
      <c r="E61" s="10">
        <v>300</v>
      </c>
      <c r="F61" s="10">
        <v>0</v>
      </c>
      <c r="G61" s="10">
        <v>2703</v>
      </c>
      <c r="H61" s="10">
        <v>0</v>
      </c>
      <c r="I61" s="34">
        <v>0</v>
      </c>
      <c r="J61" s="9">
        <f t="shared" si="56"/>
        <v>2893</v>
      </c>
      <c r="K61" s="10">
        <v>289</v>
      </c>
      <c r="L61" s="10">
        <v>0</v>
      </c>
      <c r="M61" s="10">
        <v>2604</v>
      </c>
      <c r="N61" s="10">
        <v>0</v>
      </c>
      <c r="O61" s="104">
        <v>0</v>
      </c>
      <c r="P61" s="9">
        <f t="shared" si="50"/>
        <v>-110</v>
      </c>
      <c r="Q61" s="10">
        <f t="shared" si="51"/>
        <v>-11</v>
      </c>
      <c r="R61" s="10">
        <f t="shared" si="52"/>
        <v>0</v>
      </c>
      <c r="S61" s="10">
        <f t="shared" si="53"/>
        <v>-99</v>
      </c>
      <c r="T61" s="10">
        <f t="shared" si="54"/>
        <v>0</v>
      </c>
      <c r="U61" s="44">
        <f t="shared" si="55"/>
        <v>0</v>
      </c>
    </row>
    <row r="62" spans="1:62" s="87" customFormat="1" ht="15.75" thickBot="1" x14ac:dyDescent="0.25">
      <c r="A62" s="137" t="s">
        <v>54</v>
      </c>
      <c r="B62" s="138" t="s">
        <v>28</v>
      </c>
      <c r="C62" s="139" t="s">
        <v>27</v>
      </c>
      <c r="D62" s="11">
        <f t="shared" ref="D62" si="57">SUM(E62:H62)</f>
        <v>0</v>
      </c>
      <c r="E62" s="12">
        <v>0</v>
      </c>
      <c r="F62" s="12">
        <v>0</v>
      </c>
      <c r="G62" s="12">
        <v>0</v>
      </c>
      <c r="H62" s="12">
        <v>0</v>
      </c>
      <c r="I62" s="100">
        <v>0</v>
      </c>
      <c r="J62" s="11">
        <f t="shared" si="56"/>
        <v>0</v>
      </c>
      <c r="K62" s="12">
        <v>0</v>
      </c>
      <c r="L62" s="12">
        <v>0</v>
      </c>
      <c r="M62" s="12">
        <v>0</v>
      </c>
      <c r="N62" s="12">
        <v>0</v>
      </c>
      <c r="O62" s="105">
        <v>0</v>
      </c>
      <c r="P62" s="9">
        <f t="shared" si="50"/>
        <v>0</v>
      </c>
      <c r="Q62" s="10">
        <f t="shared" si="51"/>
        <v>0</v>
      </c>
      <c r="R62" s="10">
        <f t="shared" si="52"/>
        <v>0</v>
      </c>
      <c r="S62" s="10">
        <f t="shared" si="53"/>
        <v>0</v>
      </c>
      <c r="T62" s="10">
        <f t="shared" si="54"/>
        <v>0</v>
      </c>
      <c r="U62" s="44">
        <f t="shared" si="55"/>
        <v>0</v>
      </c>
    </row>
    <row r="63" spans="1:62" s="87" customFormat="1" ht="15.75" x14ac:dyDescent="0.25">
      <c r="A63" s="135" t="s">
        <v>55</v>
      </c>
      <c r="B63" s="140" t="s">
        <v>69</v>
      </c>
      <c r="C63" s="140"/>
      <c r="D63" s="13">
        <f t="shared" ref="D63:O63" si="58">SUM(D64:D67)</f>
        <v>10451</v>
      </c>
      <c r="E63" s="14">
        <f t="shared" si="58"/>
        <v>528</v>
      </c>
      <c r="F63" s="14">
        <f t="shared" si="58"/>
        <v>0</v>
      </c>
      <c r="G63" s="14">
        <f t="shared" si="58"/>
        <v>7311</v>
      </c>
      <c r="H63" s="14">
        <f t="shared" si="58"/>
        <v>2612</v>
      </c>
      <c r="I63" s="33">
        <f t="shared" si="58"/>
        <v>1151.761027211146</v>
      </c>
      <c r="J63" s="13">
        <f t="shared" si="58"/>
        <v>9823</v>
      </c>
      <c r="K63" s="14">
        <f t="shared" si="58"/>
        <v>489</v>
      </c>
      <c r="L63" s="14">
        <f t="shared" si="58"/>
        <v>0</v>
      </c>
      <c r="M63" s="14">
        <f t="shared" si="58"/>
        <v>6774</v>
      </c>
      <c r="N63" s="14">
        <f t="shared" si="58"/>
        <v>2560</v>
      </c>
      <c r="O63" s="32">
        <f t="shared" si="58"/>
        <v>1116.0396063147691</v>
      </c>
      <c r="P63" s="7">
        <f t="shared" si="50"/>
        <v>-628</v>
      </c>
      <c r="Q63" s="8">
        <f t="shared" si="51"/>
        <v>-39</v>
      </c>
      <c r="R63" s="8">
        <f t="shared" si="52"/>
        <v>0</v>
      </c>
      <c r="S63" s="8">
        <f t="shared" si="53"/>
        <v>-537</v>
      </c>
      <c r="T63" s="8">
        <f t="shared" si="54"/>
        <v>-52</v>
      </c>
      <c r="U63" s="43">
        <f t="shared" si="55"/>
        <v>-35.721420896376912</v>
      </c>
    </row>
    <row r="64" spans="1:62" s="87" customFormat="1" x14ac:dyDescent="0.2">
      <c r="A64" s="137" t="s">
        <v>55</v>
      </c>
      <c r="B64" s="139" t="s">
        <v>8</v>
      </c>
      <c r="C64" s="139" t="s">
        <v>5</v>
      </c>
      <c r="D64" s="9">
        <f>SUM(E64:H64)</f>
        <v>5194</v>
      </c>
      <c r="E64" s="10">
        <v>8</v>
      </c>
      <c r="F64" s="10">
        <v>0</v>
      </c>
      <c r="G64" s="10">
        <v>2603</v>
      </c>
      <c r="H64" s="10">
        <v>2583</v>
      </c>
      <c r="I64" s="36">
        <v>569.32508291571776</v>
      </c>
      <c r="J64" s="9">
        <f>SUM(K64:N64)</f>
        <v>5139</v>
      </c>
      <c r="K64" s="10">
        <v>24</v>
      </c>
      <c r="L64" s="10">
        <v>0</v>
      </c>
      <c r="M64" s="10">
        <v>2573</v>
      </c>
      <c r="N64" s="10">
        <v>2542</v>
      </c>
      <c r="O64" s="114">
        <v>576.52797775925296</v>
      </c>
      <c r="P64" s="9">
        <f>J64-D64</f>
        <v>-55</v>
      </c>
      <c r="Q64" s="10">
        <f t="shared" si="51"/>
        <v>16</v>
      </c>
      <c r="R64" s="10">
        <f t="shared" si="52"/>
        <v>0</v>
      </c>
      <c r="S64" s="10">
        <f t="shared" si="53"/>
        <v>-30</v>
      </c>
      <c r="T64" s="10">
        <f t="shared" si="54"/>
        <v>-41</v>
      </c>
      <c r="U64" s="44">
        <f>O64-I64</f>
        <v>7.2028948435352049</v>
      </c>
    </row>
    <row r="65" spans="1:22" s="87" customFormat="1" x14ac:dyDescent="0.2">
      <c r="A65" s="137" t="s">
        <v>55</v>
      </c>
      <c r="B65" s="139" t="s">
        <v>8</v>
      </c>
      <c r="C65" s="139" t="s">
        <v>7</v>
      </c>
      <c r="D65" s="9">
        <f>SUM(E65:H65)</f>
        <v>5181</v>
      </c>
      <c r="E65" s="10">
        <v>518</v>
      </c>
      <c r="F65" s="10">
        <v>0</v>
      </c>
      <c r="G65" s="10">
        <v>4663</v>
      </c>
      <c r="H65" s="10">
        <v>0</v>
      </c>
      <c r="I65" s="36">
        <v>572.34289215686886</v>
      </c>
      <c r="J65" s="9">
        <f>SUM(K65:N65)</f>
        <v>4636</v>
      </c>
      <c r="K65" s="10">
        <v>464</v>
      </c>
      <c r="L65" s="10">
        <v>0</v>
      </c>
      <c r="M65" s="10">
        <v>4172</v>
      </c>
      <c r="N65" s="10">
        <v>0</v>
      </c>
      <c r="O65" s="114">
        <v>536.51162855551604</v>
      </c>
      <c r="P65" s="9">
        <f t="shared" ref="P65:P70" si="59">J65-D65</f>
        <v>-545</v>
      </c>
      <c r="Q65" s="10">
        <f t="shared" si="51"/>
        <v>-54</v>
      </c>
      <c r="R65" s="10">
        <f t="shared" si="52"/>
        <v>0</v>
      </c>
      <c r="S65" s="10">
        <f t="shared" si="53"/>
        <v>-491</v>
      </c>
      <c r="T65" s="10">
        <f t="shared" si="54"/>
        <v>0</v>
      </c>
      <c r="U65" s="44">
        <f t="shared" ref="U65:U78" si="60">O65-I65</f>
        <v>-35.831263601352816</v>
      </c>
    </row>
    <row r="66" spans="1:22" s="87" customFormat="1" x14ac:dyDescent="0.2">
      <c r="A66" s="137" t="s">
        <v>55</v>
      </c>
      <c r="B66" s="139" t="s">
        <v>6</v>
      </c>
      <c r="C66" s="139" t="s">
        <v>5</v>
      </c>
      <c r="D66" s="9">
        <f>SUM(E66:H66)</f>
        <v>58</v>
      </c>
      <c r="E66" s="10">
        <v>0</v>
      </c>
      <c r="F66" s="10">
        <v>0</v>
      </c>
      <c r="G66" s="10">
        <v>29</v>
      </c>
      <c r="H66" s="10">
        <v>29</v>
      </c>
      <c r="I66" s="36">
        <v>7.5794429045230061</v>
      </c>
      <c r="J66" s="9">
        <f>SUM(K66:N66)</f>
        <v>36</v>
      </c>
      <c r="K66" s="10">
        <v>0</v>
      </c>
      <c r="L66" s="10">
        <v>0</v>
      </c>
      <c r="M66" s="10">
        <v>18</v>
      </c>
      <c r="N66" s="10">
        <v>18</v>
      </c>
      <c r="O66" s="114">
        <v>2</v>
      </c>
      <c r="P66" s="9">
        <f t="shared" si="59"/>
        <v>-22</v>
      </c>
      <c r="Q66" s="10">
        <f t="shared" si="51"/>
        <v>0</v>
      </c>
      <c r="R66" s="10">
        <f t="shared" si="52"/>
        <v>0</v>
      </c>
      <c r="S66" s="10">
        <f t="shared" si="53"/>
        <v>-11</v>
      </c>
      <c r="T66" s="10">
        <f t="shared" si="54"/>
        <v>-11</v>
      </c>
      <c r="U66" s="44">
        <f t="shared" si="60"/>
        <v>-5.5794429045230061</v>
      </c>
    </row>
    <row r="67" spans="1:22" s="87" customFormat="1" ht="15.75" thickBot="1" x14ac:dyDescent="0.25">
      <c r="A67" s="137" t="s">
        <v>55</v>
      </c>
      <c r="B67" s="139" t="s">
        <v>6</v>
      </c>
      <c r="C67" s="139" t="s">
        <v>4</v>
      </c>
      <c r="D67" s="11">
        <f>SUM(E67:H67)</f>
        <v>18</v>
      </c>
      <c r="E67" s="12">
        <v>2</v>
      </c>
      <c r="F67" s="12">
        <v>0</v>
      </c>
      <c r="G67" s="12">
        <v>16</v>
      </c>
      <c r="H67" s="12">
        <v>0</v>
      </c>
      <c r="I67" s="65">
        <v>2.5136092340364264</v>
      </c>
      <c r="J67" s="11">
        <f>SUM(K67:N67)</f>
        <v>12</v>
      </c>
      <c r="K67" s="12">
        <v>1</v>
      </c>
      <c r="L67" s="12">
        <v>0</v>
      </c>
      <c r="M67" s="12">
        <v>11</v>
      </c>
      <c r="N67" s="12">
        <v>0</v>
      </c>
      <c r="O67" s="115">
        <v>1</v>
      </c>
      <c r="P67" s="11">
        <f t="shared" si="59"/>
        <v>-6</v>
      </c>
      <c r="Q67" s="12">
        <f t="shared" si="51"/>
        <v>-1</v>
      </c>
      <c r="R67" s="12">
        <f t="shared" si="52"/>
        <v>0</v>
      </c>
      <c r="S67" s="12">
        <f t="shared" si="53"/>
        <v>-5</v>
      </c>
      <c r="T67" s="12">
        <f t="shared" si="54"/>
        <v>0</v>
      </c>
      <c r="U67" s="45">
        <f t="shared" si="60"/>
        <v>-1.5136092340364264</v>
      </c>
    </row>
    <row r="68" spans="1:22" s="87" customFormat="1" ht="15.95" customHeight="1" thickBot="1" x14ac:dyDescent="0.3">
      <c r="A68" s="135" t="s">
        <v>56</v>
      </c>
      <c r="B68" s="136" t="s">
        <v>73</v>
      </c>
      <c r="C68" s="141"/>
      <c r="D68" s="54">
        <f t="shared" ref="D68" si="61">SUM(E68:H68)</f>
        <v>23086</v>
      </c>
      <c r="E68" s="53">
        <v>0</v>
      </c>
      <c r="F68" s="53">
        <v>11543</v>
      </c>
      <c r="G68" s="53">
        <v>11543</v>
      </c>
      <c r="H68" s="53">
        <v>0</v>
      </c>
      <c r="I68" s="101">
        <v>0</v>
      </c>
      <c r="J68" s="54">
        <f t="shared" ref="J68" si="62">SUM(K68:N68)</f>
        <v>34020</v>
      </c>
      <c r="K68" s="53">
        <v>0</v>
      </c>
      <c r="L68" s="53">
        <v>10845</v>
      </c>
      <c r="M68" s="53">
        <v>23175</v>
      </c>
      <c r="N68" s="53">
        <v>0</v>
      </c>
      <c r="O68" s="106">
        <v>0</v>
      </c>
      <c r="P68" s="54">
        <f t="shared" si="59"/>
        <v>10934</v>
      </c>
      <c r="Q68" s="53">
        <f t="shared" si="51"/>
        <v>0</v>
      </c>
      <c r="R68" s="53">
        <f t="shared" si="52"/>
        <v>-698</v>
      </c>
      <c r="S68" s="53">
        <f t="shared" si="53"/>
        <v>11632</v>
      </c>
      <c r="T68" s="53">
        <f t="shared" si="54"/>
        <v>0</v>
      </c>
      <c r="U68" s="102">
        <f t="shared" si="60"/>
        <v>0</v>
      </c>
    </row>
    <row r="69" spans="1:22" s="87" customFormat="1" ht="15.75" x14ac:dyDescent="0.25">
      <c r="A69" s="135" t="s">
        <v>57</v>
      </c>
      <c r="B69" s="140" t="s">
        <v>32</v>
      </c>
      <c r="C69" s="141"/>
      <c r="D69" s="13">
        <f>SUM(D70:D73)</f>
        <v>403</v>
      </c>
      <c r="E69" s="14">
        <f t="shared" ref="E69:O69" si="63">SUM(E70:E73)</f>
        <v>71</v>
      </c>
      <c r="F69" s="14">
        <f t="shared" si="63"/>
        <v>0</v>
      </c>
      <c r="G69" s="14">
        <f t="shared" si="63"/>
        <v>279</v>
      </c>
      <c r="H69" s="14">
        <f t="shared" si="63"/>
        <v>53</v>
      </c>
      <c r="I69" s="30">
        <f t="shared" si="63"/>
        <v>0</v>
      </c>
      <c r="J69" s="13">
        <f t="shared" si="63"/>
        <v>496</v>
      </c>
      <c r="K69" s="14">
        <f t="shared" si="63"/>
        <v>88</v>
      </c>
      <c r="L69" s="14">
        <f t="shared" si="63"/>
        <v>0</v>
      </c>
      <c r="M69" s="14">
        <f t="shared" si="63"/>
        <v>344</v>
      </c>
      <c r="N69" s="14">
        <f t="shared" si="63"/>
        <v>64</v>
      </c>
      <c r="O69" s="32">
        <f t="shared" si="63"/>
        <v>0</v>
      </c>
      <c r="P69" s="14">
        <f t="shared" si="59"/>
        <v>93</v>
      </c>
      <c r="Q69" s="14">
        <f t="shared" si="51"/>
        <v>17</v>
      </c>
      <c r="R69" s="14">
        <f t="shared" si="52"/>
        <v>0</v>
      </c>
      <c r="S69" s="14">
        <f t="shared" si="53"/>
        <v>65</v>
      </c>
      <c r="T69" s="14">
        <f t="shared" si="54"/>
        <v>11</v>
      </c>
      <c r="U69" s="48">
        <f t="shared" si="60"/>
        <v>0</v>
      </c>
    </row>
    <row r="70" spans="1:22" s="87" customFormat="1" ht="15.75" x14ac:dyDescent="0.25">
      <c r="A70" s="137" t="s">
        <v>57</v>
      </c>
      <c r="B70" s="139" t="s">
        <v>8</v>
      </c>
      <c r="C70" s="139" t="s">
        <v>5</v>
      </c>
      <c r="D70" s="9">
        <f>SUM(E70:H70)</f>
        <v>207</v>
      </c>
      <c r="E70" s="10">
        <v>52</v>
      </c>
      <c r="F70" s="10">
        <v>0</v>
      </c>
      <c r="G70" s="10">
        <v>103</v>
      </c>
      <c r="H70" s="10">
        <v>52</v>
      </c>
      <c r="I70" s="30">
        <v>0</v>
      </c>
      <c r="J70" s="9">
        <f>SUM(K70:N70)</f>
        <v>253</v>
      </c>
      <c r="K70" s="10">
        <v>63</v>
      </c>
      <c r="L70" s="10">
        <v>0</v>
      </c>
      <c r="M70" s="10">
        <v>127</v>
      </c>
      <c r="N70" s="10">
        <v>63</v>
      </c>
      <c r="O70" s="104">
        <v>0</v>
      </c>
      <c r="P70" s="10">
        <f t="shared" si="59"/>
        <v>46</v>
      </c>
      <c r="Q70" s="10">
        <f t="shared" si="51"/>
        <v>11</v>
      </c>
      <c r="R70" s="10">
        <f t="shared" si="52"/>
        <v>0</v>
      </c>
      <c r="S70" s="10">
        <f t="shared" si="53"/>
        <v>24</v>
      </c>
      <c r="T70" s="10">
        <f t="shared" si="54"/>
        <v>11</v>
      </c>
      <c r="U70" s="48">
        <f t="shared" si="60"/>
        <v>0</v>
      </c>
    </row>
    <row r="71" spans="1:22" s="87" customFormat="1" ht="15.75" x14ac:dyDescent="0.25">
      <c r="A71" s="137" t="s">
        <v>57</v>
      </c>
      <c r="B71" s="139" t="s">
        <v>8</v>
      </c>
      <c r="C71" s="139" t="s">
        <v>4</v>
      </c>
      <c r="D71" s="9">
        <f>SUM(E71:H71)</f>
        <v>192</v>
      </c>
      <c r="E71" s="10">
        <v>18</v>
      </c>
      <c r="F71" s="10">
        <v>0</v>
      </c>
      <c r="G71" s="10">
        <v>174</v>
      </c>
      <c r="H71" s="10">
        <v>0</v>
      </c>
      <c r="I71" s="30">
        <v>0</v>
      </c>
      <c r="J71" s="9">
        <f>SUM(K71:N71)</f>
        <v>239</v>
      </c>
      <c r="K71" s="10">
        <v>24</v>
      </c>
      <c r="L71" s="10">
        <v>0</v>
      </c>
      <c r="M71" s="10">
        <v>215</v>
      </c>
      <c r="N71" s="10">
        <v>0</v>
      </c>
      <c r="O71" s="104">
        <v>0</v>
      </c>
      <c r="P71" s="10">
        <f>J71-D71</f>
        <v>47</v>
      </c>
      <c r="Q71" s="10">
        <f t="shared" si="51"/>
        <v>6</v>
      </c>
      <c r="R71" s="10">
        <f t="shared" si="52"/>
        <v>0</v>
      </c>
      <c r="S71" s="10">
        <f t="shared" si="53"/>
        <v>41</v>
      </c>
      <c r="T71" s="10">
        <f t="shared" si="54"/>
        <v>0</v>
      </c>
      <c r="U71" s="48">
        <f t="shared" si="60"/>
        <v>0</v>
      </c>
    </row>
    <row r="72" spans="1:22" s="87" customFormat="1" ht="15.75" x14ac:dyDescent="0.25">
      <c r="A72" s="137" t="s">
        <v>57</v>
      </c>
      <c r="B72" s="139" t="s">
        <v>6</v>
      </c>
      <c r="C72" s="139" t="s">
        <v>5</v>
      </c>
      <c r="D72" s="9">
        <f>SUM(E72:H72)</f>
        <v>4</v>
      </c>
      <c r="E72" s="10">
        <v>1</v>
      </c>
      <c r="F72" s="10">
        <v>0</v>
      </c>
      <c r="G72" s="10">
        <v>2</v>
      </c>
      <c r="H72" s="10">
        <v>1</v>
      </c>
      <c r="I72" s="30">
        <v>0</v>
      </c>
      <c r="J72" s="9">
        <f>SUM(K72:N72)</f>
        <v>4</v>
      </c>
      <c r="K72" s="10">
        <v>1</v>
      </c>
      <c r="L72" s="10">
        <v>0</v>
      </c>
      <c r="M72" s="10">
        <v>2</v>
      </c>
      <c r="N72" s="10">
        <v>1</v>
      </c>
      <c r="O72" s="104">
        <v>0</v>
      </c>
      <c r="P72" s="10">
        <f>J72-D72</f>
        <v>0</v>
      </c>
      <c r="Q72" s="10">
        <f t="shared" si="51"/>
        <v>0</v>
      </c>
      <c r="R72" s="10">
        <f t="shared" si="52"/>
        <v>0</v>
      </c>
      <c r="S72" s="10">
        <f t="shared" si="53"/>
        <v>0</v>
      </c>
      <c r="T72" s="10">
        <f t="shared" si="54"/>
        <v>0</v>
      </c>
      <c r="U72" s="48">
        <f t="shared" si="60"/>
        <v>0</v>
      </c>
    </row>
    <row r="73" spans="1:22" s="87" customFormat="1" ht="16.5" thickBot="1" x14ac:dyDescent="0.3">
      <c r="A73" s="137" t="s">
        <v>57</v>
      </c>
      <c r="B73" s="139" t="s">
        <v>6</v>
      </c>
      <c r="C73" s="139" t="s">
        <v>7</v>
      </c>
      <c r="D73" s="9">
        <f>SUM(E73:H73)</f>
        <v>0</v>
      </c>
      <c r="E73" s="12">
        <v>0</v>
      </c>
      <c r="F73" s="12">
        <v>0</v>
      </c>
      <c r="G73" s="12">
        <v>0</v>
      </c>
      <c r="H73" s="12">
        <v>0</v>
      </c>
      <c r="I73" s="31">
        <v>0</v>
      </c>
      <c r="J73" s="11">
        <f>SUM(K73:N73)</f>
        <v>0</v>
      </c>
      <c r="K73" s="12">
        <v>0</v>
      </c>
      <c r="L73" s="12">
        <v>0</v>
      </c>
      <c r="M73" s="12">
        <v>0</v>
      </c>
      <c r="N73" s="12">
        <v>0</v>
      </c>
      <c r="O73" s="105">
        <v>0</v>
      </c>
      <c r="P73" s="11">
        <f>J73-D73</f>
        <v>0</v>
      </c>
      <c r="Q73" s="12">
        <f t="shared" si="51"/>
        <v>0</v>
      </c>
      <c r="R73" s="12">
        <f t="shared" si="52"/>
        <v>0</v>
      </c>
      <c r="S73" s="12">
        <f t="shared" si="53"/>
        <v>0</v>
      </c>
      <c r="T73" s="12">
        <f t="shared" si="54"/>
        <v>0</v>
      </c>
      <c r="U73" s="49">
        <f t="shared" si="60"/>
        <v>0</v>
      </c>
    </row>
    <row r="74" spans="1:22" s="87" customFormat="1" ht="15.75" x14ac:dyDescent="0.25">
      <c r="A74" s="135" t="s">
        <v>59</v>
      </c>
      <c r="B74" s="140" t="s">
        <v>30</v>
      </c>
      <c r="C74" s="140"/>
      <c r="D74" s="7">
        <f>SUM(D75:D78)</f>
        <v>710</v>
      </c>
      <c r="E74" s="8">
        <f t="shared" ref="E74:J74" si="64">SUM(E75:E78)</f>
        <v>36</v>
      </c>
      <c r="F74" s="8">
        <f t="shared" si="64"/>
        <v>0</v>
      </c>
      <c r="G74" s="8">
        <f t="shared" si="64"/>
        <v>492</v>
      </c>
      <c r="H74" s="8">
        <f t="shared" si="64"/>
        <v>182</v>
      </c>
      <c r="I74" s="35">
        <f t="shared" si="64"/>
        <v>0</v>
      </c>
      <c r="J74" s="7">
        <f t="shared" si="64"/>
        <v>710</v>
      </c>
      <c r="K74" s="8">
        <f>SUM(K75:K78)</f>
        <v>36</v>
      </c>
      <c r="L74" s="8">
        <f>SUM(L75:L78)</f>
        <v>0</v>
      </c>
      <c r="M74" s="8">
        <f t="shared" ref="M74:O74" si="65">SUM(M75:M78)</f>
        <v>492</v>
      </c>
      <c r="N74" s="8">
        <f t="shared" si="65"/>
        <v>182</v>
      </c>
      <c r="O74" s="29">
        <f t="shared" si="65"/>
        <v>0</v>
      </c>
      <c r="P74" s="8">
        <f t="shared" ref="P74:P75" si="66">J74-D74</f>
        <v>0</v>
      </c>
      <c r="Q74" s="8">
        <f t="shared" si="51"/>
        <v>0</v>
      </c>
      <c r="R74" s="8">
        <f t="shared" si="52"/>
        <v>0</v>
      </c>
      <c r="S74" s="8">
        <f t="shared" si="53"/>
        <v>0</v>
      </c>
      <c r="T74" s="8">
        <f t="shared" si="54"/>
        <v>0</v>
      </c>
      <c r="U74" s="43">
        <f t="shared" si="60"/>
        <v>0</v>
      </c>
      <c r="V74" s="91"/>
    </row>
    <row r="75" spans="1:22" s="87" customFormat="1" ht="15.75" x14ac:dyDescent="0.25">
      <c r="A75" s="137" t="s">
        <v>59</v>
      </c>
      <c r="B75" s="138" t="s">
        <v>8</v>
      </c>
      <c r="C75" s="138" t="s">
        <v>5</v>
      </c>
      <c r="D75" s="9">
        <f t="shared" ref="D75:D78" si="67">SUM(E75:H75)</f>
        <v>366</v>
      </c>
      <c r="E75" s="10">
        <v>2</v>
      </c>
      <c r="F75" s="10">
        <v>0</v>
      </c>
      <c r="G75" s="10">
        <v>183</v>
      </c>
      <c r="H75" s="10">
        <v>181</v>
      </c>
      <c r="I75" s="30">
        <v>0</v>
      </c>
      <c r="J75" s="9">
        <f>SUM(K75:N75)</f>
        <v>366</v>
      </c>
      <c r="K75" s="10">
        <v>2</v>
      </c>
      <c r="L75" s="10">
        <v>0</v>
      </c>
      <c r="M75" s="10">
        <v>183</v>
      </c>
      <c r="N75" s="10">
        <v>181</v>
      </c>
      <c r="O75" s="104">
        <v>0</v>
      </c>
      <c r="P75" s="10">
        <f t="shared" si="66"/>
        <v>0</v>
      </c>
      <c r="Q75" s="10">
        <f t="shared" si="51"/>
        <v>0</v>
      </c>
      <c r="R75" s="10">
        <f t="shared" si="52"/>
        <v>0</v>
      </c>
      <c r="S75" s="10">
        <f t="shared" si="53"/>
        <v>0</v>
      </c>
      <c r="T75" s="10">
        <f t="shared" si="54"/>
        <v>0</v>
      </c>
      <c r="U75" s="48">
        <f t="shared" si="60"/>
        <v>0</v>
      </c>
      <c r="V75" s="91"/>
    </row>
    <row r="76" spans="1:22" s="87" customFormat="1" ht="15.75" x14ac:dyDescent="0.25">
      <c r="A76" s="137" t="s">
        <v>59</v>
      </c>
      <c r="B76" s="138" t="s">
        <v>8</v>
      </c>
      <c r="C76" s="138" t="s">
        <v>4</v>
      </c>
      <c r="D76" s="9">
        <f t="shared" si="67"/>
        <v>342</v>
      </c>
      <c r="E76" s="10">
        <v>34</v>
      </c>
      <c r="F76" s="10">
        <v>0</v>
      </c>
      <c r="G76" s="10">
        <v>308</v>
      </c>
      <c r="H76" s="10">
        <v>0</v>
      </c>
      <c r="I76" s="30">
        <v>0</v>
      </c>
      <c r="J76" s="9">
        <f>SUM(K76:N76)</f>
        <v>342</v>
      </c>
      <c r="K76" s="10">
        <v>34</v>
      </c>
      <c r="L76" s="10">
        <v>0</v>
      </c>
      <c r="M76" s="10">
        <v>308</v>
      </c>
      <c r="N76" s="10">
        <v>0</v>
      </c>
      <c r="O76" s="104">
        <v>0</v>
      </c>
      <c r="P76" s="10">
        <f>J76-D76</f>
        <v>0</v>
      </c>
      <c r="Q76" s="10">
        <f t="shared" si="51"/>
        <v>0</v>
      </c>
      <c r="R76" s="10">
        <f t="shared" si="52"/>
        <v>0</v>
      </c>
      <c r="S76" s="10">
        <f t="shared" si="53"/>
        <v>0</v>
      </c>
      <c r="T76" s="10">
        <f t="shared" si="54"/>
        <v>0</v>
      </c>
      <c r="U76" s="48">
        <f t="shared" si="60"/>
        <v>0</v>
      </c>
      <c r="V76" s="91"/>
    </row>
    <row r="77" spans="1:22" s="87" customFormat="1" ht="15.75" x14ac:dyDescent="0.25">
      <c r="A77" s="137" t="s">
        <v>59</v>
      </c>
      <c r="B77" s="138" t="s">
        <v>6</v>
      </c>
      <c r="C77" s="138" t="s">
        <v>5</v>
      </c>
      <c r="D77" s="9">
        <f t="shared" si="67"/>
        <v>2</v>
      </c>
      <c r="E77" s="10">
        <v>0</v>
      </c>
      <c r="F77" s="10">
        <v>0</v>
      </c>
      <c r="G77" s="10">
        <v>1</v>
      </c>
      <c r="H77" s="10">
        <v>1</v>
      </c>
      <c r="I77" s="30">
        <v>0</v>
      </c>
      <c r="J77" s="9">
        <f>SUM(K77:N77)</f>
        <v>2</v>
      </c>
      <c r="K77" s="10">
        <v>0</v>
      </c>
      <c r="L77" s="10">
        <v>0</v>
      </c>
      <c r="M77" s="10">
        <v>1</v>
      </c>
      <c r="N77" s="10">
        <v>1</v>
      </c>
      <c r="O77" s="104">
        <v>0</v>
      </c>
      <c r="P77" s="10">
        <f>J77-D77</f>
        <v>0</v>
      </c>
      <c r="Q77" s="10">
        <f t="shared" si="51"/>
        <v>0</v>
      </c>
      <c r="R77" s="10">
        <f t="shared" si="52"/>
        <v>0</v>
      </c>
      <c r="S77" s="10">
        <f t="shared" si="53"/>
        <v>0</v>
      </c>
      <c r="T77" s="10">
        <f t="shared" si="54"/>
        <v>0</v>
      </c>
      <c r="U77" s="48">
        <f t="shared" si="60"/>
        <v>0</v>
      </c>
      <c r="V77" s="91"/>
    </row>
    <row r="78" spans="1:22" s="87" customFormat="1" ht="16.5" thickBot="1" x14ac:dyDescent="0.3">
      <c r="A78" s="137" t="s">
        <v>59</v>
      </c>
      <c r="B78" s="138" t="s">
        <v>6</v>
      </c>
      <c r="C78" s="138" t="s">
        <v>7</v>
      </c>
      <c r="D78" s="11">
        <f t="shared" si="67"/>
        <v>0</v>
      </c>
      <c r="E78" s="12">
        <v>0</v>
      </c>
      <c r="F78" s="12">
        <v>0</v>
      </c>
      <c r="G78" s="12">
        <v>0</v>
      </c>
      <c r="H78" s="12">
        <v>0</v>
      </c>
      <c r="I78" s="31">
        <v>0</v>
      </c>
      <c r="J78" s="11">
        <f>SUM(K78:N78)</f>
        <v>0</v>
      </c>
      <c r="K78" s="12">
        <v>0</v>
      </c>
      <c r="L78" s="12">
        <v>0</v>
      </c>
      <c r="M78" s="12">
        <v>0</v>
      </c>
      <c r="N78" s="12">
        <v>0</v>
      </c>
      <c r="O78" s="105">
        <v>0</v>
      </c>
      <c r="P78" s="11">
        <f>J78-D78</f>
        <v>0</v>
      </c>
      <c r="Q78" s="12">
        <f t="shared" si="51"/>
        <v>0</v>
      </c>
      <c r="R78" s="12">
        <f t="shared" si="52"/>
        <v>0</v>
      </c>
      <c r="S78" s="12">
        <f t="shared" si="53"/>
        <v>0</v>
      </c>
      <c r="T78" s="12">
        <f t="shared" si="54"/>
        <v>0</v>
      </c>
      <c r="U78" s="49">
        <f t="shared" si="60"/>
        <v>0</v>
      </c>
      <c r="V78" s="91"/>
    </row>
    <row r="79" spans="1:22" s="87" customFormat="1" ht="16.5" thickBot="1" x14ac:dyDescent="0.3">
      <c r="A79" s="135" t="s">
        <v>60</v>
      </c>
      <c r="B79" s="140" t="s">
        <v>65</v>
      </c>
      <c r="C79" s="140"/>
      <c r="D79" s="54">
        <f>SUM(E79:H79)</f>
        <v>0</v>
      </c>
      <c r="E79" s="53">
        <v>0</v>
      </c>
      <c r="F79" s="53">
        <v>0</v>
      </c>
      <c r="G79" s="53">
        <v>0</v>
      </c>
      <c r="H79" s="53">
        <v>0</v>
      </c>
      <c r="I79" s="101">
        <v>0</v>
      </c>
      <c r="J79" s="54">
        <f>SUM(K79:N79)</f>
        <v>-298</v>
      </c>
      <c r="K79" s="53">
        <v>-232</v>
      </c>
      <c r="L79" s="53">
        <v>0</v>
      </c>
      <c r="M79" s="53">
        <v>136</v>
      </c>
      <c r="N79" s="53">
        <v>-202</v>
      </c>
      <c r="O79" s="106">
        <v>0</v>
      </c>
      <c r="P79" s="54">
        <f>J79-D79</f>
        <v>-298</v>
      </c>
      <c r="Q79" s="53">
        <f>K79-E79</f>
        <v>-232</v>
      </c>
      <c r="R79" s="53">
        <f>L79-F79</f>
        <v>0</v>
      </c>
      <c r="S79" s="53">
        <f>M79-G79</f>
        <v>136</v>
      </c>
      <c r="T79" s="53">
        <f>N79-H79</f>
        <v>-202</v>
      </c>
      <c r="U79" s="102">
        <f>O79-I79</f>
        <v>0</v>
      </c>
      <c r="V79" s="91"/>
    </row>
    <row r="80" spans="1:22" s="87" customFormat="1" ht="19.5" thickBot="1" x14ac:dyDescent="0.3">
      <c r="A80" s="135" t="s">
        <v>61</v>
      </c>
      <c r="B80" s="140" t="s">
        <v>75</v>
      </c>
      <c r="C80" s="140"/>
      <c r="D80" s="54">
        <f t="shared" ref="D80" si="68">SUM(E80:H80)</f>
        <v>7910</v>
      </c>
      <c r="E80" s="53">
        <v>1370</v>
      </c>
      <c r="F80" s="53">
        <v>0</v>
      </c>
      <c r="G80" s="53">
        <v>5894</v>
      </c>
      <c r="H80" s="53">
        <v>646</v>
      </c>
      <c r="I80" s="101">
        <v>0</v>
      </c>
      <c r="J80" s="54">
        <f t="shared" ref="J80" si="69">SUM(K80:N80)</f>
        <v>4957</v>
      </c>
      <c r="K80" s="53">
        <f>6+848</f>
        <v>854</v>
      </c>
      <c r="L80" s="53">
        <v>0</v>
      </c>
      <c r="M80" s="53">
        <f>78+3613</f>
        <v>3691</v>
      </c>
      <c r="N80" s="53">
        <f>28+384</f>
        <v>412</v>
      </c>
      <c r="O80" s="106">
        <v>0</v>
      </c>
      <c r="P80" s="54">
        <f t="shared" ref="P80:P84" si="70">J80-D80</f>
        <v>-2953</v>
      </c>
      <c r="Q80" s="53">
        <f t="shared" ref="Q80:Q84" si="71">K80-E80</f>
        <v>-516</v>
      </c>
      <c r="R80" s="53">
        <f t="shared" ref="R80:R84" si="72">L80-F80</f>
        <v>0</v>
      </c>
      <c r="S80" s="53">
        <f t="shared" ref="S80:S84" si="73">M80-G80</f>
        <v>-2203</v>
      </c>
      <c r="T80" s="53">
        <f t="shared" ref="T80:T84" si="74">N80-H80</f>
        <v>-234</v>
      </c>
      <c r="U80" s="102">
        <f t="shared" ref="U80:U84" si="75">O80-I80</f>
        <v>0</v>
      </c>
      <c r="V80" s="91"/>
    </row>
    <row r="81" spans="1:62" s="91" customFormat="1" ht="15" customHeight="1" thickBot="1" x14ac:dyDescent="0.3">
      <c r="A81" s="142" t="s">
        <v>62</v>
      </c>
      <c r="B81" s="143" t="s">
        <v>77</v>
      </c>
      <c r="C81" s="144"/>
      <c r="D81" s="54">
        <f>SUM(E81:H81)</f>
        <v>0</v>
      </c>
      <c r="E81" s="53">
        <v>1454</v>
      </c>
      <c r="F81" s="53">
        <v>0</v>
      </c>
      <c r="G81" s="53">
        <v>-1729</v>
      </c>
      <c r="H81" s="53">
        <v>275</v>
      </c>
      <c r="I81" s="101">
        <v>0</v>
      </c>
      <c r="J81" s="54">
        <f>SUM(K81:N81)</f>
        <v>0</v>
      </c>
      <c r="K81" s="53">
        <v>1454</v>
      </c>
      <c r="L81" s="53">
        <v>0</v>
      </c>
      <c r="M81" s="53">
        <v>-1729</v>
      </c>
      <c r="N81" s="53">
        <v>275</v>
      </c>
      <c r="O81" s="106">
        <v>0</v>
      </c>
      <c r="P81" s="54">
        <f t="shared" si="70"/>
        <v>0</v>
      </c>
      <c r="Q81" s="53">
        <f t="shared" si="71"/>
        <v>0</v>
      </c>
      <c r="R81" s="53">
        <f t="shared" si="72"/>
        <v>0</v>
      </c>
      <c r="S81" s="53">
        <f t="shared" si="73"/>
        <v>0</v>
      </c>
      <c r="T81" s="53">
        <f t="shared" si="74"/>
        <v>0</v>
      </c>
      <c r="U81" s="102">
        <f t="shared" si="75"/>
        <v>0</v>
      </c>
      <c r="W81" s="87"/>
      <c r="X81" s="87"/>
      <c r="Y81" s="87"/>
      <c r="Z81" s="87"/>
      <c r="AA81" s="87"/>
    </row>
    <row r="82" spans="1:62" s="91" customFormat="1" ht="15" customHeight="1" thickBot="1" x14ac:dyDescent="0.3">
      <c r="A82" s="142" t="s">
        <v>58</v>
      </c>
      <c r="B82" s="143" t="s">
        <v>79</v>
      </c>
      <c r="C82" s="141"/>
      <c r="D82" s="54">
        <f>SUM(E82:H82)</f>
        <v>11927</v>
      </c>
      <c r="E82" s="53">
        <v>0</v>
      </c>
      <c r="F82" s="53">
        <v>0</v>
      </c>
      <c r="G82" s="53">
        <v>8883</v>
      </c>
      <c r="H82" s="53">
        <v>3044</v>
      </c>
      <c r="I82" s="101">
        <v>0</v>
      </c>
      <c r="J82" s="54">
        <f>SUM(K82:N82)</f>
        <v>11927</v>
      </c>
      <c r="K82" s="53">
        <v>0</v>
      </c>
      <c r="L82" s="53">
        <v>0</v>
      </c>
      <c r="M82" s="53">
        <f>543+8340</f>
        <v>8883</v>
      </c>
      <c r="N82" s="53">
        <f>221+2823</f>
        <v>3044</v>
      </c>
      <c r="O82" s="106">
        <v>0</v>
      </c>
      <c r="P82" s="54">
        <f t="shared" si="70"/>
        <v>0</v>
      </c>
      <c r="Q82" s="53">
        <f t="shared" si="71"/>
        <v>0</v>
      </c>
      <c r="R82" s="53">
        <f t="shared" si="72"/>
        <v>0</v>
      </c>
      <c r="S82" s="53">
        <f t="shared" si="73"/>
        <v>0</v>
      </c>
      <c r="T82" s="53">
        <f t="shared" si="74"/>
        <v>0</v>
      </c>
      <c r="U82" s="102">
        <f t="shared" si="75"/>
        <v>0</v>
      </c>
      <c r="W82" s="87"/>
      <c r="X82" s="87"/>
      <c r="Y82" s="87"/>
      <c r="Z82" s="87"/>
      <c r="AA82" s="87"/>
    </row>
    <row r="83" spans="1:62" s="91" customFormat="1" ht="15" customHeight="1" thickBot="1" x14ac:dyDescent="0.3">
      <c r="A83" s="142" t="s">
        <v>83</v>
      </c>
      <c r="B83" s="143" t="s">
        <v>84</v>
      </c>
      <c r="C83" s="141"/>
      <c r="D83" s="54">
        <f>SUM(E83:H83)</f>
        <v>9862</v>
      </c>
      <c r="E83" s="53">
        <f>1184+295</f>
        <v>1479</v>
      </c>
      <c r="F83" s="53">
        <v>0</v>
      </c>
      <c r="G83" s="53">
        <f>6706+1677</f>
        <v>8383</v>
      </c>
      <c r="H83" s="53">
        <v>0</v>
      </c>
      <c r="I83" s="101">
        <v>0</v>
      </c>
      <c r="J83" s="54">
        <f>SUM(K83:N83)</f>
        <v>9862</v>
      </c>
      <c r="K83" s="53">
        <f>1184+295</f>
        <v>1479</v>
      </c>
      <c r="L83" s="53">
        <v>0</v>
      </c>
      <c r="M83" s="53">
        <f>6706+1677</f>
        <v>8383</v>
      </c>
      <c r="N83" s="53">
        <v>0</v>
      </c>
      <c r="O83" s="106">
        <v>0</v>
      </c>
      <c r="P83" s="54">
        <f t="shared" ref="P83" si="76">J83-D83</f>
        <v>0</v>
      </c>
      <c r="Q83" s="53">
        <f t="shared" ref="Q83" si="77">K83-E83</f>
        <v>0</v>
      </c>
      <c r="R83" s="53">
        <f t="shared" ref="R83" si="78">L83-F83</f>
        <v>0</v>
      </c>
      <c r="S83" s="53">
        <f t="shared" ref="S83" si="79">M83-G83</f>
        <v>0</v>
      </c>
      <c r="T83" s="53">
        <f t="shared" ref="T83" si="80">N83-H83</f>
        <v>0</v>
      </c>
      <c r="U83" s="102">
        <f t="shared" ref="U83" si="81">O83-I83</f>
        <v>0</v>
      </c>
      <c r="W83" s="87"/>
      <c r="X83" s="87"/>
      <c r="Y83" s="87"/>
      <c r="Z83" s="87"/>
      <c r="AA83" s="87"/>
    </row>
    <row r="84" spans="1:62" s="92" customFormat="1" ht="16.5" thickBot="1" x14ac:dyDescent="0.3">
      <c r="A84" s="145" t="s">
        <v>63</v>
      </c>
      <c r="B84" s="143" t="s">
        <v>80</v>
      </c>
      <c r="C84" s="143"/>
      <c r="D84" s="54">
        <f>SUM(E84:H84)</f>
        <v>103879</v>
      </c>
      <c r="E84" s="53">
        <v>412</v>
      </c>
      <c r="F84" s="53">
        <v>0</v>
      </c>
      <c r="G84" s="53">
        <v>55337</v>
      </c>
      <c r="H84" s="53">
        <v>48130</v>
      </c>
      <c r="I84" s="103">
        <v>0</v>
      </c>
      <c r="J84" s="54">
        <f>SUM(K84:N84)</f>
        <v>94421</v>
      </c>
      <c r="K84" s="53">
        <v>94</v>
      </c>
      <c r="L84" s="53">
        <v>0</v>
      </c>
      <c r="M84" s="53">
        <v>51043</v>
      </c>
      <c r="N84" s="53">
        <v>43284</v>
      </c>
      <c r="O84" s="106">
        <v>0</v>
      </c>
      <c r="P84" s="54">
        <f t="shared" si="70"/>
        <v>-9458</v>
      </c>
      <c r="Q84" s="53">
        <f t="shared" si="71"/>
        <v>-318</v>
      </c>
      <c r="R84" s="53">
        <f t="shared" si="72"/>
        <v>0</v>
      </c>
      <c r="S84" s="53">
        <f t="shared" si="73"/>
        <v>-4294</v>
      </c>
      <c r="T84" s="53">
        <f t="shared" si="74"/>
        <v>-4846</v>
      </c>
      <c r="U84" s="102">
        <f t="shared" si="75"/>
        <v>0</v>
      </c>
      <c r="W84" s="87"/>
      <c r="X84" s="87"/>
      <c r="Y84" s="87"/>
      <c r="Z84" s="87"/>
      <c r="AA84" s="87"/>
    </row>
    <row r="85" spans="1:62" s="93" customFormat="1" ht="16.5" thickBot="1" x14ac:dyDescent="0.3">
      <c r="A85" s="145" t="s">
        <v>64</v>
      </c>
      <c r="B85" s="143" t="s">
        <v>33</v>
      </c>
      <c r="C85" s="143"/>
      <c r="D85" s="54">
        <f t="shared" ref="D85" si="82">SUM(E85:H85)</f>
        <v>7816</v>
      </c>
      <c r="E85" s="53">
        <v>1954</v>
      </c>
      <c r="F85" s="53">
        <v>0</v>
      </c>
      <c r="G85" s="53">
        <v>3908</v>
      </c>
      <c r="H85" s="53">
        <v>1954</v>
      </c>
      <c r="I85" s="103">
        <v>0</v>
      </c>
      <c r="J85" s="54">
        <f t="shared" ref="J85" si="83">SUM(K85:N85)</f>
        <v>5876</v>
      </c>
      <c r="K85" s="53">
        <v>1469</v>
      </c>
      <c r="L85" s="53">
        <v>0</v>
      </c>
      <c r="M85" s="53">
        <v>2938</v>
      </c>
      <c r="N85" s="53">
        <v>1469</v>
      </c>
      <c r="O85" s="106">
        <v>0</v>
      </c>
      <c r="P85" s="54">
        <f t="shared" ref="P85:U85" si="84">J85-D85</f>
        <v>-1940</v>
      </c>
      <c r="Q85" s="53">
        <f t="shared" si="84"/>
        <v>-485</v>
      </c>
      <c r="R85" s="53">
        <f t="shared" si="84"/>
        <v>0</v>
      </c>
      <c r="S85" s="53">
        <f t="shared" si="84"/>
        <v>-970</v>
      </c>
      <c r="T85" s="53">
        <f t="shared" si="84"/>
        <v>-485</v>
      </c>
      <c r="U85" s="102">
        <f t="shared" si="84"/>
        <v>0</v>
      </c>
      <c r="V85" s="92"/>
      <c r="W85" s="87"/>
      <c r="X85" s="87"/>
      <c r="Y85" s="87"/>
      <c r="Z85" s="87"/>
      <c r="AA85" s="87"/>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row>
    <row r="86" spans="1:62" s="93" customFormat="1" ht="19.5" thickBot="1" x14ac:dyDescent="0.3">
      <c r="A86" s="145" t="s">
        <v>82</v>
      </c>
      <c r="B86" s="143" t="s">
        <v>85</v>
      </c>
      <c r="C86" s="143"/>
      <c r="D86" s="54">
        <f t="shared" ref="D86" si="85">SUM(E86:H86)</f>
        <v>0</v>
      </c>
      <c r="E86" s="53">
        <v>0</v>
      </c>
      <c r="F86" s="53">
        <v>0</v>
      </c>
      <c r="G86" s="53">
        <v>0</v>
      </c>
      <c r="H86" s="53">
        <v>0</v>
      </c>
      <c r="I86" s="103">
        <v>0</v>
      </c>
      <c r="J86" s="54">
        <f t="shared" ref="J86" si="86">SUM(K86:N86)</f>
        <v>11330</v>
      </c>
      <c r="K86" s="53">
        <v>0</v>
      </c>
      <c r="L86" s="53">
        <v>5665</v>
      </c>
      <c r="M86" s="53">
        <v>5665</v>
      </c>
      <c r="N86" s="53">
        <v>0</v>
      </c>
      <c r="O86" s="106">
        <v>0</v>
      </c>
      <c r="P86" s="54">
        <f t="shared" ref="P86" si="87">J86-D86</f>
        <v>11330</v>
      </c>
      <c r="Q86" s="53">
        <f t="shared" ref="Q86" si="88">K86-E86</f>
        <v>0</v>
      </c>
      <c r="R86" s="53">
        <f t="shared" ref="R86" si="89">L86-F86</f>
        <v>5665</v>
      </c>
      <c r="S86" s="53">
        <f t="shared" ref="S86" si="90">M86-G86</f>
        <v>5665</v>
      </c>
      <c r="T86" s="53">
        <f t="shared" ref="T86:T90" si="91">N86-H86</f>
        <v>0</v>
      </c>
      <c r="U86" s="102">
        <f t="shared" ref="U86" si="92">O86-I86</f>
        <v>0</v>
      </c>
      <c r="V86" s="92"/>
      <c r="W86" s="87"/>
      <c r="X86" s="87"/>
      <c r="Y86" s="87"/>
      <c r="Z86" s="87"/>
      <c r="AA86" s="87"/>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row>
    <row r="87" spans="1:62" s="94" customFormat="1" ht="15.75" customHeight="1" thickBot="1" x14ac:dyDescent="0.3">
      <c r="A87" s="146"/>
      <c r="B87" s="147"/>
      <c r="C87" s="147" t="s">
        <v>13</v>
      </c>
      <c r="D87" s="54">
        <f>D57+D63+D68+D69+D74+D79+D80+D81+D82+D84+D85+D83+D86</f>
        <v>1151277</v>
      </c>
      <c r="E87" s="54">
        <f t="shared" ref="E87" si="93">E57+E63+E68+E69+E74+E79+E80+E81+E82+E84+E85+E83+E86</f>
        <v>141383</v>
      </c>
      <c r="F87" s="54">
        <f t="shared" ref="F87" si="94">F57+F63+F68+F69+F74+F79+F80+F81+F82+F84+F85+F83+F86</f>
        <v>11543</v>
      </c>
      <c r="G87" s="54">
        <f t="shared" ref="G87" si="95">G57+G63+G68+G69+G74+G79+G80+G81+G82+G84+G85+G83+G86</f>
        <v>827446</v>
      </c>
      <c r="H87" s="54">
        <f t="shared" ref="H87" si="96">H57+H63+H68+H69+H74+H79+H80+H81+H82+H84+H85+H83+H86</f>
        <v>170905</v>
      </c>
      <c r="I87" s="55">
        <f t="shared" ref="I87" si="97">I57+I63+I68+I69+I74+I79+I80+I81+I82+I84+I85+I83+I86</f>
        <v>1151.761027211146</v>
      </c>
      <c r="J87" s="54">
        <f>J57+J63+J68+J69+J74+J79+J80+J81+J82+J84+J85+J83+J86</f>
        <v>1143239</v>
      </c>
      <c r="K87" s="54">
        <f>K57+K63+K68+K69+K74+K79+K80+K81+K82+K84+K85+K83+K86</f>
        <v>133021</v>
      </c>
      <c r="L87" s="54">
        <f t="shared" ref="L87" si="98">L57+L63+L68+L69+L74+L79+L80+L81+L82+L84+L85+L83+L86</f>
        <v>16510</v>
      </c>
      <c r="M87" s="54">
        <f t="shared" ref="M87" si="99">M57+M63+M68+M69+M74+M79+M80+M81+M82+M84+M85+M83+M86</f>
        <v>825700</v>
      </c>
      <c r="N87" s="54">
        <f t="shared" ref="N87" si="100">N57+N63+N68+N69+N74+N79+N80+N81+N82+N84+N85+N83+N86</f>
        <v>168008</v>
      </c>
      <c r="O87" s="55">
        <f t="shared" ref="O87" si="101">O57+O63+O68+O69+O74+O79+O80+O81+O82+O84+O85+O83+O86</f>
        <v>1116.0396063147691</v>
      </c>
      <c r="P87" s="54">
        <f>J87-D87</f>
        <v>-8038</v>
      </c>
      <c r="Q87" s="53">
        <f>K87-E87</f>
        <v>-8362</v>
      </c>
      <c r="R87" s="53">
        <f>L87-F87</f>
        <v>4967</v>
      </c>
      <c r="S87" s="53">
        <f>M87-G87</f>
        <v>-1746</v>
      </c>
      <c r="T87" s="53">
        <f t="shared" si="91"/>
        <v>-2897</v>
      </c>
      <c r="U87" s="57">
        <f>O87-I87</f>
        <v>-35.721420896376912</v>
      </c>
      <c r="W87" s="87"/>
      <c r="X87" s="87"/>
      <c r="Y87" s="87"/>
      <c r="Z87" s="87"/>
      <c r="AA87" s="87"/>
    </row>
    <row r="88" spans="1:62" s="94" customFormat="1" ht="15.75" customHeight="1" x14ac:dyDescent="0.25">
      <c r="A88" s="146"/>
      <c r="B88" s="147"/>
      <c r="C88" s="148" t="s">
        <v>3</v>
      </c>
      <c r="D88" s="149">
        <f t="shared" ref="D88:O88" si="102">D58+D59+D64+D65+D70+D71+D75+D76</f>
        <v>975961</v>
      </c>
      <c r="E88" s="149">
        <f t="shared" si="102"/>
        <v>134411</v>
      </c>
      <c r="F88" s="149">
        <f t="shared" si="102"/>
        <v>0</v>
      </c>
      <c r="G88" s="149">
        <f t="shared" si="102"/>
        <v>728600</v>
      </c>
      <c r="H88" s="149">
        <f t="shared" si="102"/>
        <v>112950</v>
      </c>
      <c r="I88" s="150">
        <f t="shared" si="102"/>
        <v>1141.6679750725866</v>
      </c>
      <c r="J88" s="149">
        <f t="shared" si="102"/>
        <v>960730</v>
      </c>
      <c r="K88" s="149">
        <f t="shared" si="102"/>
        <v>127612</v>
      </c>
      <c r="L88" s="149">
        <f t="shared" si="102"/>
        <v>0</v>
      </c>
      <c r="M88" s="149">
        <f t="shared" si="102"/>
        <v>717145</v>
      </c>
      <c r="N88" s="149">
        <f t="shared" si="102"/>
        <v>115973</v>
      </c>
      <c r="O88" s="150">
        <f t="shared" si="102"/>
        <v>1113.0396063147691</v>
      </c>
      <c r="P88" s="56">
        <f>J88-D88</f>
        <v>-15231</v>
      </c>
      <c r="Q88" s="10">
        <f t="shared" ref="Q88" si="103">K88-E88</f>
        <v>-6799</v>
      </c>
      <c r="R88" s="10">
        <f t="shared" ref="R88" si="104">L88-F88</f>
        <v>0</v>
      </c>
      <c r="S88" s="58">
        <f>M88-G88</f>
        <v>-11455</v>
      </c>
      <c r="T88" s="58">
        <f t="shared" si="91"/>
        <v>3023</v>
      </c>
      <c r="U88" s="46">
        <f>O88-I88</f>
        <v>-28.628368757817498</v>
      </c>
      <c r="W88" s="87"/>
      <c r="X88" s="87"/>
      <c r="Y88" s="87"/>
      <c r="Z88" s="87"/>
      <c r="AA88" s="87"/>
    </row>
    <row r="89" spans="1:62" s="91" customFormat="1" ht="15.75" customHeight="1" x14ac:dyDescent="0.25">
      <c r="A89" s="137"/>
      <c r="B89" s="139"/>
      <c r="C89" s="151" t="s">
        <v>2</v>
      </c>
      <c r="D89" s="152">
        <f t="shared" ref="D89:O89" si="105">D60+D61+D66+D67+D72+D73+D77+D78</f>
        <v>10836</v>
      </c>
      <c r="E89" s="152">
        <f t="shared" si="105"/>
        <v>303</v>
      </c>
      <c r="F89" s="152">
        <f t="shared" si="105"/>
        <v>0</v>
      </c>
      <c r="G89" s="152">
        <f t="shared" si="105"/>
        <v>6627</v>
      </c>
      <c r="H89" s="152">
        <f t="shared" si="105"/>
        <v>3906</v>
      </c>
      <c r="I89" s="153">
        <f t="shared" si="105"/>
        <v>10.093052138559433</v>
      </c>
      <c r="J89" s="152">
        <f t="shared" si="105"/>
        <v>10414</v>
      </c>
      <c r="K89" s="152">
        <f t="shared" si="105"/>
        <v>291</v>
      </c>
      <c r="L89" s="152">
        <f t="shared" si="105"/>
        <v>0</v>
      </c>
      <c r="M89" s="152">
        <f t="shared" si="105"/>
        <v>6370</v>
      </c>
      <c r="N89" s="152">
        <f t="shared" si="105"/>
        <v>3753</v>
      </c>
      <c r="O89" s="153">
        <f t="shared" si="105"/>
        <v>3</v>
      </c>
      <c r="P89" s="56">
        <f>J89-D89</f>
        <v>-422</v>
      </c>
      <c r="Q89" s="10">
        <f>K89-E89</f>
        <v>-12</v>
      </c>
      <c r="R89" s="10">
        <f>L89-F89</f>
        <v>0</v>
      </c>
      <c r="S89" s="58">
        <f>M89-G89</f>
        <v>-257</v>
      </c>
      <c r="T89" s="58">
        <f t="shared" si="91"/>
        <v>-153</v>
      </c>
      <c r="U89" s="46">
        <f>O89-I89</f>
        <v>-7.0930521385594325</v>
      </c>
      <c r="W89" s="87"/>
      <c r="X89" s="87"/>
      <c r="Y89" s="87"/>
      <c r="Z89" s="87"/>
      <c r="AA89" s="87"/>
    </row>
    <row r="90" spans="1:62" s="91" customFormat="1" ht="15.75" customHeight="1" thickBot="1" x14ac:dyDescent="0.3">
      <c r="A90" s="154"/>
      <c r="B90" s="155"/>
      <c r="C90" s="156" t="s">
        <v>1</v>
      </c>
      <c r="D90" s="11">
        <f>D62+D68+D79+D80+D81+D82+D84+D85+D83+D86</f>
        <v>164480</v>
      </c>
      <c r="E90" s="11">
        <f t="shared" ref="E90:I90" si="106">E62+E68+E79+E80+E81+E82+E84+E85+E83+E86</f>
        <v>6669</v>
      </c>
      <c r="F90" s="11">
        <f t="shared" si="106"/>
        <v>11543</v>
      </c>
      <c r="G90" s="11">
        <f t="shared" si="106"/>
        <v>92219</v>
      </c>
      <c r="H90" s="11">
        <f t="shared" si="106"/>
        <v>54049</v>
      </c>
      <c r="I90" s="113">
        <f t="shared" si="106"/>
        <v>0</v>
      </c>
      <c r="J90" s="11">
        <f>J62+J68+J79+J80+J81+J82+J84+J85+J83+J86</f>
        <v>172095</v>
      </c>
      <c r="K90" s="11">
        <f t="shared" ref="K90:O90" si="107">K62+K68+K79+K80+K81+K82+K84+K85+K83+K86</f>
        <v>5118</v>
      </c>
      <c r="L90" s="11">
        <f t="shared" si="107"/>
        <v>16510</v>
      </c>
      <c r="M90" s="11">
        <f t="shared" si="107"/>
        <v>102185</v>
      </c>
      <c r="N90" s="11">
        <f t="shared" si="107"/>
        <v>48282</v>
      </c>
      <c r="O90" s="113">
        <f t="shared" si="107"/>
        <v>0</v>
      </c>
      <c r="P90" s="59">
        <f>J90-D90</f>
        <v>7615</v>
      </c>
      <c r="Q90" s="12">
        <f t="shared" ref="Q90" si="108">K90-E90</f>
        <v>-1551</v>
      </c>
      <c r="R90" s="12">
        <f t="shared" ref="R90" si="109">L90-F90</f>
        <v>4967</v>
      </c>
      <c r="S90" s="60">
        <f t="shared" ref="S90" si="110">M90-G90</f>
        <v>9966</v>
      </c>
      <c r="T90" s="60">
        <f t="shared" si="91"/>
        <v>-5767</v>
      </c>
      <c r="U90" s="47">
        <f>O90-I90</f>
        <v>0</v>
      </c>
      <c r="W90" s="87"/>
      <c r="X90" s="87"/>
      <c r="Y90" s="87"/>
      <c r="Z90" s="87"/>
      <c r="AA90" s="87"/>
    </row>
    <row r="91" spans="1:62" s="97" customFormat="1" ht="15" customHeight="1" x14ac:dyDescent="0.25">
      <c r="A91" s="170" t="s">
        <v>0</v>
      </c>
      <c r="B91" s="171"/>
      <c r="C91" s="82"/>
      <c r="D91" s="51"/>
      <c r="E91" s="51"/>
      <c r="F91" s="51"/>
      <c r="G91" s="51"/>
      <c r="H91" s="51"/>
      <c r="I91" s="51"/>
      <c r="J91" s="51"/>
      <c r="K91" s="51"/>
      <c r="L91" s="51"/>
      <c r="M91" s="51"/>
      <c r="N91" s="51"/>
      <c r="O91" s="83"/>
      <c r="P91" s="84"/>
      <c r="Q91" s="51"/>
      <c r="R91" s="51"/>
      <c r="S91" s="84"/>
      <c r="T91" s="84"/>
      <c r="U91" s="83"/>
    </row>
    <row r="92" spans="1:62" s="97" customFormat="1" ht="15" customHeight="1" x14ac:dyDescent="0.25">
      <c r="A92" s="158" t="s">
        <v>31</v>
      </c>
      <c r="B92" s="171"/>
      <c r="C92" s="82"/>
      <c r="D92" s="51"/>
      <c r="E92" s="51"/>
      <c r="F92" s="51"/>
      <c r="G92" s="51"/>
      <c r="H92" s="51"/>
      <c r="I92" s="51"/>
      <c r="J92" s="51"/>
      <c r="K92" s="51"/>
      <c r="L92" s="51"/>
      <c r="M92" s="51"/>
      <c r="N92" s="51"/>
      <c r="O92" s="83"/>
      <c r="P92" s="84"/>
      <c r="Q92" s="51"/>
      <c r="R92" s="51"/>
      <c r="S92" s="84"/>
      <c r="T92" s="84"/>
      <c r="U92" s="83"/>
    </row>
    <row r="93" spans="1:62" s="97" customFormat="1" ht="15" customHeight="1" x14ac:dyDescent="0.25">
      <c r="A93" s="158" t="s">
        <v>71</v>
      </c>
      <c r="B93" s="171"/>
      <c r="C93" s="82"/>
      <c r="D93" s="51"/>
      <c r="E93" s="51"/>
      <c r="F93" s="51"/>
      <c r="G93" s="51"/>
      <c r="H93" s="51"/>
      <c r="I93" s="83"/>
      <c r="J93" s="51"/>
      <c r="K93" s="51"/>
      <c r="L93" s="51"/>
      <c r="M93" s="51"/>
      <c r="N93" s="51"/>
      <c r="O93" s="83"/>
      <c r="P93" s="84"/>
      <c r="Q93" s="51"/>
      <c r="R93" s="51"/>
      <c r="S93" s="84"/>
      <c r="T93" s="84"/>
      <c r="U93" s="83"/>
    </row>
    <row r="94" spans="1:62" s="97" customFormat="1" ht="15" customHeight="1" x14ac:dyDescent="0.25">
      <c r="A94" s="160" t="s">
        <v>72</v>
      </c>
      <c r="B94" s="171"/>
      <c r="C94" s="82"/>
      <c r="D94" s="51"/>
      <c r="E94" s="51"/>
      <c r="F94" s="51"/>
      <c r="G94" s="51"/>
      <c r="H94" s="51"/>
      <c r="I94" s="83"/>
      <c r="J94" s="51"/>
      <c r="K94" s="51"/>
      <c r="L94" s="51"/>
      <c r="M94" s="51"/>
      <c r="N94" s="51"/>
      <c r="O94" s="83"/>
      <c r="P94" s="84"/>
      <c r="Q94" s="51"/>
      <c r="R94" s="51"/>
      <c r="S94" s="84"/>
      <c r="T94" s="84"/>
      <c r="U94" s="83"/>
    </row>
    <row r="95" spans="1:62" s="97" customFormat="1" ht="15" customHeight="1" x14ac:dyDescent="0.25">
      <c r="A95" s="160" t="s">
        <v>74</v>
      </c>
      <c r="B95" s="171"/>
      <c r="C95" s="82"/>
      <c r="D95" s="51"/>
      <c r="E95" s="51"/>
      <c r="F95" s="51"/>
      <c r="G95" s="51"/>
      <c r="H95" s="51"/>
      <c r="I95" s="83"/>
      <c r="J95" s="51"/>
      <c r="K95" s="51"/>
      <c r="L95" s="51"/>
      <c r="M95" s="51"/>
      <c r="N95" s="51"/>
      <c r="O95" s="83"/>
      <c r="P95" s="84"/>
      <c r="Q95" s="51"/>
      <c r="R95" s="51"/>
      <c r="S95" s="84"/>
      <c r="T95" s="84"/>
      <c r="U95" s="83"/>
    </row>
    <row r="96" spans="1:62" s="97" customFormat="1" ht="15" customHeight="1" x14ac:dyDescent="0.25">
      <c r="A96" s="161" t="s">
        <v>76</v>
      </c>
      <c r="B96" s="171"/>
      <c r="C96" s="82"/>
      <c r="D96" s="51"/>
      <c r="E96" s="51"/>
      <c r="F96" s="51"/>
      <c r="G96" s="51"/>
      <c r="H96" s="51"/>
      <c r="I96" s="83"/>
      <c r="J96" s="51"/>
      <c r="K96" s="51"/>
      <c r="L96" s="51"/>
      <c r="M96" s="51"/>
      <c r="N96" s="51"/>
      <c r="O96" s="83"/>
      <c r="P96" s="84"/>
      <c r="Q96" s="51"/>
      <c r="R96" s="51"/>
      <c r="S96" s="84"/>
      <c r="T96" s="84"/>
      <c r="U96" s="83"/>
    </row>
    <row r="97" spans="1:62" s="97" customFormat="1" ht="15" customHeight="1" x14ac:dyDescent="0.25">
      <c r="A97" s="161" t="s">
        <v>78</v>
      </c>
      <c r="B97" s="171"/>
      <c r="C97" s="82"/>
      <c r="D97" s="51"/>
      <c r="E97" s="51"/>
      <c r="F97" s="51"/>
      <c r="G97" s="51"/>
      <c r="H97" s="51"/>
      <c r="I97" s="83"/>
      <c r="J97" s="51"/>
      <c r="K97" s="51"/>
      <c r="L97" s="51"/>
      <c r="M97" s="51"/>
      <c r="N97" s="51"/>
      <c r="O97" s="83"/>
      <c r="P97" s="84"/>
      <c r="Q97" s="51"/>
      <c r="R97" s="51"/>
      <c r="S97" s="84"/>
      <c r="T97" s="84"/>
      <c r="U97" s="83"/>
    </row>
    <row r="98" spans="1:62" s="97" customFormat="1" ht="15" customHeight="1" x14ac:dyDescent="0.25">
      <c r="A98" s="161" t="s">
        <v>86</v>
      </c>
      <c r="B98" s="171"/>
      <c r="C98" s="82"/>
      <c r="D98" s="51"/>
      <c r="E98" s="51"/>
      <c r="F98" s="51"/>
      <c r="G98" s="51"/>
      <c r="H98" s="51"/>
      <c r="I98" s="83"/>
      <c r="J98" s="51"/>
      <c r="K98" s="51"/>
      <c r="L98" s="51"/>
      <c r="M98" s="51"/>
      <c r="N98" s="51"/>
      <c r="O98" s="83"/>
      <c r="P98" s="84"/>
      <c r="Q98" s="51"/>
      <c r="R98" s="51"/>
      <c r="S98" s="84"/>
      <c r="T98" s="84"/>
      <c r="U98" s="83"/>
    </row>
    <row r="99" spans="1:62" s="99" customFormat="1" ht="15" customHeight="1" x14ac:dyDescent="0.2">
      <c r="A99" s="161" t="s">
        <v>87</v>
      </c>
      <c r="B99" s="172"/>
      <c r="C99" s="158"/>
      <c r="D99" s="85"/>
      <c r="E99" s="85"/>
      <c r="F99" s="85"/>
      <c r="G99" s="85"/>
      <c r="H99" s="85"/>
      <c r="I99" s="85"/>
      <c r="J99" s="85"/>
      <c r="K99" s="85"/>
      <c r="L99" s="85"/>
      <c r="M99" s="85"/>
      <c r="N99" s="85"/>
      <c r="O99" s="85"/>
      <c r="P99" s="85"/>
      <c r="Q99" s="85"/>
      <c r="R99" s="85"/>
      <c r="S99" s="85"/>
      <c r="T99" s="85"/>
      <c r="U99" s="85"/>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row>
    <row r="100" spans="1:62" s="99" customFormat="1" ht="15" customHeight="1" x14ac:dyDescent="0.2">
      <c r="A100" s="161"/>
      <c r="B100" s="172"/>
      <c r="C100" s="158"/>
      <c r="D100" s="85"/>
      <c r="E100" s="85"/>
      <c r="F100" s="85"/>
      <c r="G100" s="85"/>
      <c r="H100" s="85"/>
      <c r="I100" s="85"/>
      <c r="J100" s="85"/>
      <c r="K100" s="85"/>
      <c r="L100" s="85"/>
      <c r="M100" s="85"/>
      <c r="N100" s="85"/>
      <c r="O100" s="85"/>
      <c r="P100" s="85"/>
      <c r="Q100" s="85"/>
      <c r="R100" s="85"/>
      <c r="S100" s="85"/>
      <c r="T100" s="85"/>
      <c r="U100" s="85"/>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row>
    <row r="101" spans="1:62" s="87" customFormat="1" ht="15.75" x14ac:dyDescent="0.25">
      <c r="A101" s="121" t="s">
        <v>50</v>
      </c>
      <c r="B101" s="122"/>
      <c r="C101" s="122"/>
      <c r="D101" s="122"/>
      <c r="E101" s="122"/>
      <c r="F101" s="122"/>
      <c r="G101" s="122"/>
      <c r="H101" s="122"/>
      <c r="I101" s="122"/>
      <c r="J101" s="122"/>
      <c r="K101" s="122"/>
      <c r="L101" s="122"/>
      <c r="M101" s="122"/>
      <c r="N101" s="122"/>
      <c r="O101" s="122"/>
      <c r="P101" s="122"/>
      <c r="Q101" s="122"/>
      <c r="R101" s="122"/>
      <c r="S101" s="122"/>
      <c r="T101" s="122"/>
      <c r="U101" s="123"/>
    </row>
    <row r="102" spans="1:62" s="88" customFormat="1" ht="13.5" customHeight="1" thickBot="1" x14ac:dyDescent="0.25">
      <c r="A102" s="52" t="s">
        <v>12</v>
      </c>
      <c r="B102" s="61"/>
      <c r="C102" s="173"/>
      <c r="D102" s="174"/>
      <c r="E102" s="174"/>
      <c r="F102" s="174"/>
      <c r="G102" s="174"/>
      <c r="H102" s="174"/>
      <c r="I102" s="61"/>
      <c r="J102" s="174"/>
      <c r="K102" s="174"/>
      <c r="L102" s="174"/>
      <c r="M102" s="174"/>
      <c r="N102" s="174"/>
      <c r="O102" s="61"/>
      <c r="P102" s="174"/>
      <c r="Q102" s="174"/>
      <c r="R102" s="174"/>
      <c r="S102" s="174"/>
      <c r="T102" s="174"/>
      <c r="U102" s="175"/>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row>
    <row r="103" spans="1:62" s="90" customFormat="1" ht="15.75" x14ac:dyDescent="0.25">
      <c r="A103" s="109" t="s">
        <v>35</v>
      </c>
      <c r="B103" s="62"/>
      <c r="C103" s="63"/>
      <c r="D103" s="110" t="s">
        <v>37</v>
      </c>
      <c r="E103" s="37"/>
      <c r="F103" s="37"/>
      <c r="G103" s="37"/>
      <c r="H103" s="37"/>
      <c r="I103" s="38"/>
      <c r="J103" s="110" t="s">
        <v>49</v>
      </c>
      <c r="K103" s="37"/>
      <c r="L103" s="37"/>
      <c r="M103" s="37"/>
      <c r="N103" s="37"/>
      <c r="O103" s="38"/>
      <c r="P103" s="39" t="s">
        <v>23</v>
      </c>
      <c r="Q103" s="40"/>
      <c r="R103" s="40"/>
      <c r="S103" s="40"/>
      <c r="T103" s="40"/>
      <c r="U103" s="41"/>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row>
    <row r="104" spans="1:62" s="90" customFormat="1" ht="16.5" thickBot="1" x14ac:dyDescent="0.3">
      <c r="A104" s="64" t="s">
        <v>11</v>
      </c>
      <c r="B104" s="17" t="s">
        <v>10</v>
      </c>
      <c r="C104" s="18" t="s">
        <v>9</v>
      </c>
      <c r="D104" s="19" t="s">
        <v>51</v>
      </c>
      <c r="E104" s="20" t="s">
        <v>44</v>
      </c>
      <c r="F104" s="20" t="s">
        <v>67</v>
      </c>
      <c r="G104" s="20" t="s">
        <v>45</v>
      </c>
      <c r="H104" s="21" t="s">
        <v>52</v>
      </c>
      <c r="I104" s="111" t="s">
        <v>53</v>
      </c>
      <c r="J104" s="20" t="s">
        <v>51</v>
      </c>
      <c r="K104" s="20" t="s">
        <v>44</v>
      </c>
      <c r="L104" s="20" t="s">
        <v>67</v>
      </c>
      <c r="M104" s="20" t="s">
        <v>45</v>
      </c>
      <c r="N104" s="21" t="s">
        <v>52</v>
      </c>
      <c r="O104" s="112" t="s">
        <v>53</v>
      </c>
      <c r="P104" s="19" t="s">
        <v>20</v>
      </c>
      <c r="Q104" s="20" t="s">
        <v>26</v>
      </c>
      <c r="R104" s="20" t="s">
        <v>68</v>
      </c>
      <c r="S104" s="20" t="s">
        <v>29</v>
      </c>
      <c r="T104" s="21" t="s">
        <v>21</v>
      </c>
      <c r="U104" s="77" t="s">
        <v>24</v>
      </c>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row>
    <row r="105" spans="1:62" s="87" customFormat="1" ht="18.75" x14ac:dyDescent="0.25">
      <c r="A105" s="135" t="s">
        <v>54</v>
      </c>
      <c r="B105" s="136" t="s">
        <v>70</v>
      </c>
      <c r="C105" s="136"/>
      <c r="D105" s="7">
        <f t="shared" ref="D105:O105" si="111">SUM(D106:D110)</f>
        <v>971981</v>
      </c>
      <c r="E105" s="8">
        <f t="shared" si="111"/>
        <v>120498</v>
      </c>
      <c r="F105" s="8">
        <f t="shared" si="111"/>
        <v>0</v>
      </c>
      <c r="G105" s="8">
        <f t="shared" si="111"/>
        <v>748032</v>
      </c>
      <c r="H105" s="8">
        <f t="shared" si="111"/>
        <v>103451</v>
      </c>
      <c r="I105" s="29">
        <f t="shared" si="111"/>
        <v>0</v>
      </c>
      <c r="J105" s="7">
        <f t="shared" si="111"/>
        <v>960115</v>
      </c>
      <c r="K105" s="8">
        <f t="shared" si="111"/>
        <v>127290</v>
      </c>
      <c r="L105" s="8">
        <f t="shared" si="111"/>
        <v>0</v>
      </c>
      <c r="M105" s="8">
        <f t="shared" si="111"/>
        <v>715905</v>
      </c>
      <c r="N105" s="8">
        <f t="shared" si="111"/>
        <v>116920</v>
      </c>
      <c r="O105" s="29">
        <f t="shared" si="111"/>
        <v>0</v>
      </c>
      <c r="P105" s="7">
        <f t="shared" ref="P105:P111" si="112">J105-D105</f>
        <v>-11866</v>
      </c>
      <c r="Q105" s="8">
        <f t="shared" ref="Q105:Q126" si="113">K105-E105</f>
        <v>6792</v>
      </c>
      <c r="R105" s="8">
        <f t="shared" ref="R105:R126" si="114">L105-F105</f>
        <v>0</v>
      </c>
      <c r="S105" s="8">
        <f t="shared" ref="S105:S126" si="115">M105-G105</f>
        <v>-32127</v>
      </c>
      <c r="T105" s="8">
        <f t="shared" ref="T105:T126" si="116">N105-H105</f>
        <v>13469</v>
      </c>
      <c r="U105" s="43">
        <f t="shared" ref="U105:U111" si="117">O105-I105</f>
        <v>0</v>
      </c>
    </row>
    <row r="106" spans="1:62" s="87" customFormat="1" x14ac:dyDescent="0.2">
      <c r="A106" s="137" t="s">
        <v>54</v>
      </c>
      <c r="B106" s="138" t="s">
        <v>25</v>
      </c>
      <c r="C106" s="139" t="s">
        <v>5</v>
      </c>
      <c r="D106" s="9">
        <f>SUM(E106:H106)</f>
        <v>369503</v>
      </c>
      <c r="E106" s="10">
        <f t="shared" ref="E106:I110" si="118">K10</f>
        <v>68593</v>
      </c>
      <c r="F106" s="10">
        <f t="shared" si="118"/>
        <v>0</v>
      </c>
      <c r="G106" s="10">
        <f t="shared" si="118"/>
        <v>208355</v>
      </c>
      <c r="H106" s="10">
        <f t="shared" si="118"/>
        <v>92555</v>
      </c>
      <c r="I106" s="36">
        <f t="shared" si="118"/>
        <v>0</v>
      </c>
      <c r="J106" s="9">
        <f t="shared" ref="J106:J110" si="119">SUM(K106:N106)</f>
        <v>364989</v>
      </c>
      <c r="K106" s="10">
        <f t="shared" ref="K106:O110" si="120">K58</f>
        <v>75974</v>
      </c>
      <c r="L106" s="10">
        <f t="shared" si="120"/>
        <v>0</v>
      </c>
      <c r="M106" s="10">
        <f t="shared" si="120"/>
        <v>183277</v>
      </c>
      <c r="N106" s="10">
        <f t="shared" si="120"/>
        <v>105738</v>
      </c>
      <c r="O106" s="36">
        <f t="shared" si="120"/>
        <v>0</v>
      </c>
      <c r="P106" s="9">
        <f t="shared" si="112"/>
        <v>-4514</v>
      </c>
      <c r="Q106" s="10">
        <f t="shared" si="113"/>
        <v>7381</v>
      </c>
      <c r="R106" s="10">
        <f t="shared" si="114"/>
        <v>0</v>
      </c>
      <c r="S106" s="10">
        <f t="shared" si="115"/>
        <v>-25078</v>
      </c>
      <c r="T106" s="10">
        <f t="shared" si="116"/>
        <v>13183</v>
      </c>
      <c r="U106" s="44">
        <f t="shared" si="117"/>
        <v>0</v>
      </c>
    </row>
    <row r="107" spans="1:62" s="87" customFormat="1" x14ac:dyDescent="0.2">
      <c r="A107" s="137" t="s">
        <v>54</v>
      </c>
      <c r="B107" s="138" t="s">
        <v>8</v>
      </c>
      <c r="C107" s="139" t="s">
        <v>7</v>
      </c>
      <c r="D107" s="9">
        <f>SUM(E107:H107)</f>
        <v>591998</v>
      </c>
      <c r="E107" s="10">
        <f t="shared" si="118"/>
        <v>51616</v>
      </c>
      <c r="F107" s="10">
        <f t="shared" si="118"/>
        <v>0</v>
      </c>
      <c r="G107" s="10">
        <f t="shared" si="118"/>
        <v>532798</v>
      </c>
      <c r="H107" s="10">
        <f t="shared" si="118"/>
        <v>7584</v>
      </c>
      <c r="I107" s="36">
        <f t="shared" si="118"/>
        <v>0</v>
      </c>
      <c r="J107" s="9">
        <f t="shared" si="119"/>
        <v>584766</v>
      </c>
      <c r="K107" s="10">
        <f t="shared" si="120"/>
        <v>51027</v>
      </c>
      <c r="L107" s="10">
        <f t="shared" si="120"/>
        <v>0</v>
      </c>
      <c r="M107" s="10">
        <f t="shared" si="120"/>
        <v>526290</v>
      </c>
      <c r="N107" s="10">
        <f t="shared" si="120"/>
        <v>7449</v>
      </c>
      <c r="O107" s="36">
        <f t="shared" si="120"/>
        <v>0</v>
      </c>
      <c r="P107" s="9">
        <f t="shared" si="112"/>
        <v>-7232</v>
      </c>
      <c r="Q107" s="10">
        <f t="shared" si="113"/>
        <v>-589</v>
      </c>
      <c r="R107" s="10">
        <f t="shared" si="114"/>
        <v>0</v>
      </c>
      <c r="S107" s="10">
        <f t="shared" si="115"/>
        <v>-6508</v>
      </c>
      <c r="T107" s="10">
        <f t="shared" si="116"/>
        <v>-135</v>
      </c>
      <c r="U107" s="44">
        <f t="shared" si="117"/>
        <v>0</v>
      </c>
    </row>
    <row r="108" spans="1:62" s="87" customFormat="1" x14ac:dyDescent="0.2">
      <c r="A108" s="137" t="s">
        <v>54</v>
      </c>
      <c r="B108" s="138" t="s">
        <v>6</v>
      </c>
      <c r="C108" s="139" t="s">
        <v>5</v>
      </c>
      <c r="D108" s="9">
        <f>SUM(E108:H108)</f>
        <v>7553</v>
      </c>
      <c r="E108" s="10">
        <f t="shared" si="118"/>
        <v>0</v>
      </c>
      <c r="F108" s="10">
        <f t="shared" si="118"/>
        <v>0</v>
      </c>
      <c r="G108" s="10">
        <f t="shared" si="118"/>
        <v>4245</v>
      </c>
      <c r="H108" s="10">
        <f t="shared" si="118"/>
        <v>3308</v>
      </c>
      <c r="I108" s="36">
        <f t="shared" si="118"/>
        <v>0</v>
      </c>
      <c r="J108" s="9">
        <f t="shared" si="119"/>
        <v>7467</v>
      </c>
      <c r="K108" s="10">
        <f t="shared" si="120"/>
        <v>0</v>
      </c>
      <c r="L108" s="10">
        <f t="shared" si="120"/>
        <v>0</v>
      </c>
      <c r="M108" s="10">
        <f t="shared" si="120"/>
        <v>3734</v>
      </c>
      <c r="N108" s="10">
        <f t="shared" si="120"/>
        <v>3733</v>
      </c>
      <c r="O108" s="36">
        <f t="shared" si="120"/>
        <v>0</v>
      </c>
      <c r="P108" s="9">
        <f t="shared" si="112"/>
        <v>-86</v>
      </c>
      <c r="Q108" s="10">
        <f t="shared" si="113"/>
        <v>0</v>
      </c>
      <c r="R108" s="10">
        <f t="shared" si="114"/>
        <v>0</v>
      </c>
      <c r="S108" s="10">
        <f t="shared" si="115"/>
        <v>-511</v>
      </c>
      <c r="T108" s="10">
        <f t="shared" si="116"/>
        <v>425</v>
      </c>
      <c r="U108" s="44">
        <f t="shared" si="117"/>
        <v>0</v>
      </c>
    </row>
    <row r="109" spans="1:62" s="87" customFormat="1" x14ac:dyDescent="0.2">
      <c r="A109" s="137" t="s">
        <v>54</v>
      </c>
      <c r="B109" s="138" t="s">
        <v>6</v>
      </c>
      <c r="C109" s="139" t="s">
        <v>4</v>
      </c>
      <c r="D109" s="9">
        <f>SUM(E109:H109)</f>
        <v>2927</v>
      </c>
      <c r="E109" s="10">
        <f t="shared" si="118"/>
        <v>293</v>
      </c>
      <c r="F109" s="10">
        <f t="shared" si="118"/>
        <v>0</v>
      </c>
      <c r="G109" s="10">
        <f t="shared" si="118"/>
        <v>2634</v>
      </c>
      <c r="H109" s="10">
        <f t="shared" si="118"/>
        <v>0</v>
      </c>
      <c r="I109" s="36">
        <f t="shared" si="118"/>
        <v>0</v>
      </c>
      <c r="J109" s="9">
        <f t="shared" si="119"/>
        <v>2893</v>
      </c>
      <c r="K109" s="10">
        <f t="shared" si="120"/>
        <v>289</v>
      </c>
      <c r="L109" s="10">
        <f t="shared" si="120"/>
        <v>0</v>
      </c>
      <c r="M109" s="10">
        <f t="shared" si="120"/>
        <v>2604</v>
      </c>
      <c r="N109" s="10">
        <f t="shared" si="120"/>
        <v>0</v>
      </c>
      <c r="O109" s="36">
        <f t="shared" si="120"/>
        <v>0</v>
      </c>
      <c r="P109" s="9">
        <f t="shared" si="112"/>
        <v>-34</v>
      </c>
      <c r="Q109" s="10">
        <f t="shared" si="113"/>
        <v>-4</v>
      </c>
      <c r="R109" s="10">
        <f t="shared" si="114"/>
        <v>0</v>
      </c>
      <c r="S109" s="10">
        <f t="shared" si="115"/>
        <v>-30</v>
      </c>
      <c r="T109" s="10">
        <f t="shared" si="116"/>
        <v>0</v>
      </c>
      <c r="U109" s="44">
        <f t="shared" si="117"/>
        <v>0</v>
      </c>
    </row>
    <row r="110" spans="1:62" s="87" customFormat="1" ht="15.75" thickBot="1" x14ac:dyDescent="0.25">
      <c r="A110" s="137" t="s">
        <v>54</v>
      </c>
      <c r="B110" s="138" t="s">
        <v>28</v>
      </c>
      <c r="C110" s="139" t="s">
        <v>27</v>
      </c>
      <c r="D110" s="11">
        <f t="shared" ref="D110" si="121">SUM(E110:H110)</f>
        <v>0</v>
      </c>
      <c r="E110" s="12">
        <f t="shared" si="118"/>
        <v>-4</v>
      </c>
      <c r="F110" s="12">
        <f t="shared" si="118"/>
        <v>0</v>
      </c>
      <c r="G110" s="12">
        <f t="shared" si="118"/>
        <v>0</v>
      </c>
      <c r="H110" s="12">
        <f t="shared" si="118"/>
        <v>4</v>
      </c>
      <c r="I110" s="65">
        <f t="shared" si="118"/>
        <v>0</v>
      </c>
      <c r="J110" s="11">
        <f t="shared" si="119"/>
        <v>0</v>
      </c>
      <c r="K110" s="12">
        <f t="shared" si="120"/>
        <v>0</v>
      </c>
      <c r="L110" s="12">
        <f t="shared" si="120"/>
        <v>0</v>
      </c>
      <c r="M110" s="12">
        <f t="shared" si="120"/>
        <v>0</v>
      </c>
      <c r="N110" s="12">
        <f t="shared" si="120"/>
        <v>0</v>
      </c>
      <c r="O110" s="100">
        <f t="shared" si="120"/>
        <v>0</v>
      </c>
      <c r="P110" s="9">
        <f t="shared" si="112"/>
        <v>0</v>
      </c>
      <c r="Q110" s="10">
        <f t="shared" si="113"/>
        <v>4</v>
      </c>
      <c r="R110" s="10">
        <f t="shared" si="114"/>
        <v>0</v>
      </c>
      <c r="S110" s="10">
        <f t="shared" si="115"/>
        <v>0</v>
      </c>
      <c r="T110" s="10">
        <f t="shared" si="116"/>
        <v>-4</v>
      </c>
      <c r="U110" s="44">
        <f t="shared" si="117"/>
        <v>0</v>
      </c>
    </row>
    <row r="111" spans="1:62" s="87" customFormat="1" ht="15.75" x14ac:dyDescent="0.25">
      <c r="A111" s="135" t="s">
        <v>55</v>
      </c>
      <c r="B111" s="140" t="s">
        <v>69</v>
      </c>
      <c r="C111" s="140"/>
      <c r="D111" s="13">
        <f t="shared" ref="D111:O111" si="122">SUM(D112:D115)</f>
        <v>10192</v>
      </c>
      <c r="E111" s="14">
        <f t="shared" si="122"/>
        <v>573</v>
      </c>
      <c r="F111" s="14">
        <f t="shared" si="122"/>
        <v>0</v>
      </c>
      <c r="G111" s="14">
        <f t="shared" si="122"/>
        <v>7191</v>
      </c>
      <c r="H111" s="14">
        <f t="shared" si="122"/>
        <v>2428</v>
      </c>
      <c r="I111" s="33">
        <f t="shared" si="122"/>
        <v>961.93316929782031</v>
      </c>
      <c r="J111" s="13">
        <f t="shared" si="122"/>
        <v>9823</v>
      </c>
      <c r="K111" s="14">
        <f t="shared" si="122"/>
        <v>489</v>
      </c>
      <c r="L111" s="14">
        <f t="shared" si="122"/>
        <v>0</v>
      </c>
      <c r="M111" s="14">
        <f t="shared" si="122"/>
        <v>6774</v>
      </c>
      <c r="N111" s="14">
        <f t="shared" si="122"/>
        <v>2560</v>
      </c>
      <c r="O111" s="32">
        <f t="shared" si="122"/>
        <v>1116.0396063147691</v>
      </c>
      <c r="P111" s="7">
        <f t="shared" si="112"/>
        <v>-369</v>
      </c>
      <c r="Q111" s="8">
        <f t="shared" si="113"/>
        <v>-84</v>
      </c>
      <c r="R111" s="8">
        <f t="shared" si="114"/>
        <v>0</v>
      </c>
      <c r="S111" s="8">
        <f t="shared" si="115"/>
        <v>-417</v>
      </c>
      <c r="T111" s="8">
        <f t="shared" si="116"/>
        <v>132</v>
      </c>
      <c r="U111" s="43">
        <f t="shared" si="117"/>
        <v>154.1064370169488</v>
      </c>
    </row>
    <row r="112" spans="1:62" s="87" customFormat="1" x14ac:dyDescent="0.2">
      <c r="A112" s="137" t="s">
        <v>55</v>
      </c>
      <c r="B112" s="139" t="s">
        <v>8</v>
      </c>
      <c r="C112" s="139" t="s">
        <v>5</v>
      </c>
      <c r="D112" s="9">
        <f>SUM(E112:H112)</f>
        <v>4927</v>
      </c>
      <c r="E112" s="10">
        <f t="shared" ref="E112:I116" si="123">K16</f>
        <v>50</v>
      </c>
      <c r="F112" s="10">
        <f t="shared" si="123"/>
        <v>0</v>
      </c>
      <c r="G112" s="10">
        <f t="shared" si="123"/>
        <v>2467</v>
      </c>
      <c r="H112" s="10">
        <f t="shared" si="123"/>
        <v>2410</v>
      </c>
      <c r="I112" s="36">
        <f t="shared" si="123"/>
        <v>480.88665739968866</v>
      </c>
      <c r="J112" s="9">
        <f>SUM(K112:N112)</f>
        <v>5139</v>
      </c>
      <c r="K112" s="10">
        <f t="shared" ref="K112:O116" si="124">K64</f>
        <v>24</v>
      </c>
      <c r="L112" s="10">
        <f t="shared" si="124"/>
        <v>0</v>
      </c>
      <c r="M112" s="10">
        <f t="shared" si="124"/>
        <v>2573</v>
      </c>
      <c r="N112" s="10">
        <f t="shared" si="124"/>
        <v>2542</v>
      </c>
      <c r="O112" s="36">
        <f t="shared" si="124"/>
        <v>576.52797775925296</v>
      </c>
      <c r="P112" s="9">
        <f>J112-D112</f>
        <v>212</v>
      </c>
      <c r="Q112" s="10">
        <f t="shared" si="113"/>
        <v>-26</v>
      </c>
      <c r="R112" s="10">
        <f t="shared" si="114"/>
        <v>0</v>
      </c>
      <c r="S112" s="10">
        <f t="shared" si="115"/>
        <v>106</v>
      </c>
      <c r="T112" s="10">
        <f t="shared" si="116"/>
        <v>132</v>
      </c>
      <c r="U112" s="44">
        <f>O112-I112</f>
        <v>95.641320359564304</v>
      </c>
    </row>
    <row r="113" spans="1:22" s="87" customFormat="1" x14ac:dyDescent="0.2">
      <c r="A113" s="137" t="s">
        <v>55</v>
      </c>
      <c r="B113" s="139" t="s">
        <v>8</v>
      </c>
      <c r="C113" s="139" t="s">
        <v>7</v>
      </c>
      <c r="D113" s="9">
        <f>SUM(E113:H113)</f>
        <v>5209</v>
      </c>
      <c r="E113" s="10">
        <f t="shared" si="123"/>
        <v>522</v>
      </c>
      <c r="F113" s="10">
        <f t="shared" si="123"/>
        <v>0</v>
      </c>
      <c r="G113" s="10">
        <f t="shared" si="123"/>
        <v>4687</v>
      </c>
      <c r="H113" s="10">
        <f t="shared" si="123"/>
        <v>0</v>
      </c>
      <c r="I113" s="36">
        <f t="shared" si="123"/>
        <v>479.04651189813171</v>
      </c>
      <c r="J113" s="9">
        <f>SUM(K113:N113)</f>
        <v>4636</v>
      </c>
      <c r="K113" s="10">
        <f t="shared" si="124"/>
        <v>464</v>
      </c>
      <c r="L113" s="10">
        <f t="shared" si="124"/>
        <v>0</v>
      </c>
      <c r="M113" s="10">
        <f t="shared" si="124"/>
        <v>4172</v>
      </c>
      <c r="N113" s="10">
        <f t="shared" si="124"/>
        <v>0</v>
      </c>
      <c r="O113" s="36">
        <f t="shared" si="124"/>
        <v>536.51162855551604</v>
      </c>
      <c r="P113" s="9">
        <f t="shared" ref="P113:P118" si="125">J113-D113</f>
        <v>-573</v>
      </c>
      <c r="Q113" s="10">
        <f t="shared" si="113"/>
        <v>-58</v>
      </c>
      <c r="R113" s="10">
        <f t="shared" si="114"/>
        <v>0</v>
      </c>
      <c r="S113" s="10">
        <f t="shared" si="115"/>
        <v>-515</v>
      </c>
      <c r="T113" s="10">
        <f t="shared" si="116"/>
        <v>0</v>
      </c>
      <c r="U113" s="44">
        <f t="shared" ref="U113:U126" si="126">O113-I113</f>
        <v>57.465116657384328</v>
      </c>
    </row>
    <row r="114" spans="1:22" s="87" customFormat="1" x14ac:dyDescent="0.2">
      <c r="A114" s="137" t="s">
        <v>55</v>
      </c>
      <c r="B114" s="139" t="s">
        <v>6</v>
      </c>
      <c r="C114" s="139" t="s">
        <v>5</v>
      </c>
      <c r="D114" s="9">
        <f>SUM(E114:H114)</f>
        <v>36</v>
      </c>
      <c r="E114" s="10">
        <f t="shared" si="123"/>
        <v>0</v>
      </c>
      <c r="F114" s="10">
        <f t="shared" si="123"/>
        <v>0</v>
      </c>
      <c r="G114" s="10">
        <f t="shared" si="123"/>
        <v>18</v>
      </c>
      <c r="H114" s="10">
        <f t="shared" si="123"/>
        <v>18</v>
      </c>
      <c r="I114" s="36">
        <f t="shared" si="123"/>
        <v>1</v>
      </c>
      <c r="J114" s="9">
        <f>SUM(K114:N114)</f>
        <v>36</v>
      </c>
      <c r="K114" s="10">
        <f t="shared" si="124"/>
        <v>0</v>
      </c>
      <c r="L114" s="10">
        <f t="shared" si="124"/>
        <v>0</v>
      </c>
      <c r="M114" s="10">
        <f t="shared" si="124"/>
        <v>18</v>
      </c>
      <c r="N114" s="10">
        <f t="shared" si="124"/>
        <v>18</v>
      </c>
      <c r="O114" s="36">
        <f t="shared" si="124"/>
        <v>2</v>
      </c>
      <c r="P114" s="9">
        <f t="shared" si="125"/>
        <v>0</v>
      </c>
      <c r="Q114" s="10">
        <f t="shared" si="113"/>
        <v>0</v>
      </c>
      <c r="R114" s="10">
        <f t="shared" si="114"/>
        <v>0</v>
      </c>
      <c r="S114" s="10">
        <f t="shared" si="115"/>
        <v>0</v>
      </c>
      <c r="T114" s="10">
        <f t="shared" si="116"/>
        <v>0</v>
      </c>
      <c r="U114" s="44">
        <f t="shared" si="126"/>
        <v>1</v>
      </c>
    </row>
    <row r="115" spans="1:22" s="87" customFormat="1" ht="15.75" thickBot="1" x14ac:dyDescent="0.25">
      <c r="A115" s="137" t="s">
        <v>55</v>
      </c>
      <c r="B115" s="139" t="s">
        <v>6</v>
      </c>
      <c r="C115" s="139" t="s">
        <v>4</v>
      </c>
      <c r="D115" s="11">
        <f>SUM(E115:H115)</f>
        <v>20</v>
      </c>
      <c r="E115" s="12">
        <f t="shared" si="123"/>
        <v>1</v>
      </c>
      <c r="F115" s="12">
        <f t="shared" si="123"/>
        <v>0</v>
      </c>
      <c r="G115" s="12">
        <f t="shared" si="123"/>
        <v>19</v>
      </c>
      <c r="H115" s="12">
        <f t="shared" si="123"/>
        <v>0</v>
      </c>
      <c r="I115" s="100">
        <f t="shared" si="123"/>
        <v>1</v>
      </c>
      <c r="J115" s="11">
        <f>SUM(K115:N115)</f>
        <v>12</v>
      </c>
      <c r="K115" s="12">
        <f t="shared" si="124"/>
        <v>1</v>
      </c>
      <c r="L115" s="12">
        <f t="shared" si="124"/>
        <v>0</v>
      </c>
      <c r="M115" s="12">
        <f t="shared" si="124"/>
        <v>11</v>
      </c>
      <c r="N115" s="12">
        <f t="shared" si="124"/>
        <v>0</v>
      </c>
      <c r="O115" s="100">
        <f t="shared" si="124"/>
        <v>1</v>
      </c>
      <c r="P115" s="11">
        <f t="shared" si="125"/>
        <v>-8</v>
      </c>
      <c r="Q115" s="12">
        <f t="shared" si="113"/>
        <v>0</v>
      </c>
      <c r="R115" s="12">
        <f t="shared" si="114"/>
        <v>0</v>
      </c>
      <c r="S115" s="12">
        <f t="shared" si="115"/>
        <v>-8</v>
      </c>
      <c r="T115" s="12">
        <f t="shared" si="116"/>
        <v>0</v>
      </c>
      <c r="U115" s="45">
        <f t="shared" si="126"/>
        <v>0</v>
      </c>
    </row>
    <row r="116" spans="1:22" s="87" customFormat="1" ht="15.95" customHeight="1" thickBot="1" x14ac:dyDescent="0.3">
      <c r="A116" s="135" t="s">
        <v>56</v>
      </c>
      <c r="B116" s="136" t="s">
        <v>73</v>
      </c>
      <c r="C116" s="141"/>
      <c r="D116" s="54">
        <f t="shared" ref="D116" si="127">SUM(E116:H116)</f>
        <v>3638</v>
      </c>
      <c r="E116" s="12">
        <f t="shared" si="123"/>
        <v>0</v>
      </c>
      <c r="F116" s="12">
        <f t="shared" si="123"/>
        <v>3638</v>
      </c>
      <c r="G116" s="12">
        <f t="shared" si="123"/>
        <v>0</v>
      </c>
      <c r="H116" s="12">
        <f t="shared" si="123"/>
        <v>0</v>
      </c>
      <c r="I116" s="100">
        <f t="shared" si="123"/>
        <v>0</v>
      </c>
      <c r="J116" s="54">
        <f t="shared" ref="J116" si="128">SUM(K116:N116)</f>
        <v>34020</v>
      </c>
      <c r="K116" s="116">
        <f t="shared" si="124"/>
        <v>0</v>
      </c>
      <c r="L116" s="116">
        <f t="shared" si="124"/>
        <v>10845</v>
      </c>
      <c r="M116" s="116">
        <f t="shared" si="124"/>
        <v>23175</v>
      </c>
      <c r="N116" s="116">
        <f t="shared" si="124"/>
        <v>0</v>
      </c>
      <c r="O116" s="100">
        <f t="shared" si="124"/>
        <v>0</v>
      </c>
      <c r="P116" s="54">
        <f t="shared" si="125"/>
        <v>30382</v>
      </c>
      <c r="Q116" s="53">
        <f t="shared" si="113"/>
        <v>0</v>
      </c>
      <c r="R116" s="53">
        <f t="shared" si="114"/>
        <v>7207</v>
      </c>
      <c r="S116" s="53">
        <f t="shared" si="115"/>
        <v>23175</v>
      </c>
      <c r="T116" s="53">
        <f t="shared" si="116"/>
        <v>0</v>
      </c>
      <c r="U116" s="102">
        <f t="shared" si="126"/>
        <v>0</v>
      </c>
    </row>
    <row r="117" spans="1:22" s="87" customFormat="1" ht="15.75" x14ac:dyDescent="0.25">
      <c r="A117" s="135" t="s">
        <v>57</v>
      </c>
      <c r="B117" s="140" t="s">
        <v>32</v>
      </c>
      <c r="C117" s="141"/>
      <c r="D117" s="13">
        <f>SUM(D118:D121)</f>
        <v>728</v>
      </c>
      <c r="E117" s="14">
        <f t="shared" ref="E117:O117" si="129">SUM(E118:E121)</f>
        <v>117</v>
      </c>
      <c r="F117" s="14">
        <f t="shared" si="129"/>
        <v>0</v>
      </c>
      <c r="G117" s="14">
        <f t="shared" si="129"/>
        <v>528</v>
      </c>
      <c r="H117" s="14">
        <f t="shared" si="129"/>
        <v>83</v>
      </c>
      <c r="I117" s="30">
        <f t="shared" si="129"/>
        <v>0</v>
      </c>
      <c r="J117" s="13">
        <f t="shared" si="129"/>
        <v>496</v>
      </c>
      <c r="K117" s="14">
        <f t="shared" si="129"/>
        <v>88</v>
      </c>
      <c r="L117" s="14">
        <f t="shared" si="129"/>
        <v>0</v>
      </c>
      <c r="M117" s="14">
        <f t="shared" si="129"/>
        <v>344</v>
      </c>
      <c r="N117" s="14">
        <f t="shared" si="129"/>
        <v>64</v>
      </c>
      <c r="O117" s="32">
        <f t="shared" si="129"/>
        <v>0</v>
      </c>
      <c r="P117" s="14">
        <f t="shared" si="125"/>
        <v>-232</v>
      </c>
      <c r="Q117" s="14">
        <f t="shared" si="113"/>
        <v>-29</v>
      </c>
      <c r="R117" s="14">
        <f t="shared" si="114"/>
        <v>0</v>
      </c>
      <c r="S117" s="14">
        <f t="shared" si="115"/>
        <v>-184</v>
      </c>
      <c r="T117" s="14">
        <f t="shared" si="116"/>
        <v>-19</v>
      </c>
      <c r="U117" s="48">
        <f t="shared" si="126"/>
        <v>0</v>
      </c>
    </row>
    <row r="118" spans="1:22" s="87" customFormat="1" ht="15.75" x14ac:dyDescent="0.25">
      <c r="A118" s="137" t="s">
        <v>57</v>
      </c>
      <c r="B118" s="139" t="s">
        <v>8</v>
      </c>
      <c r="C118" s="139" t="s">
        <v>5</v>
      </c>
      <c r="D118" s="9">
        <f>SUM(E118:H118)</f>
        <v>371</v>
      </c>
      <c r="E118" s="10">
        <f t="shared" ref="E118:I121" si="130">K22</f>
        <v>81</v>
      </c>
      <c r="F118" s="10">
        <f t="shared" si="130"/>
        <v>0</v>
      </c>
      <c r="G118" s="10">
        <f t="shared" si="130"/>
        <v>209</v>
      </c>
      <c r="H118" s="10">
        <f t="shared" si="130"/>
        <v>81</v>
      </c>
      <c r="I118" s="36">
        <f t="shared" si="130"/>
        <v>0</v>
      </c>
      <c r="J118" s="9">
        <f>SUM(K118:N118)</f>
        <v>253</v>
      </c>
      <c r="K118" s="10">
        <f t="shared" ref="K118:O121" si="131">K70</f>
        <v>63</v>
      </c>
      <c r="L118" s="10">
        <f t="shared" si="131"/>
        <v>0</v>
      </c>
      <c r="M118" s="10">
        <f t="shared" si="131"/>
        <v>127</v>
      </c>
      <c r="N118" s="10">
        <f t="shared" si="131"/>
        <v>63</v>
      </c>
      <c r="O118" s="36">
        <f t="shared" si="131"/>
        <v>0</v>
      </c>
      <c r="P118" s="10">
        <f t="shared" si="125"/>
        <v>-118</v>
      </c>
      <c r="Q118" s="10">
        <f t="shared" si="113"/>
        <v>-18</v>
      </c>
      <c r="R118" s="10">
        <f t="shared" si="114"/>
        <v>0</v>
      </c>
      <c r="S118" s="10">
        <f t="shared" si="115"/>
        <v>-82</v>
      </c>
      <c r="T118" s="10">
        <f t="shared" si="116"/>
        <v>-18</v>
      </c>
      <c r="U118" s="48">
        <f t="shared" si="126"/>
        <v>0</v>
      </c>
    </row>
    <row r="119" spans="1:22" s="87" customFormat="1" ht="15.75" x14ac:dyDescent="0.25">
      <c r="A119" s="137" t="s">
        <v>57</v>
      </c>
      <c r="B119" s="139" t="s">
        <v>8</v>
      </c>
      <c r="C119" s="139" t="s">
        <v>4</v>
      </c>
      <c r="D119" s="9">
        <f>SUM(E119:H119)</f>
        <v>349</v>
      </c>
      <c r="E119" s="10">
        <f t="shared" si="130"/>
        <v>34</v>
      </c>
      <c r="F119" s="10">
        <f t="shared" si="130"/>
        <v>0</v>
      </c>
      <c r="G119" s="10">
        <f t="shared" si="130"/>
        <v>315</v>
      </c>
      <c r="H119" s="10">
        <f t="shared" si="130"/>
        <v>0</v>
      </c>
      <c r="I119" s="36">
        <f t="shared" si="130"/>
        <v>0</v>
      </c>
      <c r="J119" s="9">
        <f>SUM(K119:N119)</f>
        <v>239</v>
      </c>
      <c r="K119" s="10">
        <f t="shared" si="131"/>
        <v>24</v>
      </c>
      <c r="L119" s="10">
        <f t="shared" si="131"/>
        <v>0</v>
      </c>
      <c r="M119" s="10">
        <f t="shared" si="131"/>
        <v>215</v>
      </c>
      <c r="N119" s="10">
        <f t="shared" si="131"/>
        <v>0</v>
      </c>
      <c r="O119" s="36">
        <f t="shared" si="131"/>
        <v>0</v>
      </c>
      <c r="P119" s="10">
        <f>J119-D119</f>
        <v>-110</v>
      </c>
      <c r="Q119" s="10">
        <f t="shared" si="113"/>
        <v>-10</v>
      </c>
      <c r="R119" s="10">
        <f t="shared" si="114"/>
        <v>0</v>
      </c>
      <c r="S119" s="10">
        <f t="shared" si="115"/>
        <v>-100</v>
      </c>
      <c r="T119" s="10">
        <f t="shared" si="116"/>
        <v>0</v>
      </c>
      <c r="U119" s="48">
        <f t="shared" si="126"/>
        <v>0</v>
      </c>
    </row>
    <row r="120" spans="1:22" s="87" customFormat="1" ht="15.75" x14ac:dyDescent="0.25">
      <c r="A120" s="137" t="s">
        <v>57</v>
      </c>
      <c r="B120" s="139" t="s">
        <v>6</v>
      </c>
      <c r="C120" s="139" t="s">
        <v>5</v>
      </c>
      <c r="D120" s="9">
        <f>SUM(E120:H120)</f>
        <v>7</v>
      </c>
      <c r="E120" s="10">
        <f t="shared" si="130"/>
        <v>2</v>
      </c>
      <c r="F120" s="10">
        <f t="shared" si="130"/>
        <v>0</v>
      </c>
      <c r="G120" s="10">
        <f t="shared" si="130"/>
        <v>3</v>
      </c>
      <c r="H120" s="10">
        <f t="shared" si="130"/>
        <v>2</v>
      </c>
      <c r="I120" s="36">
        <f t="shared" si="130"/>
        <v>0</v>
      </c>
      <c r="J120" s="9">
        <f>SUM(K120:N120)</f>
        <v>4</v>
      </c>
      <c r="K120" s="10">
        <f t="shared" si="131"/>
        <v>1</v>
      </c>
      <c r="L120" s="10">
        <f t="shared" si="131"/>
        <v>0</v>
      </c>
      <c r="M120" s="10">
        <f t="shared" si="131"/>
        <v>2</v>
      </c>
      <c r="N120" s="10">
        <f t="shared" si="131"/>
        <v>1</v>
      </c>
      <c r="O120" s="36">
        <f t="shared" si="131"/>
        <v>0</v>
      </c>
      <c r="P120" s="10">
        <f>J120-D120</f>
        <v>-3</v>
      </c>
      <c r="Q120" s="10">
        <f t="shared" si="113"/>
        <v>-1</v>
      </c>
      <c r="R120" s="10">
        <f t="shared" si="114"/>
        <v>0</v>
      </c>
      <c r="S120" s="10">
        <f t="shared" si="115"/>
        <v>-1</v>
      </c>
      <c r="T120" s="10">
        <f t="shared" si="116"/>
        <v>-1</v>
      </c>
      <c r="U120" s="48">
        <f t="shared" si="126"/>
        <v>0</v>
      </c>
    </row>
    <row r="121" spans="1:22" s="87" customFormat="1" ht="16.5" thickBot="1" x14ac:dyDescent="0.3">
      <c r="A121" s="137" t="s">
        <v>57</v>
      </c>
      <c r="B121" s="139" t="s">
        <v>6</v>
      </c>
      <c r="C121" s="139" t="s">
        <v>7</v>
      </c>
      <c r="D121" s="9">
        <f>SUM(E121:H121)</f>
        <v>1</v>
      </c>
      <c r="E121" s="10">
        <f t="shared" si="130"/>
        <v>0</v>
      </c>
      <c r="F121" s="10">
        <f t="shared" si="130"/>
        <v>0</v>
      </c>
      <c r="G121" s="10">
        <f t="shared" si="130"/>
        <v>1</v>
      </c>
      <c r="H121" s="10">
        <f t="shared" si="130"/>
        <v>0</v>
      </c>
      <c r="I121" s="36">
        <f t="shared" si="130"/>
        <v>0</v>
      </c>
      <c r="J121" s="11">
        <f>SUM(K121:N121)</f>
        <v>0</v>
      </c>
      <c r="K121" s="10">
        <f t="shared" si="131"/>
        <v>0</v>
      </c>
      <c r="L121" s="10">
        <f t="shared" si="131"/>
        <v>0</v>
      </c>
      <c r="M121" s="10">
        <f t="shared" si="131"/>
        <v>0</v>
      </c>
      <c r="N121" s="10">
        <f t="shared" si="131"/>
        <v>0</v>
      </c>
      <c r="O121" s="36">
        <f t="shared" si="131"/>
        <v>0</v>
      </c>
      <c r="P121" s="11">
        <f>J121-D121</f>
        <v>-1</v>
      </c>
      <c r="Q121" s="12">
        <f t="shared" si="113"/>
        <v>0</v>
      </c>
      <c r="R121" s="12">
        <f t="shared" si="114"/>
        <v>0</v>
      </c>
      <c r="S121" s="12">
        <f t="shared" si="115"/>
        <v>-1</v>
      </c>
      <c r="T121" s="12">
        <f t="shared" si="116"/>
        <v>0</v>
      </c>
      <c r="U121" s="49">
        <f t="shared" si="126"/>
        <v>0</v>
      </c>
    </row>
    <row r="122" spans="1:22" s="87" customFormat="1" ht="15.75" x14ac:dyDescent="0.25">
      <c r="A122" s="135" t="s">
        <v>59</v>
      </c>
      <c r="B122" s="140" t="s">
        <v>30</v>
      </c>
      <c r="C122" s="140"/>
      <c r="D122" s="7">
        <f>SUM(D123:D126)</f>
        <v>302</v>
      </c>
      <c r="E122" s="8">
        <f t="shared" ref="E122:J122" si="132">SUM(E123:E126)</f>
        <v>16</v>
      </c>
      <c r="F122" s="8">
        <f t="shared" si="132"/>
        <v>0</v>
      </c>
      <c r="G122" s="8">
        <f t="shared" si="132"/>
        <v>218</v>
      </c>
      <c r="H122" s="8">
        <f t="shared" si="132"/>
        <v>68</v>
      </c>
      <c r="I122" s="35">
        <f t="shared" si="132"/>
        <v>0</v>
      </c>
      <c r="J122" s="7">
        <f t="shared" si="132"/>
        <v>710</v>
      </c>
      <c r="K122" s="8">
        <f>SUM(K123:K126)</f>
        <v>36</v>
      </c>
      <c r="L122" s="8">
        <f>SUM(L123:L126)</f>
        <v>0</v>
      </c>
      <c r="M122" s="8">
        <f t="shared" ref="M122:O122" si="133">SUM(M123:M126)</f>
        <v>492</v>
      </c>
      <c r="N122" s="8">
        <f t="shared" si="133"/>
        <v>182</v>
      </c>
      <c r="O122" s="29">
        <f t="shared" si="133"/>
        <v>0</v>
      </c>
      <c r="P122" s="8">
        <f t="shared" ref="P122:P123" si="134">J122-D122</f>
        <v>408</v>
      </c>
      <c r="Q122" s="8">
        <f t="shared" si="113"/>
        <v>20</v>
      </c>
      <c r="R122" s="8">
        <f t="shared" si="114"/>
        <v>0</v>
      </c>
      <c r="S122" s="8">
        <f t="shared" si="115"/>
        <v>274</v>
      </c>
      <c r="T122" s="8">
        <f t="shared" si="116"/>
        <v>114</v>
      </c>
      <c r="U122" s="43">
        <f t="shared" si="126"/>
        <v>0</v>
      </c>
      <c r="V122" s="91"/>
    </row>
    <row r="123" spans="1:22" s="87" customFormat="1" ht="15.75" x14ac:dyDescent="0.25">
      <c r="A123" s="137" t="s">
        <v>59</v>
      </c>
      <c r="B123" s="138" t="s">
        <v>8</v>
      </c>
      <c r="C123" s="138" t="s">
        <v>5</v>
      </c>
      <c r="D123" s="9">
        <f t="shared" ref="D123:D126" si="135">SUM(E123:H123)</f>
        <v>156</v>
      </c>
      <c r="E123" s="10">
        <f t="shared" ref="E123:E134" si="136">K27</f>
        <v>1</v>
      </c>
      <c r="F123" s="10">
        <f t="shared" ref="F123:F134" si="137">L27</f>
        <v>0</v>
      </c>
      <c r="G123" s="10">
        <f t="shared" ref="G123:G134" si="138">M27</f>
        <v>87</v>
      </c>
      <c r="H123" s="10">
        <f t="shared" ref="H123:H134" si="139">N27</f>
        <v>68</v>
      </c>
      <c r="I123" s="36">
        <f t="shared" ref="I123:I134" si="140">O27</f>
        <v>0</v>
      </c>
      <c r="J123" s="9">
        <f>SUM(K123:N123)</f>
        <v>366</v>
      </c>
      <c r="K123" s="10">
        <f t="shared" ref="K123:O134" si="141">K75</f>
        <v>2</v>
      </c>
      <c r="L123" s="10">
        <f t="shared" si="141"/>
        <v>0</v>
      </c>
      <c r="M123" s="10">
        <f t="shared" si="141"/>
        <v>183</v>
      </c>
      <c r="N123" s="10">
        <f t="shared" si="141"/>
        <v>181</v>
      </c>
      <c r="O123" s="36">
        <f t="shared" si="141"/>
        <v>0</v>
      </c>
      <c r="P123" s="10">
        <f t="shared" si="134"/>
        <v>210</v>
      </c>
      <c r="Q123" s="10">
        <f t="shared" si="113"/>
        <v>1</v>
      </c>
      <c r="R123" s="10">
        <f t="shared" si="114"/>
        <v>0</v>
      </c>
      <c r="S123" s="10">
        <f t="shared" si="115"/>
        <v>96</v>
      </c>
      <c r="T123" s="10">
        <f t="shared" si="116"/>
        <v>113</v>
      </c>
      <c r="U123" s="48">
        <f t="shared" si="126"/>
        <v>0</v>
      </c>
      <c r="V123" s="91"/>
    </row>
    <row r="124" spans="1:22" s="87" customFormat="1" ht="15.75" x14ac:dyDescent="0.25">
      <c r="A124" s="137" t="s">
        <v>59</v>
      </c>
      <c r="B124" s="138" t="s">
        <v>8</v>
      </c>
      <c r="C124" s="138" t="s">
        <v>4</v>
      </c>
      <c r="D124" s="9">
        <f t="shared" si="135"/>
        <v>146</v>
      </c>
      <c r="E124" s="10">
        <f t="shared" si="136"/>
        <v>15</v>
      </c>
      <c r="F124" s="10">
        <f t="shared" si="137"/>
        <v>0</v>
      </c>
      <c r="G124" s="10">
        <f t="shared" si="138"/>
        <v>131</v>
      </c>
      <c r="H124" s="10">
        <f t="shared" si="139"/>
        <v>0</v>
      </c>
      <c r="I124" s="36">
        <f t="shared" si="140"/>
        <v>0</v>
      </c>
      <c r="J124" s="9">
        <f>SUM(K124:N124)</f>
        <v>342</v>
      </c>
      <c r="K124" s="10">
        <f t="shared" si="141"/>
        <v>34</v>
      </c>
      <c r="L124" s="10">
        <f t="shared" si="141"/>
        <v>0</v>
      </c>
      <c r="M124" s="10">
        <f t="shared" si="141"/>
        <v>308</v>
      </c>
      <c r="N124" s="10">
        <f t="shared" si="141"/>
        <v>0</v>
      </c>
      <c r="O124" s="36">
        <f t="shared" si="141"/>
        <v>0</v>
      </c>
      <c r="P124" s="10">
        <f>J124-D124</f>
        <v>196</v>
      </c>
      <c r="Q124" s="10">
        <f t="shared" si="113"/>
        <v>19</v>
      </c>
      <c r="R124" s="10">
        <f t="shared" si="114"/>
        <v>0</v>
      </c>
      <c r="S124" s="10">
        <f t="shared" si="115"/>
        <v>177</v>
      </c>
      <c r="T124" s="10">
        <f t="shared" si="116"/>
        <v>0</v>
      </c>
      <c r="U124" s="48">
        <f t="shared" si="126"/>
        <v>0</v>
      </c>
      <c r="V124" s="91"/>
    </row>
    <row r="125" spans="1:22" s="87" customFormat="1" ht="15.75" x14ac:dyDescent="0.25">
      <c r="A125" s="137" t="s">
        <v>59</v>
      </c>
      <c r="B125" s="138" t="s">
        <v>6</v>
      </c>
      <c r="C125" s="138" t="s">
        <v>5</v>
      </c>
      <c r="D125" s="9">
        <f t="shared" si="135"/>
        <v>0</v>
      </c>
      <c r="E125" s="10">
        <f t="shared" si="136"/>
        <v>0</v>
      </c>
      <c r="F125" s="10">
        <f t="shared" si="137"/>
        <v>0</v>
      </c>
      <c r="G125" s="10">
        <f t="shared" si="138"/>
        <v>0</v>
      </c>
      <c r="H125" s="10">
        <f t="shared" si="139"/>
        <v>0</v>
      </c>
      <c r="I125" s="36">
        <f t="shared" si="140"/>
        <v>0</v>
      </c>
      <c r="J125" s="9">
        <f>SUM(K125:N125)</f>
        <v>2</v>
      </c>
      <c r="K125" s="10">
        <f t="shared" si="141"/>
        <v>0</v>
      </c>
      <c r="L125" s="10">
        <f t="shared" si="141"/>
        <v>0</v>
      </c>
      <c r="M125" s="10">
        <f t="shared" si="141"/>
        <v>1</v>
      </c>
      <c r="N125" s="10">
        <f t="shared" si="141"/>
        <v>1</v>
      </c>
      <c r="O125" s="36">
        <f t="shared" si="141"/>
        <v>0</v>
      </c>
      <c r="P125" s="10">
        <f>J125-D125</f>
        <v>2</v>
      </c>
      <c r="Q125" s="10">
        <f t="shared" si="113"/>
        <v>0</v>
      </c>
      <c r="R125" s="10">
        <f t="shared" si="114"/>
        <v>0</v>
      </c>
      <c r="S125" s="10">
        <f t="shared" si="115"/>
        <v>1</v>
      </c>
      <c r="T125" s="10">
        <f t="shared" si="116"/>
        <v>1</v>
      </c>
      <c r="U125" s="48">
        <f t="shared" si="126"/>
        <v>0</v>
      </c>
      <c r="V125" s="91"/>
    </row>
    <row r="126" spans="1:22" s="87" customFormat="1" ht="16.5" thickBot="1" x14ac:dyDescent="0.3">
      <c r="A126" s="137" t="s">
        <v>59</v>
      </c>
      <c r="B126" s="138" t="s">
        <v>6</v>
      </c>
      <c r="C126" s="138" t="s">
        <v>7</v>
      </c>
      <c r="D126" s="11">
        <f t="shared" si="135"/>
        <v>0</v>
      </c>
      <c r="E126" s="12">
        <f t="shared" si="136"/>
        <v>0</v>
      </c>
      <c r="F126" s="12">
        <f t="shared" si="137"/>
        <v>0</v>
      </c>
      <c r="G126" s="12">
        <f t="shared" si="138"/>
        <v>0</v>
      </c>
      <c r="H126" s="12">
        <f t="shared" si="139"/>
        <v>0</v>
      </c>
      <c r="I126" s="100">
        <f t="shared" si="140"/>
        <v>0</v>
      </c>
      <c r="J126" s="11">
        <f>SUM(K126:N126)</f>
        <v>0</v>
      </c>
      <c r="K126" s="12">
        <f t="shared" si="141"/>
        <v>0</v>
      </c>
      <c r="L126" s="12">
        <f t="shared" si="141"/>
        <v>0</v>
      </c>
      <c r="M126" s="12">
        <f t="shared" si="141"/>
        <v>0</v>
      </c>
      <c r="N126" s="12">
        <f t="shared" si="141"/>
        <v>0</v>
      </c>
      <c r="O126" s="100">
        <f t="shared" si="141"/>
        <v>0</v>
      </c>
      <c r="P126" s="11">
        <f>J126-D126</f>
        <v>0</v>
      </c>
      <c r="Q126" s="12">
        <f t="shared" si="113"/>
        <v>0</v>
      </c>
      <c r="R126" s="12">
        <f t="shared" si="114"/>
        <v>0</v>
      </c>
      <c r="S126" s="12">
        <f t="shared" si="115"/>
        <v>0</v>
      </c>
      <c r="T126" s="12">
        <f t="shared" si="116"/>
        <v>0</v>
      </c>
      <c r="U126" s="49">
        <f t="shared" si="126"/>
        <v>0</v>
      </c>
      <c r="V126" s="91"/>
    </row>
    <row r="127" spans="1:22" s="87" customFormat="1" ht="16.5" thickBot="1" x14ac:dyDescent="0.3">
      <c r="A127" s="135" t="s">
        <v>60</v>
      </c>
      <c r="B127" s="140" t="s">
        <v>65</v>
      </c>
      <c r="C127" s="140"/>
      <c r="D127" s="54">
        <f>SUM(E127:H127)</f>
        <v>-1022</v>
      </c>
      <c r="E127" s="116">
        <f t="shared" si="136"/>
        <v>-379</v>
      </c>
      <c r="F127" s="116">
        <f t="shared" si="137"/>
        <v>0</v>
      </c>
      <c r="G127" s="116">
        <f t="shared" si="138"/>
        <v>-55</v>
      </c>
      <c r="H127" s="116">
        <f t="shared" si="139"/>
        <v>-588</v>
      </c>
      <c r="I127" s="100">
        <f t="shared" si="140"/>
        <v>0</v>
      </c>
      <c r="J127" s="54">
        <f>SUM(K127:N127)</f>
        <v>-298</v>
      </c>
      <c r="K127" s="116">
        <f t="shared" si="141"/>
        <v>-232</v>
      </c>
      <c r="L127" s="116">
        <f t="shared" si="141"/>
        <v>0</v>
      </c>
      <c r="M127" s="116">
        <f t="shared" si="141"/>
        <v>136</v>
      </c>
      <c r="N127" s="116">
        <f t="shared" si="141"/>
        <v>-202</v>
      </c>
      <c r="O127" s="100">
        <f t="shared" si="141"/>
        <v>0</v>
      </c>
      <c r="P127" s="54">
        <f>J127-D127</f>
        <v>724</v>
      </c>
      <c r="Q127" s="53">
        <f>K127-E127</f>
        <v>147</v>
      </c>
      <c r="R127" s="53">
        <f>L127-F127</f>
        <v>0</v>
      </c>
      <c r="S127" s="53">
        <f>M127-G127</f>
        <v>191</v>
      </c>
      <c r="T127" s="53">
        <f>N127-H127</f>
        <v>386</v>
      </c>
      <c r="U127" s="102">
        <f>O127-I127</f>
        <v>0</v>
      </c>
      <c r="V127" s="91"/>
    </row>
    <row r="128" spans="1:22" s="87" customFormat="1" ht="19.5" thickBot="1" x14ac:dyDescent="0.3">
      <c r="A128" s="135" t="s">
        <v>61</v>
      </c>
      <c r="B128" s="140" t="s">
        <v>75</v>
      </c>
      <c r="C128" s="140"/>
      <c r="D128" s="54">
        <f t="shared" ref="D128" si="142">SUM(E128:H128)</f>
        <v>20646</v>
      </c>
      <c r="E128" s="116">
        <f t="shared" si="136"/>
        <v>3558</v>
      </c>
      <c r="F128" s="116">
        <f t="shared" si="137"/>
        <v>0</v>
      </c>
      <c r="G128" s="116">
        <f t="shared" si="138"/>
        <v>15375</v>
      </c>
      <c r="H128" s="116">
        <f t="shared" si="139"/>
        <v>1713</v>
      </c>
      <c r="I128" s="100">
        <f t="shared" si="140"/>
        <v>0</v>
      </c>
      <c r="J128" s="54">
        <f t="shared" ref="J128" si="143">SUM(K128:N128)</f>
        <v>4957</v>
      </c>
      <c r="K128" s="116">
        <f t="shared" si="141"/>
        <v>854</v>
      </c>
      <c r="L128" s="116">
        <f t="shared" si="141"/>
        <v>0</v>
      </c>
      <c r="M128" s="116">
        <f t="shared" si="141"/>
        <v>3691</v>
      </c>
      <c r="N128" s="116">
        <f t="shared" si="141"/>
        <v>412</v>
      </c>
      <c r="O128" s="100">
        <f t="shared" si="141"/>
        <v>0</v>
      </c>
      <c r="P128" s="54">
        <f t="shared" ref="P128:P132" si="144">J128-D128</f>
        <v>-15689</v>
      </c>
      <c r="Q128" s="53">
        <f t="shared" ref="Q128:Q132" si="145">K128-E128</f>
        <v>-2704</v>
      </c>
      <c r="R128" s="53">
        <f t="shared" ref="R128:R132" si="146">L128-F128</f>
        <v>0</v>
      </c>
      <c r="S128" s="53">
        <f t="shared" ref="S128:S132" si="147">M128-G128</f>
        <v>-11684</v>
      </c>
      <c r="T128" s="53">
        <f t="shared" ref="T128:T132" si="148">N128-H128</f>
        <v>-1301</v>
      </c>
      <c r="U128" s="102">
        <f t="shared" ref="U128:U132" si="149">O128-I128</f>
        <v>0</v>
      </c>
      <c r="V128" s="91"/>
    </row>
    <row r="129" spans="1:62" s="91" customFormat="1" ht="15" customHeight="1" thickBot="1" x14ac:dyDescent="0.3">
      <c r="A129" s="142" t="s">
        <v>62</v>
      </c>
      <c r="B129" s="143" t="s">
        <v>77</v>
      </c>
      <c r="C129" s="144"/>
      <c r="D129" s="54">
        <f>SUM(E129:H129)</f>
        <v>0</v>
      </c>
      <c r="E129" s="116">
        <f t="shared" si="136"/>
        <v>2552</v>
      </c>
      <c r="F129" s="116">
        <f t="shared" si="137"/>
        <v>0</v>
      </c>
      <c r="G129" s="116">
        <f t="shared" si="138"/>
        <v>-2827</v>
      </c>
      <c r="H129" s="116">
        <f t="shared" si="139"/>
        <v>275</v>
      </c>
      <c r="I129" s="100">
        <f t="shared" si="140"/>
        <v>0</v>
      </c>
      <c r="J129" s="54">
        <f>SUM(K129:N129)</f>
        <v>0</v>
      </c>
      <c r="K129" s="116">
        <f t="shared" si="141"/>
        <v>1454</v>
      </c>
      <c r="L129" s="116">
        <f t="shared" si="141"/>
        <v>0</v>
      </c>
      <c r="M129" s="116">
        <f t="shared" si="141"/>
        <v>-1729</v>
      </c>
      <c r="N129" s="116">
        <f t="shared" si="141"/>
        <v>275</v>
      </c>
      <c r="O129" s="100">
        <f t="shared" si="141"/>
        <v>0</v>
      </c>
      <c r="P129" s="54">
        <f t="shared" si="144"/>
        <v>0</v>
      </c>
      <c r="Q129" s="53">
        <f t="shared" si="145"/>
        <v>-1098</v>
      </c>
      <c r="R129" s="53">
        <f t="shared" si="146"/>
        <v>0</v>
      </c>
      <c r="S129" s="53">
        <f t="shared" si="147"/>
        <v>1098</v>
      </c>
      <c r="T129" s="53">
        <f t="shared" si="148"/>
        <v>0</v>
      </c>
      <c r="U129" s="102">
        <f t="shared" si="149"/>
        <v>0</v>
      </c>
      <c r="W129" s="87"/>
      <c r="X129" s="87"/>
      <c r="Y129" s="87"/>
      <c r="Z129" s="87"/>
      <c r="AA129" s="87"/>
    </row>
    <row r="130" spans="1:62" s="91" customFormat="1" ht="15" customHeight="1" thickBot="1" x14ac:dyDescent="0.3">
      <c r="A130" s="142" t="s">
        <v>58</v>
      </c>
      <c r="B130" s="143" t="s">
        <v>79</v>
      </c>
      <c r="C130" s="141"/>
      <c r="D130" s="54">
        <f>SUM(E130:H130)</f>
        <v>0</v>
      </c>
      <c r="E130" s="116">
        <f t="shared" si="136"/>
        <v>0</v>
      </c>
      <c r="F130" s="116">
        <f t="shared" si="137"/>
        <v>0</v>
      </c>
      <c r="G130" s="116">
        <f t="shared" si="138"/>
        <v>0</v>
      </c>
      <c r="H130" s="116">
        <f t="shared" si="139"/>
        <v>0</v>
      </c>
      <c r="I130" s="100">
        <f t="shared" si="140"/>
        <v>0</v>
      </c>
      <c r="J130" s="54">
        <f>SUM(K130:N130)</f>
        <v>11927</v>
      </c>
      <c r="K130" s="116">
        <f t="shared" si="141"/>
        <v>0</v>
      </c>
      <c r="L130" s="116">
        <f t="shared" si="141"/>
        <v>0</v>
      </c>
      <c r="M130" s="116">
        <f t="shared" si="141"/>
        <v>8883</v>
      </c>
      <c r="N130" s="116">
        <f t="shared" si="141"/>
        <v>3044</v>
      </c>
      <c r="O130" s="100">
        <f t="shared" si="141"/>
        <v>0</v>
      </c>
      <c r="P130" s="54">
        <f t="shared" si="144"/>
        <v>11927</v>
      </c>
      <c r="Q130" s="53">
        <f t="shared" si="145"/>
        <v>0</v>
      </c>
      <c r="R130" s="53">
        <f t="shared" si="146"/>
        <v>0</v>
      </c>
      <c r="S130" s="53">
        <f t="shared" si="147"/>
        <v>8883</v>
      </c>
      <c r="T130" s="53">
        <f t="shared" si="148"/>
        <v>3044</v>
      </c>
      <c r="U130" s="102">
        <f t="shared" si="149"/>
        <v>0</v>
      </c>
      <c r="W130" s="87"/>
      <c r="X130" s="87"/>
      <c r="Y130" s="87"/>
      <c r="Z130" s="87"/>
      <c r="AA130" s="87"/>
    </row>
    <row r="131" spans="1:62" s="91" customFormat="1" ht="15" customHeight="1" thickBot="1" x14ac:dyDescent="0.3">
      <c r="A131" s="142" t="s">
        <v>83</v>
      </c>
      <c r="B131" s="143" t="s">
        <v>84</v>
      </c>
      <c r="C131" s="141"/>
      <c r="D131" s="54">
        <f>SUM(E131:H131)</f>
        <v>0</v>
      </c>
      <c r="E131" s="116">
        <f t="shared" si="136"/>
        <v>0</v>
      </c>
      <c r="F131" s="116">
        <f t="shared" si="137"/>
        <v>0</v>
      </c>
      <c r="G131" s="116">
        <f t="shared" si="138"/>
        <v>0</v>
      </c>
      <c r="H131" s="116">
        <f t="shared" si="139"/>
        <v>0</v>
      </c>
      <c r="I131" s="100">
        <f t="shared" si="140"/>
        <v>0</v>
      </c>
      <c r="J131" s="54">
        <f>SUM(K131:N131)</f>
        <v>9862</v>
      </c>
      <c r="K131" s="116">
        <f t="shared" si="141"/>
        <v>1479</v>
      </c>
      <c r="L131" s="116">
        <f t="shared" si="141"/>
        <v>0</v>
      </c>
      <c r="M131" s="116">
        <f t="shared" si="141"/>
        <v>8383</v>
      </c>
      <c r="N131" s="116">
        <f t="shared" si="141"/>
        <v>0</v>
      </c>
      <c r="O131" s="100">
        <f t="shared" si="141"/>
        <v>0</v>
      </c>
      <c r="P131" s="54">
        <f t="shared" ref="P131" si="150">J131-D131</f>
        <v>9862</v>
      </c>
      <c r="Q131" s="53">
        <f t="shared" ref="Q131" si="151">K131-E131</f>
        <v>1479</v>
      </c>
      <c r="R131" s="53">
        <f t="shared" ref="R131" si="152">L131-F131</f>
        <v>0</v>
      </c>
      <c r="S131" s="53">
        <f t="shared" ref="S131" si="153">M131-G131</f>
        <v>8383</v>
      </c>
      <c r="T131" s="53">
        <f t="shared" ref="T131" si="154">N131-H131</f>
        <v>0</v>
      </c>
      <c r="U131" s="102">
        <f t="shared" ref="U131" si="155">O131-I131</f>
        <v>0</v>
      </c>
      <c r="W131" s="87"/>
      <c r="X131" s="87"/>
      <c r="Y131" s="87"/>
      <c r="Z131" s="87"/>
      <c r="AA131" s="87"/>
    </row>
    <row r="132" spans="1:62" s="92" customFormat="1" ht="16.5" thickBot="1" x14ac:dyDescent="0.3">
      <c r="A132" s="145" t="s">
        <v>63</v>
      </c>
      <c r="B132" s="143" t="s">
        <v>80</v>
      </c>
      <c r="C132" s="143"/>
      <c r="D132" s="54">
        <f>SUM(E132:H132)</f>
        <v>83877</v>
      </c>
      <c r="E132" s="116">
        <f t="shared" si="136"/>
        <v>83</v>
      </c>
      <c r="F132" s="116">
        <f t="shared" si="137"/>
        <v>0</v>
      </c>
      <c r="G132" s="116">
        <f t="shared" si="138"/>
        <v>44889</v>
      </c>
      <c r="H132" s="116">
        <f t="shared" si="139"/>
        <v>38905</v>
      </c>
      <c r="I132" s="100">
        <f t="shared" si="140"/>
        <v>0</v>
      </c>
      <c r="J132" s="54">
        <f>SUM(K132:N132)</f>
        <v>94421</v>
      </c>
      <c r="K132" s="116">
        <f t="shared" si="141"/>
        <v>94</v>
      </c>
      <c r="L132" s="116">
        <f t="shared" si="141"/>
        <v>0</v>
      </c>
      <c r="M132" s="116">
        <f t="shared" si="141"/>
        <v>51043</v>
      </c>
      <c r="N132" s="116">
        <f t="shared" si="141"/>
        <v>43284</v>
      </c>
      <c r="O132" s="100">
        <f t="shared" si="141"/>
        <v>0</v>
      </c>
      <c r="P132" s="54">
        <f t="shared" si="144"/>
        <v>10544</v>
      </c>
      <c r="Q132" s="53">
        <f t="shared" si="145"/>
        <v>11</v>
      </c>
      <c r="R132" s="53">
        <f t="shared" si="146"/>
        <v>0</v>
      </c>
      <c r="S132" s="53">
        <f t="shared" si="147"/>
        <v>6154</v>
      </c>
      <c r="T132" s="53">
        <f t="shared" si="148"/>
        <v>4379</v>
      </c>
      <c r="U132" s="102">
        <f t="shared" si="149"/>
        <v>0</v>
      </c>
      <c r="W132" s="87"/>
      <c r="X132" s="87"/>
      <c r="Y132" s="87"/>
      <c r="Z132" s="87"/>
      <c r="AA132" s="87"/>
    </row>
    <row r="133" spans="1:62" s="93" customFormat="1" ht="16.5" thickBot="1" x14ac:dyDescent="0.3">
      <c r="A133" s="145" t="s">
        <v>64</v>
      </c>
      <c r="B133" s="143" t="s">
        <v>33</v>
      </c>
      <c r="C133" s="143"/>
      <c r="D133" s="54">
        <f t="shared" ref="D133" si="156">SUM(E133:H133)</f>
        <v>0</v>
      </c>
      <c r="E133" s="116">
        <f t="shared" si="136"/>
        <v>0</v>
      </c>
      <c r="F133" s="116">
        <f t="shared" si="137"/>
        <v>0</v>
      </c>
      <c r="G133" s="116">
        <f t="shared" si="138"/>
        <v>0</v>
      </c>
      <c r="H133" s="116">
        <f t="shared" si="139"/>
        <v>0</v>
      </c>
      <c r="I133" s="100">
        <f t="shared" si="140"/>
        <v>0</v>
      </c>
      <c r="J133" s="54">
        <f t="shared" ref="J133" si="157">SUM(K133:N133)</f>
        <v>5876</v>
      </c>
      <c r="K133" s="116">
        <f t="shared" si="141"/>
        <v>1469</v>
      </c>
      <c r="L133" s="116">
        <f t="shared" si="141"/>
        <v>0</v>
      </c>
      <c r="M133" s="116">
        <f t="shared" si="141"/>
        <v>2938</v>
      </c>
      <c r="N133" s="116">
        <f t="shared" si="141"/>
        <v>1469</v>
      </c>
      <c r="O133" s="100">
        <f t="shared" si="141"/>
        <v>0</v>
      </c>
      <c r="P133" s="54">
        <f t="shared" ref="P133:U133" si="158">J133-D133</f>
        <v>5876</v>
      </c>
      <c r="Q133" s="53">
        <f t="shared" si="158"/>
        <v>1469</v>
      </c>
      <c r="R133" s="53">
        <f t="shared" si="158"/>
        <v>0</v>
      </c>
      <c r="S133" s="53">
        <f t="shared" si="158"/>
        <v>2938</v>
      </c>
      <c r="T133" s="53">
        <f t="shared" si="158"/>
        <v>1469</v>
      </c>
      <c r="U133" s="102">
        <f t="shared" si="158"/>
        <v>0</v>
      </c>
      <c r="V133" s="92"/>
      <c r="W133" s="87"/>
      <c r="X133" s="87"/>
      <c r="Y133" s="87"/>
      <c r="Z133" s="87"/>
      <c r="AA133" s="87"/>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row>
    <row r="134" spans="1:62" s="93" customFormat="1" ht="19.5" thickBot="1" x14ac:dyDescent="0.3">
      <c r="A134" s="145" t="s">
        <v>82</v>
      </c>
      <c r="B134" s="143" t="s">
        <v>85</v>
      </c>
      <c r="C134" s="143"/>
      <c r="D134" s="54">
        <f t="shared" ref="D134" si="159">SUM(E134:H134)</f>
        <v>0</v>
      </c>
      <c r="E134" s="116">
        <f t="shared" si="136"/>
        <v>0</v>
      </c>
      <c r="F134" s="116">
        <f t="shared" si="137"/>
        <v>0</v>
      </c>
      <c r="G134" s="116">
        <f t="shared" si="138"/>
        <v>0</v>
      </c>
      <c r="H134" s="116">
        <f t="shared" si="139"/>
        <v>0</v>
      </c>
      <c r="I134" s="100">
        <f t="shared" si="140"/>
        <v>0</v>
      </c>
      <c r="J134" s="54">
        <f t="shared" ref="J134" si="160">SUM(K134:N134)</f>
        <v>11330</v>
      </c>
      <c r="K134" s="116">
        <f t="shared" si="141"/>
        <v>0</v>
      </c>
      <c r="L134" s="116">
        <f t="shared" si="141"/>
        <v>5665</v>
      </c>
      <c r="M134" s="116">
        <f t="shared" si="141"/>
        <v>5665</v>
      </c>
      <c r="N134" s="116">
        <f t="shared" si="141"/>
        <v>0</v>
      </c>
      <c r="O134" s="100">
        <f t="shared" si="141"/>
        <v>0</v>
      </c>
      <c r="P134" s="54">
        <f t="shared" ref="P134" si="161">J134-D134</f>
        <v>11330</v>
      </c>
      <c r="Q134" s="53">
        <f t="shared" ref="Q134" si="162">K134-E134</f>
        <v>0</v>
      </c>
      <c r="R134" s="53">
        <f t="shared" ref="R134" si="163">L134-F134</f>
        <v>5665</v>
      </c>
      <c r="S134" s="53">
        <f t="shared" ref="S134" si="164">M134-G134</f>
        <v>5665</v>
      </c>
      <c r="T134" s="53">
        <f t="shared" ref="T134:T138" si="165">N134-H134</f>
        <v>0</v>
      </c>
      <c r="U134" s="102">
        <f t="shared" ref="U134" si="166">O134-I134</f>
        <v>0</v>
      </c>
      <c r="V134" s="92"/>
      <c r="W134" s="87"/>
      <c r="X134" s="87"/>
      <c r="Y134" s="87"/>
      <c r="Z134" s="87"/>
      <c r="AA134" s="87"/>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row>
    <row r="135" spans="1:62" s="94" customFormat="1" ht="15.75" customHeight="1" thickBot="1" x14ac:dyDescent="0.3">
      <c r="A135" s="146"/>
      <c r="B135" s="147"/>
      <c r="C135" s="147" t="s">
        <v>13</v>
      </c>
      <c r="D135" s="54">
        <f>D105+D111+D116+D117+D122+D127+D128+D129+D130+D132+D133+D131+D134</f>
        <v>1090342</v>
      </c>
      <c r="E135" s="54">
        <f t="shared" ref="E135" si="167">E105+E111+E116+E117+E122+E127+E128+E129+E130+E132+E133+E131+E134</f>
        <v>127018</v>
      </c>
      <c r="F135" s="54">
        <f t="shared" ref="F135" si="168">F105+F111+F116+F117+F122+F127+F128+F129+F130+F132+F133+F131+F134</f>
        <v>3638</v>
      </c>
      <c r="G135" s="54">
        <f t="shared" ref="G135" si="169">G105+G111+G116+G117+G122+G127+G128+G129+G130+G132+G133+G131+G134</f>
        <v>813351</v>
      </c>
      <c r="H135" s="54">
        <f t="shared" ref="H135" si="170">H105+H111+H116+H117+H122+H127+H128+H129+H130+H132+H133+H131+H134</f>
        <v>146335</v>
      </c>
      <c r="I135" s="55">
        <f t="shared" ref="I135" si="171">I105+I111+I116+I117+I122+I127+I128+I129+I130+I132+I133+I131+I134</f>
        <v>961.93316929782031</v>
      </c>
      <c r="J135" s="54">
        <f>J105+J111+J116+J117+J122+J127+J128+J129+J130+J132+J133+J131+J134</f>
        <v>1143239</v>
      </c>
      <c r="K135" s="54">
        <f t="shared" ref="K135" si="172">K105+K111+K116+K117+K122+K127+K128+K129+K130+K132+K133+K131+K134</f>
        <v>133021</v>
      </c>
      <c r="L135" s="54">
        <f t="shared" ref="L135" si="173">L105+L111+L116+L117+L122+L127+L128+L129+L130+L132+L133+L131+L134</f>
        <v>16510</v>
      </c>
      <c r="M135" s="54">
        <f t="shared" ref="M135" si="174">M105+M111+M116+M117+M122+M127+M128+M129+M130+M132+M133+M131+M134</f>
        <v>825700</v>
      </c>
      <c r="N135" s="54">
        <f t="shared" ref="N135" si="175">N105+N111+N116+N117+N122+N127+N128+N129+N130+N132+N133+N131+N134</f>
        <v>168008</v>
      </c>
      <c r="O135" s="55">
        <f t="shared" ref="O135" si="176">O105+O111+O116+O117+O122+O127+O128+O129+O130+O132+O133+O131+O134</f>
        <v>1116.0396063147691</v>
      </c>
      <c r="P135" s="54">
        <f>J135-D135</f>
        <v>52897</v>
      </c>
      <c r="Q135" s="53">
        <f>K135-E135</f>
        <v>6003</v>
      </c>
      <c r="R135" s="53">
        <f>L135-F135</f>
        <v>12872</v>
      </c>
      <c r="S135" s="53">
        <f>M135-G135</f>
        <v>12349</v>
      </c>
      <c r="T135" s="53">
        <f t="shared" si="165"/>
        <v>21673</v>
      </c>
      <c r="U135" s="57">
        <f>O135-I135</f>
        <v>154.1064370169488</v>
      </c>
      <c r="W135" s="87"/>
      <c r="X135" s="87"/>
      <c r="Y135" s="87"/>
      <c r="Z135" s="87"/>
      <c r="AA135" s="87"/>
    </row>
    <row r="136" spans="1:62" s="94" customFormat="1" ht="15.75" customHeight="1" x14ac:dyDescent="0.25">
      <c r="A136" s="146"/>
      <c r="B136" s="147"/>
      <c r="C136" s="148" t="s">
        <v>3</v>
      </c>
      <c r="D136" s="149">
        <f t="shared" ref="D136:O136" si="177">D106+D107+D112+D113+D118+D119+D123+D124</f>
        <v>972659</v>
      </c>
      <c r="E136" s="149">
        <f t="shared" si="177"/>
        <v>120912</v>
      </c>
      <c r="F136" s="149">
        <f t="shared" si="177"/>
        <v>0</v>
      </c>
      <c r="G136" s="149">
        <f t="shared" si="177"/>
        <v>749049</v>
      </c>
      <c r="H136" s="149">
        <f t="shared" si="177"/>
        <v>102698</v>
      </c>
      <c r="I136" s="150">
        <f t="shared" si="177"/>
        <v>959.93316929782031</v>
      </c>
      <c r="J136" s="149">
        <f t="shared" si="177"/>
        <v>960730</v>
      </c>
      <c r="K136" s="149">
        <f t="shared" si="177"/>
        <v>127612</v>
      </c>
      <c r="L136" s="149">
        <f t="shared" si="177"/>
        <v>0</v>
      </c>
      <c r="M136" s="149">
        <f t="shared" si="177"/>
        <v>717145</v>
      </c>
      <c r="N136" s="149">
        <f t="shared" si="177"/>
        <v>115973</v>
      </c>
      <c r="O136" s="150">
        <f t="shared" si="177"/>
        <v>1113.0396063147691</v>
      </c>
      <c r="P136" s="56">
        <f>J136-D136</f>
        <v>-11929</v>
      </c>
      <c r="Q136" s="10">
        <f t="shared" ref="Q136" si="178">K136-E136</f>
        <v>6700</v>
      </c>
      <c r="R136" s="10">
        <f t="shared" ref="R136" si="179">L136-F136</f>
        <v>0</v>
      </c>
      <c r="S136" s="58">
        <f>M136-G136</f>
        <v>-31904</v>
      </c>
      <c r="T136" s="58">
        <f t="shared" si="165"/>
        <v>13275</v>
      </c>
      <c r="U136" s="46">
        <f>O136-I136</f>
        <v>153.1064370169488</v>
      </c>
      <c r="W136" s="87"/>
      <c r="X136" s="87"/>
      <c r="Y136" s="87"/>
      <c r="Z136" s="87"/>
      <c r="AA136" s="87"/>
    </row>
    <row r="137" spans="1:62" s="91" customFormat="1" ht="15.75" customHeight="1" x14ac:dyDescent="0.25">
      <c r="A137" s="137"/>
      <c r="B137" s="139"/>
      <c r="C137" s="151" t="s">
        <v>2</v>
      </c>
      <c r="D137" s="152">
        <f t="shared" ref="D137:O137" si="180">D108+D109+D114+D115+D120+D121+D125+D126</f>
        <v>10544</v>
      </c>
      <c r="E137" s="152">
        <f t="shared" si="180"/>
        <v>296</v>
      </c>
      <c r="F137" s="152">
        <f t="shared" si="180"/>
        <v>0</v>
      </c>
      <c r="G137" s="152">
        <f t="shared" si="180"/>
        <v>6920</v>
      </c>
      <c r="H137" s="152">
        <f t="shared" si="180"/>
        <v>3328</v>
      </c>
      <c r="I137" s="153">
        <f t="shared" si="180"/>
        <v>2</v>
      </c>
      <c r="J137" s="152">
        <f t="shared" si="180"/>
        <v>10414</v>
      </c>
      <c r="K137" s="152">
        <f t="shared" si="180"/>
        <v>291</v>
      </c>
      <c r="L137" s="152">
        <f t="shared" si="180"/>
        <v>0</v>
      </c>
      <c r="M137" s="152">
        <f t="shared" si="180"/>
        <v>6370</v>
      </c>
      <c r="N137" s="152">
        <f t="shared" si="180"/>
        <v>3753</v>
      </c>
      <c r="O137" s="153">
        <f t="shared" si="180"/>
        <v>3</v>
      </c>
      <c r="P137" s="56">
        <f>J137-D137</f>
        <v>-130</v>
      </c>
      <c r="Q137" s="10">
        <f>K137-E137</f>
        <v>-5</v>
      </c>
      <c r="R137" s="10">
        <f>L137-F137</f>
        <v>0</v>
      </c>
      <c r="S137" s="58">
        <f>M137-G137</f>
        <v>-550</v>
      </c>
      <c r="T137" s="58">
        <f t="shared" si="165"/>
        <v>425</v>
      </c>
      <c r="U137" s="46">
        <f>O137-I137</f>
        <v>1</v>
      </c>
      <c r="W137" s="87"/>
      <c r="X137" s="87"/>
      <c r="Y137" s="87"/>
      <c r="Z137" s="87"/>
      <c r="AA137" s="87"/>
    </row>
    <row r="138" spans="1:62" s="91" customFormat="1" ht="15.75" customHeight="1" thickBot="1" x14ac:dyDescent="0.3">
      <c r="A138" s="154"/>
      <c r="B138" s="155"/>
      <c r="C138" s="156" t="s">
        <v>1</v>
      </c>
      <c r="D138" s="11">
        <f>D110+D116+D127+D128+D129+D130+D132+D133+D131+D134</f>
        <v>107139</v>
      </c>
      <c r="E138" s="11">
        <f t="shared" ref="E138:I138" si="181">E110+E116+E127+E128+E129+E130+E132+E133+E131+E134</f>
        <v>5810</v>
      </c>
      <c r="F138" s="11">
        <f t="shared" si="181"/>
        <v>3638</v>
      </c>
      <c r="G138" s="11">
        <f t="shared" si="181"/>
        <v>57382</v>
      </c>
      <c r="H138" s="11">
        <f t="shared" si="181"/>
        <v>40309</v>
      </c>
      <c r="I138" s="113">
        <f t="shared" si="181"/>
        <v>0</v>
      </c>
      <c r="J138" s="11">
        <f>J110+J116+J127+J128+J129+J130+J132+J133+J131+J134</f>
        <v>172095</v>
      </c>
      <c r="K138" s="11">
        <f t="shared" ref="K138:O138" si="182">K110+K116+K127+K128+K129+K130+K132+K133+K131+K134</f>
        <v>5118</v>
      </c>
      <c r="L138" s="11">
        <f t="shared" si="182"/>
        <v>16510</v>
      </c>
      <c r="M138" s="11">
        <f t="shared" si="182"/>
        <v>102185</v>
      </c>
      <c r="N138" s="11">
        <f t="shared" si="182"/>
        <v>48282</v>
      </c>
      <c r="O138" s="113">
        <f t="shared" si="182"/>
        <v>0</v>
      </c>
      <c r="P138" s="59">
        <f>J138-D138</f>
        <v>64956</v>
      </c>
      <c r="Q138" s="12">
        <f t="shared" ref="Q138" si="183">K138-E138</f>
        <v>-692</v>
      </c>
      <c r="R138" s="12">
        <f t="shared" ref="R138" si="184">L138-F138</f>
        <v>12872</v>
      </c>
      <c r="S138" s="60">
        <f t="shared" ref="S138" si="185">M138-G138</f>
        <v>44803</v>
      </c>
      <c r="T138" s="60">
        <f t="shared" si="165"/>
        <v>7973</v>
      </c>
      <c r="U138" s="47">
        <f>O138-I138</f>
        <v>0</v>
      </c>
      <c r="W138" s="87"/>
      <c r="X138" s="87"/>
      <c r="Y138" s="87"/>
      <c r="Z138" s="87"/>
      <c r="AA138" s="87"/>
    </row>
    <row r="139" spans="1:62" s="88" customFormat="1" ht="15.75" x14ac:dyDescent="0.25">
      <c r="A139" s="157" t="s">
        <v>0</v>
      </c>
      <c r="B139" s="176"/>
      <c r="C139" s="74"/>
      <c r="D139" s="75"/>
      <c r="E139" s="75"/>
      <c r="F139" s="75"/>
      <c r="G139" s="50"/>
      <c r="H139" s="50"/>
      <c r="I139" s="177"/>
      <c r="J139" s="50"/>
      <c r="K139" s="50"/>
      <c r="L139" s="50"/>
      <c r="M139" s="50"/>
      <c r="N139" s="50"/>
      <c r="O139" s="177"/>
      <c r="P139" s="50"/>
      <c r="Q139" s="50"/>
      <c r="R139" s="50"/>
      <c r="S139" s="50"/>
      <c r="T139" s="50"/>
      <c r="U139" s="165"/>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row>
    <row r="140" spans="1:62" s="88" customFormat="1" ht="15" customHeight="1" x14ac:dyDescent="0.2">
      <c r="A140" s="158" t="s">
        <v>31</v>
      </c>
      <c r="B140" s="176"/>
      <c r="C140" s="74"/>
      <c r="D140" s="75"/>
      <c r="E140" s="75"/>
      <c r="F140" s="75"/>
      <c r="G140" s="50"/>
      <c r="H140" s="50"/>
      <c r="I140" s="177"/>
      <c r="J140" s="50"/>
      <c r="K140" s="50"/>
      <c r="L140" s="50"/>
      <c r="M140" s="50"/>
      <c r="N140" s="50"/>
      <c r="O140" s="177"/>
      <c r="P140" s="50"/>
      <c r="Q140" s="50"/>
      <c r="R140" s="50"/>
      <c r="S140" s="50"/>
      <c r="T140" s="50"/>
      <c r="U140" s="165"/>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row>
    <row r="141" spans="1:62" s="88" customFormat="1" ht="15" customHeight="1" x14ac:dyDescent="0.2">
      <c r="A141" s="158" t="s">
        <v>71</v>
      </c>
      <c r="B141" s="177"/>
      <c r="C141" s="177"/>
      <c r="D141" s="50"/>
      <c r="E141" s="50"/>
      <c r="F141" s="50"/>
      <c r="G141" s="50"/>
      <c r="H141" s="50"/>
      <c r="I141" s="177"/>
      <c r="J141" s="50"/>
      <c r="K141" s="50"/>
      <c r="L141" s="50"/>
      <c r="M141" s="50"/>
      <c r="N141" s="50"/>
      <c r="O141" s="177"/>
      <c r="P141" s="50"/>
      <c r="Q141" s="50"/>
      <c r="R141" s="50"/>
      <c r="S141" s="50"/>
      <c r="T141" s="50"/>
      <c r="U141" s="165"/>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row>
    <row r="142" spans="1:62" s="88" customFormat="1" ht="15" customHeight="1" x14ac:dyDescent="0.2">
      <c r="A142" s="160" t="s">
        <v>72</v>
      </c>
      <c r="B142" s="177"/>
      <c r="C142" s="177"/>
      <c r="D142" s="50"/>
      <c r="E142" s="50"/>
      <c r="F142" s="50"/>
      <c r="G142" s="50"/>
      <c r="H142" s="50"/>
      <c r="I142" s="177"/>
      <c r="J142" s="50"/>
      <c r="K142" s="50"/>
      <c r="L142" s="50"/>
      <c r="M142" s="50"/>
      <c r="N142" s="50"/>
      <c r="O142" s="177"/>
      <c r="P142" s="50"/>
      <c r="Q142" s="50"/>
      <c r="R142" s="50"/>
      <c r="S142" s="50"/>
      <c r="T142" s="50"/>
      <c r="U142" s="165"/>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row>
    <row r="143" spans="1:62" s="88" customFormat="1" ht="15" customHeight="1" x14ac:dyDescent="0.2">
      <c r="A143" s="160" t="s">
        <v>74</v>
      </c>
      <c r="B143" s="177"/>
      <c r="C143" s="177"/>
      <c r="D143" s="50"/>
      <c r="E143" s="50"/>
      <c r="F143" s="50"/>
      <c r="G143" s="50"/>
      <c r="H143" s="50"/>
      <c r="I143" s="177"/>
      <c r="J143" s="50"/>
      <c r="K143" s="50"/>
      <c r="L143" s="50"/>
      <c r="M143" s="50"/>
      <c r="N143" s="50"/>
      <c r="O143" s="177"/>
      <c r="P143" s="50"/>
      <c r="Q143" s="50"/>
      <c r="R143" s="50"/>
      <c r="S143" s="50"/>
      <c r="T143" s="50"/>
      <c r="U143" s="165"/>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row>
    <row r="144" spans="1:62" s="88" customFormat="1" ht="15" customHeight="1" x14ac:dyDescent="0.2">
      <c r="A144" s="161" t="s">
        <v>76</v>
      </c>
      <c r="B144" s="177"/>
      <c r="C144" s="177"/>
      <c r="D144" s="50"/>
      <c r="E144" s="50"/>
      <c r="F144" s="50"/>
      <c r="G144" s="50"/>
      <c r="H144" s="50"/>
      <c r="I144" s="177"/>
      <c r="J144" s="50"/>
      <c r="K144" s="50"/>
      <c r="L144" s="50"/>
      <c r="M144" s="50"/>
      <c r="N144" s="50"/>
      <c r="O144" s="177"/>
      <c r="P144" s="50"/>
      <c r="Q144" s="50"/>
      <c r="R144" s="50"/>
      <c r="S144" s="50"/>
      <c r="T144" s="50"/>
      <c r="U144" s="165"/>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row>
    <row r="145" spans="1:62" s="88" customFormat="1" ht="15" customHeight="1" x14ac:dyDescent="0.2">
      <c r="A145" s="161" t="s">
        <v>78</v>
      </c>
      <c r="B145" s="177"/>
      <c r="C145" s="177"/>
      <c r="D145" s="50"/>
      <c r="E145" s="50"/>
      <c r="F145" s="50"/>
      <c r="G145" s="50"/>
      <c r="H145" s="50"/>
      <c r="I145" s="177"/>
      <c r="J145" s="50"/>
      <c r="K145" s="50"/>
      <c r="L145" s="50"/>
      <c r="M145" s="50"/>
      <c r="N145" s="50"/>
      <c r="O145" s="177"/>
      <c r="P145" s="50"/>
      <c r="Q145" s="50"/>
      <c r="R145" s="50"/>
      <c r="S145" s="50"/>
      <c r="T145" s="50"/>
      <c r="U145" s="165"/>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row>
    <row r="146" spans="1:62" s="88" customFormat="1" ht="15" customHeight="1" x14ac:dyDescent="0.2">
      <c r="A146" s="161" t="s">
        <v>86</v>
      </c>
      <c r="B146" s="177"/>
      <c r="C146" s="177"/>
      <c r="D146" s="50"/>
      <c r="E146" s="50"/>
      <c r="F146" s="50"/>
      <c r="G146" s="50"/>
      <c r="H146" s="50"/>
      <c r="I146" s="177"/>
      <c r="J146" s="50"/>
      <c r="K146" s="50"/>
      <c r="L146" s="50"/>
      <c r="M146" s="50"/>
      <c r="N146" s="50"/>
      <c r="O146" s="177"/>
      <c r="P146" s="50"/>
      <c r="Q146" s="50"/>
      <c r="R146" s="50"/>
      <c r="S146" s="50"/>
      <c r="T146" s="50"/>
      <c r="U146" s="165"/>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row>
    <row r="147" spans="1:62" s="88" customFormat="1" ht="15" customHeight="1" x14ac:dyDescent="0.2">
      <c r="A147" s="161" t="s">
        <v>87</v>
      </c>
      <c r="B147" s="177"/>
      <c r="C147" s="177"/>
      <c r="D147" s="50"/>
      <c r="E147" s="50"/>
      <c r="F147" s="50"/>
      <c r="G147" s="50"/>
      <c r="H147" s="50"/>
      <c r="I147" s="177"/>
      <c r="J147" s="50"/>
      <c r="K147" s="50"/>
      <c r="L147" s="50"/>
      <c r="M147" s="50"/>
      <c r="N147" s="50"/>
      <c r="O147" s="177"/>
      <c r="P147" s="50"/>
      <c r="Q147" s="50"/>
      <c r="R147" s="50"/>
      <c r="S147" s="50"/>
      <c r="T147" s="50"/>
      <c r="U147" s="165"/>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row>
  </sheetData>
  <printOptions horizontalCentered="1"/>
  <pageMargins left="0.25" right="0.25" top="0.75" bottom="0.75" header="0.3" footer="0.3"/>
  <pageSetup scale="39" fitToHeight="0" orientation="landscape" r:id="rId1"/>
  <headerFooter>
    <oddHeader>&amp;LCalifornia Department of Health Care Services&amp;RMay 2021 Medi-Cal Estimate</oddHeader>
  </headerFooter>
  <rowBreaks count="2" manualBreakCount="2">
    <brk id="52" max="17" man="1"/>
    <brk id="101" max="17" man="1"/>
  </rowBreaks>
  <ignoredErrors>
    <ignoredError sqref="J3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9e2b4d9a5d074514512c81738931b97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62</Publication_x0020_Type>
    <Topics xmlns="69bc34b3-1921-46c7-8c7a-d18363374b4b" xsi:nil="true"/>
    <TaxCatchAll xmlns="69bc34b3-1921-46c7-8c7a-d18363374b4b">
      <Value>45</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DHCSDOC-376834418-669</_dlc_DocId>
    <_dlc_DocIdUrl xmlns="69bc34b3-1921-46c7-8c7a-d18363374b4b">
      <Url>https://dhcscagovauthoring/dataandstats/reports/_layouts/15/DocIdRedir.aspx?ID=DHCSDOC-376834418-669</Url>
      <Description>DHCSDOC-376834418-669</Description>
    </_dlc_DocIdUrl>
  </documentManagement>
</p:properties>
</file>

<file path=customXml/itemProps1.xml><?xml version="1.0" encoding="utf-8"?>
<ds:datastoreItem xmlns:ds="http://schemas.openxmlformats.org/officeDocument/2006/customXml" ds:itemID="{88DEF6A6-CE74-4221-9E0A-A5615B2AEE3F}"/>
</file>

<file path=customXml/itemProps2.xml><?xml version="1.0" encoding="utf-8"?>
<ds:datastoreItem xmlns:ds="http://schemas.openxmlformats.org/officeDocument/2006/customXml" ds:itemID="{02391D42-D278-4B96-9F05-905CBCDE6DED}"/>
</file>

<file path=customXml/itemProps3.xml><?xml version="1.0" encoding="utf-8"?>
<ds:datastoreItem xmlns:ds="http://schemas.openxmlformats.org/officeDocument/2006/customXml" ds:itemID="{D33A4CF5-7B5F-42AB-B780-D17DABD1908D}"/>
</file>

<file path=customXml/itemProps4.xml><?xml version="1.0" encoding="utf-8"?>
<ds:datastoreItem xmlns:ds="http://schemas.openxmlformats.org/officeDocument/2006/customXml" ds:itemID="{81A19F9D-E064-47EF-A89B-AE5B3D1B00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Company>DHCS &amp; CDPH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Medi-Cal Drug Supplemental Chart</dc:title>
  <dc:creator>J. Singh</dc:creator>
  <cp:keywords>Drug Medi-Cal, supplemental, May, Local Assistance, estimate, fiscal year, 2021-22, 2022-23</cp:keywords>
  <cp:lastModifiedBy>Stacey, Erik@DHCS</cp:lastModifiedBy>
  <cp:lastPrinted>2021-05-05T04:10:52Z</cp:lastPrinted>
  <dcterms:created xsi:type="dcterms:W3CDTF">2019-08-09T18:02:06Z</dcterms:created>
  <dcterms:modified xsi:type="dcterms:W3CDTF">2022-05-12T23:17:33Z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_dlc_DocIdItemGuid">
    <vt:lpwstr>bb863ddc-e734-404e-8fe7-cb50afe9f47c</vt:lpwstr>
  </property>
  <property fmtid="{D5CDD505-2E9C-101B-9397-08002B2CF9AE}" pid="4" name="Division">
    <vt:lpwstr>45;#Fiscal Forecasting|f301d91f-2d63-4bdb-a1a3-c13e2f7d3764</vt:lpwstr>
  </property>
</Properties>
</file>