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1" documentId="13_ncr:1_{F70101EB-9270-4411-925A-6B5B76010B95}" xr6:coauthVersionLast="47" xr6:coauthVersionMax="47" xr10:uidLastSave="{761B5501-6835-4DC9-BB85-00C547FA2D13}"/>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14"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CQ22" i="14" l="1"/>
  <c r="DW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Q25" i="14" s="1"/>
  <c r="BK11" i="14"/>
  <c r="BN24" i="14" s="1"/>
  <c r="BK10" i="14"/>
  <c r="BR23" i="14" s="1"/>
  <c r="BK9" i="14"/>
  <c r="BO22" i="14" s="1"/>
  <c r="BK8" i="14"/>
  <c r="BT21" i="14" s="1"/>
  <c r="BK7" i="14"/>
  <c r="DY20" i="14" s="1"/>
  <c r="BK6" i="14"/>
  <c r="EP19" i="14" s="1"/>
  <c r="BK5" i="14"/>
  <c r="EE18" i="14" s="1"/>
  <c r="BK4" i="14"/>
  <c r="DS17" i="14" s="1"/>
  <c r="BK3" i="14"/>
  <c r="DK16" i="14" s="1"/>
  <c r="FC22" i="14" l="1"/>
  <c r="FC23" i="14"/>
  <c r="DP23" i="14"/>
  <c r="FB22" i="14"/>
  <c r="DV22" i="14"/>
  <c r="CP22" i="14"/>
  <c r="FD23" i="14"/>
  <c r="EV23" i="14"/>
  <c r="DH23" i="14"/>
  <c r="EU22" i="14"/>
  <c r="DO22" i="14"/>
  <c r="CI22" i="14"/>
  <c r="DX23" i="14"/>
  <c r="EU23" i="14"/>
  <c r="CZ23" i="14"/>
  <c r="ET22" i="14"/>
  <c r="DN22" i="14"/>
  <c r="CH22" i="14"/>
  <c r="EN23" i="14"/>
  <c r="CR23" i="14"/>
  <c r="EM22" i="14"/>
  <c r="DG22" i="14"/>
  <c r="CA22" i="14"/>
  <c r="BL23" i="14"/>
  <c r="EM23" i="14"/>
  <c r="CJ23" i="14"/>
  <c r="EL22" i="14"/>
  <c r="DF22" i="14"/>
  <c r="BZ22" i="14"/>
  <c r="EF23" i="14"/>
  <c r="CB23" i="14"/>
  <c r="EE22" i="14"/>
  <c r="CY22" i="14"/>
  <c r="BS22" i="14"/>
  <c r="EE23" i="14"/>
  <c r="BT23" i="14"/>
  <c r="ED22" i="14"/>
  <c r="CX22" i="14"/>
  <c r="BR22" i="14"/>
  <c r="EU25" i="14"/>
  <c r="EE25" i="14"/>
  <c r="DO25" i="14"/>
  <c r="CY25" i="14"/>
  <c r="CI25" i="14"/>
  <c r="BS25" i="14"/>
  <c r="FD25" i="14"/>
  <c r="DX25" i="14"/>
  <c r="CR25" i="14"/>
  <c r="FC25" i="14"/>
  <c r="DW25" i="14"/>
  <c r="CQ25" i="14"/>
  <c r="EV25" i="14"/>
  <c r="DP25" i="14"/>
  <c r="CJ25" i="14"/>
  <c r="EN25" i="14"/>
  <c r="DH25" i="14"/>
  <c r="CB25" i="14"/>
  <c r="BL25" i="14"/>
  <c r="EM25" i="14"/>
  <c r="DG25" i="14"/>
  <c r="CA25" i="14"/>
  <c r="EF25" i="14"/>
  <c r="CZ25" i="14"/>
  <c r="BT25" i="14"/>
  <c r="BL121" i="14"/>
  <c r="FB25" i="14"/>
  <c r="ET25" i="14"/>
  <c r="EL25" i="14"/>
  <c r="ED25" i="14"/>
  <c r="DV25" i="14"/>
  <c r="DN25" i="14"/>
  <c r="DF25" i="14"/>
  <c r="CX25" i="14"/>
  <c r="CP25" i="14"/>
  <c r="CH25" i="14"/>
  <c r="BZ25" i="14"/>
  <c r="BR25" i="14"/>
  <c r="FA25" i="14"/>
  <c r="ES25" i="14"/>
  <c r="EK25" i="14"/>
  <c r="EC25" i="14"/>
  <c r="DU25" i="14"/>
  <c r="DM25" i="14"/>
  <c r="DE25" i="14"/>
  <c r="CW25" i="14"/>
  <c r="CO25" i="14"/>
  <c r="CG25" i="14"/>
  <c r="BY25"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DL73" i="14"/>
  <c r="DT73" i="14"/>
  <c r="EB73" i="14"/>
  <c r="EJ73" i="14"/>
  <c r="ER73" i="14"/>
  <c r="EZ73" i="14"/>
  <c r="BL73" i="14"/>
  <c r="BP61" i="14"/>
  <c r="BX61" i="14"/>
  <c r="CF61" i="14"/>
  <c r="CN61" i="14"/>
  <c r="CV61" i="14"/>
  <c r="DD61" i="14"/>
  <c r="DL61" i="14"/>
  <c r="DT61" i="14"/>
  <c r="EB61" i="14"/>
  <c r="EJ61" i="14"/>
  <c r="ER61"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DN73" i="14"/>
  <c r="DV73" i="14"/>
  <c r="ED73" i="14"/>
  <c r="EL73" i="14"/>
  <c r="ET73" i="14"/>
  <c r="FB73" i="14"/>
  <c r="BR61" i="14"/>
  <c r="BZ61" i="14"/>
  <c r="CH61" i="14"/>
  <c r="CP61" i="14"/>
  <c r="CX61" i="14"/>
  <c r="DF61" i="14"/>
  <c r="DN61" i="14"/>
  <c r="DV61" i="14"/>
  <c r="ED61"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BS133" i="14"/>
  <c r="CY133" i="14"/>
  <c r="EE133" i="14"/>
  <c r="CA121" i="14"/>
  <c r="DG121" i="14"/>
  <c r="EM121" i="14"/>
  <c r="CP109" i="14"/>
  <c r="DV109" i="14"/>
  <c r="FB109" i="14"/>
  <c r="BR97" i="14"/>
  <c r="CX97" i="14"/>
  <c r="ED97" i="14"/>
  <c r="CF85" i="14"/>
  <c r="DL85" i="14"/>
  <c r="ER85" i="14"/>
  <c r="CE73" i="14"/>
  <c r="DK73" i="14"/>
  <c r="EQ73" i="14"/>
  <c r="CM61" i="14"/>
  <c r="DS61" i="14"/>
  <c r="EN61" i="14"/>
  <c r="EW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BS121" i="14"/>
  <c r="DN109" i="14"/>
  <c r="DV97" i="14"/>
  <c r="DD85" i="14"/>
  <c r="BZ49" i="14"/>
  <c r="DN49" i="14"/>
  <c r="BO37" i="14"/>
  <c r="DC37" i="14"/>
  <c r="FG37" i="14"/>
  <c r="CR133" i="14"/>
  <c r="DF121" i="14"/>
  <c r="CD73" i="14"/>
  <c r="EM61" i="14"/>
  <c r="CA49" i="14"/>
  <c r="DW49" i="14"/>
  <c r="BP37" i="14"/>
  <c r="DL37" i="14"/>
  <c r="BL37" i="14"/>
  <c r="BT133" i="14"/>
  <c r="CZ133" i="14"/>
  <c r="EF133" i="14"/>
  <c r="CH121" i="14"/>
  <c r="DN121" i="14"/>
  <c r="ET121" i="14"/>
  <c r="CQ109" i="14"/>
  <c r="DW109" i="14"/>
  <c r="FC109" i="14"/>
  <c r="BY97" i="14"/>
  <c r="DE97" i="14"/>
  <c r="EK97" i="14"/>
  <c r="CG85" i="14"/>
  <c r="DM85" i="14"/>
  <c r="ES85" i="14"/>
  <c r="CL73" i="14"/>
  <c r="DR73" i="14"/>
  <c r="EX73" i="14"/>
  <c r="BN61" i="14"/>
  <c r="CT61" i="14"/>
  <c r="DZ61" i="14"/>
  <c r="EO61" i="14"/>
  <c r="EX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FC133" i="14"/>
  <c r="FB97" i="14"/>
  <c r="EU61" i="14"/>
  <c r="CP49" i="14"/>
  <c r="ED49" i="14"/>
  <c r="BW37" i="14"/>
  <c r="DS37" i="14"/>
  <c r="FD133" i="14"/>
  <c r="BZ121" i="14"/>
  <c r="EC97" i="14"/>
  <c r="EP73" i="14"/>
  <c r="CQ49" i="14"/>
  <c r="EM49" i="14"/>
  <c r="CV37" i="14"/>
  <c r="ER37" i="14"/>
  <c r="CA133" i="14"/>
  <c r="DG133" i="14"/>
  <c r="EM133" i="14"/>
  <c r="CI121" i="14"/>
  <c r="DO121" i="14"/>
  <c r="EU121" i="14"/>
  <c r="BR109" i="14"/>
  <c r="CX109" i="14"/>
  <c r="ED109" i="14"/>
  <c r="BZ97" i="14"/>
  <c r="DF97" i="14"/>
  <c r="EL97" i="14"/>
  <c r="CN85" i="14"/>
  <c r="DT85" i="14"/>
  <c r="EZ85" i="14"/>
  <c r="CM73" i="14"/>
  <c r="DS73" i="14"/>
  <c r="EY73" i="14"/>
  <c r="BO61" i="14"/>
  <c r="CU61" i="14"/>
  <c r="EA61" i="14"/>
  <c r="EP61" i="14"/>
  <c r="EY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CY121" i="14"/>
  <c r="EI73" i="14"/>
  <c r="CE61" i="14"/>
  <c r="CH49" i="14"/>
  <c r="EL49" i="14"/>
  <c r="CU37" i="14"/>
  <c r="EQ37" i="14"/>
  <c r="CI109" i="14"/>
  <c r="BQ97" i="14"/>
  <c r="DJ73" i="14"/>
  <c r="CL61" i="14"/>
  <c r="DG49" i="14"/>
  <c r="FC49" i="14"/>
  <c r="DT37" i="14"/>
  <c r="CB133" i="14"/>
  <c r="DH133" i="14"/>
  <c r="EN133" i="14"/>
  <c r="CP121" i="14"/>
  <c r="DV121" i="14"/>
  <c r="FB121" i="14"/>
  <c r="BS109" i="14"/>
  <c r="CY109" i="14"/>
  <c r="EE109" i="14"/>
  <c r="CG97" i="14"/>
  <c r="DM97" i="14"/>
  <c r="ES97" i="14"/>
  <c r="CO85" i="14"/>
  <c r="DU85" i="14"/>
  <c r="FA85" i="14"/>
  <c r="BN73" i="14"/>
  <c r="CT73" i="14"/>
  <c r="DZ73" i="14"/>
  <c r="FF73" i="14"/>
  <c r="BV61" i="14"/>
  <c r="DB61" i="14"/>
  <c r="EE61" i="14"/>
  <c r="EQ61" i="14"/>
  <c r="EZ61" i="14"/>
  <c r="BL61" i="14"/>
  <c r="BO49" i="14"/>
  <c r="BW49" i="14"/>
  <c r="CE49" i="14"/>
  <c r="CM49" i="14"/>
  <c r="CU49" i="14"/>
  <c r="DC49" i="14"/>
  <c r="DK49" i="14"/>
  <c r="DS49" i="14"/>
  <c r="EA49" i="14"/>
  <c r="EI49" i="14"/>
  <c r="EQ49" i="14"/>
  <c r="EY49" i="14"/>
  <c r="FG49" i="14"/>
  <c r="BT37" i="14"/>
  <c r="CB37" i="14"/>
  <c r="CJ37" i="14"/>
  <c r="CR37" i="14"/>
  <c r="CZ37" i="14"/>
  <c r="DH37" i="14"/>
  <c r="DP37" i="14"/>
  <c r="DX37" i="14"/>
  <c r="EF37" i="14"/>
  <c r="EN37" i="14"/>
  <c r="EV37" i="14"/>
  <c r="FD37" i="14"/>
  <c r="EE121" i="14"/>
  <c r="ET109" i="14"/>
  <c r="CP97" i="14"/>
  <c r="BX85" i="14"/>
  <c r="BW73" i="14"/>
  <c r="EL61" i="14"/>
  <c r="DF49" i="14"/>
  <c r="FB49" i="14"/>
  <c r="DK37" i="14"/>
  <c r="EY37" i="14"/>
  <c r="DX133" i="14"/>
  <c r="EU109" i="14"/>
  <c r="BY85" i="14"/>
  <c r="DR61" i="14"/>
  <c r="CI49" i="14"/>
  <c r="EE49" i="14"/>
  <c r="BX37" i="14"/>
  <c r="DD37" i="14"/>
  <c r="EZ37" i="14"/>
  <c r="CI133" i="14"/>
  <c r="DO133" i="14"/>
  <c r="EU133" i="14"/>
  <c r="CQ121" i="14"/>
  <c r="DW121" i="14"/>
  <c r="FC121" i="14"/>
  <c r="BZ109" i="14"/>
  <c r="DF109" i="14"/>
  <c r="EL109" i="14"/>
  <c r="CH97" i="14"/>
  <c r="DN97" i="14"/>
  <c r="ET97" i="14"/>
  <c r="BP85" i="14"/>
  <c r="CV85" i="14"/>
  <c r="EB85" i="14"/>
  <c r="BL85" i="14"/>
  <c r="BO73" i="14"/>
  <c r="CU73" i="14"/>
  <c r="EA73" i="14"/>
  <c r="FG73" i="14"/>
  <c r="BW61" i="14"/>
  <c r="DC61" i="14"/>
  <c r="EH61" i="14"/>
  <c r="ES61" i="14"/>
  <c r="FA61" i="14"/>
  <c r="BP49" i="14"/>
  <c r="BX49" i="14"/>
  <c r="CF49" i="14"/>
  <c r="CN49" i="14"/>
  <c r="CV49" i="14"/>
  <c r="DD49" i="14"/>
  <c r="DL49" i="14"/>
  <c r="DT49" i="14"/>
  <c r="EB49" i="14"/>
  <c r="EJ49" i="14"/>
  <c r="ER49" i="14"/>
  <c r="EZ49" i="14"/>
  <c r="BM37" i="14"/>
  <c r="BU37" i="14"/>
  <c r="CC37" i="14"/>
  <c r="CK37" i="14"/>
  <c r="CS37" i="14"/>
  <c r="DA37" i="14"/>
  <c r="DI37" i="14"/>
  <c r="DQ37" i="14"/>
  <c r="DY37" i="14"/>
  <c r="EG37" i="14"/>
  <c r="EO37" i="14"/>
  <c r="EW37" i="14"/>
  <c r="FE37" i="14"/>
  <c r="DW133" i="14"/>
  <c r="CH109" i="14"/>
  <c r="DC73" i="14"/>
  <c r="FC61" i="14"/>
  <c r="CX49" i="14"/>
  <c r="ET49" i="14"/>
  <c r="CM37" i="14"/>
  <c r="EI37" i="14"/>
  <c r="DO109" i="14"/>
  <c r="EK85" i="14"/>
  <c r="EV61" i="14"/>
  <c r="BS49" i="14"/>
  <c r="DO49" i="14"/>
  <c r="CF37" i="14"/>
  <c r="EB37" i="14"/>
  <c r="CJ133" i="14"/>
  <c r="DP133" i="14"/>
  <c r="EV133" i="14"/>
  <c r="BR121" i="14"/>
  <c r="CX121" i="14"/>
  <c r="ED121" i="14"/>
  <c r="CA109" i="14"/>
  <c r="DG109" i="14"/>
  <c r="EM109" i="14"/>
  <c r="CO97" i="14"/>
  <c r="DU97" i="14"/>
  <c r="FA97" i="14"/>
  <c r="BQ85" i="14"/>
  <c r="CW85" i="14"/>
  <c r="EC85" i="14"/>
  <c r="BV73" i="14"/>
  <c r="DB73" i="14"/>
  <c r="EH73" i="14"/>
  <c r="CD61" i="14"/>
  <c r="DJ61" i="14"/>
  <c r="EI61" i="14"/>
  <c r="ET61" i="14"/>
  <c r="FB61" i="14"/>
  <c r="BQ49" i="14"/>
  <c r="BY49" i="14"/>
  <c r="CG49" i="14"/>
  <c r="CO49" i="14"/>
  <c r="CW49" i="14"/>
  <c r="DE49" i="14"/>
  <c r="DM49" i="14"/>
  <c r="DU49" i="14"/>
  <c r="EC49" i="14"/>
  <c r="EK49" i="14"/>
  <c r="ES49" i="14"/>
  <c r="FA49" i="14"/>
  <c r="BN37" i="14"/>
  <c r="BV37" i="14"/>
  <c r="CD37" i="14"/>
  <c r="CL37" i="14"/>
  <c r="CT37" i="14"/>
  <c r="DB37" i="14"/>
  <c r="DJ37" i="14"/>
  <c r="DR37" i="14"/>
  <c r="DZ37" i="14"/>
  <c r="EH37" i="14"/>
  <c r="EP37" i="14"/>
  <c r="EX37" i="14"/>
  <c r="FF37" i="14"/>
  <c r="CQ133" i="14"/>
  <c r="EJ85" i="14"/>
  <c r="DK61" i="14"/>
  <c r="BR49" i="14"/>
  <c r="DV49" i="14"/>
  <c r="CE37" i="14"/>
  <c r="EA37" i="14"/>
  <c r="EL121" i="14"/>
  <c r="CW97" i="14"/>
  <c r="DE85" i="14"/>
  <c r="FD61" i="14"/>
  <c r="CY49" i="14"/>
  <c r="EU49" i="14"/>
  <c r="CN37" i="14"/>
  <c r="EJ37" i="14"/>
  <c r="EZ25" i="14"/>
  <c r="ER25" i="14"/>
  <c r="EJ25" i="14"/>
  <c r="EB25" i="14"/>
  <c r="DT25" i="14"/>
  <c r="DL25" i="14"/>
  <c r="DD25" i="14"/>
  <c r="CV25" i="14"/>
  <c r="CN25" i="14"/>
  <c r="CF25" i="14"/>
  <c r="BX25" i="14"/>
  <c r="BP25" i="14"/>
  <c r="BL49" i="14"/>
  <c r="FG25" i="14"/>
  <c r="EY25" i="14"/>
  <c r="EQ25" i="14"/>
  <c r="EI25" i="14"/>
  <c r="EA25" i="14"/>
  <c r="DS25" i="14"/>
  <c r="DK25" i="14"/>
  <c r="DC25" i="14"/>
  <c r="CU25" i="14"/>
  <c r="CM25" i="14"/>
  <c r="CE25" i="14"/>
  <c r="BW25" i="14"/>
  <c r="BO25" i="14"/>
  <c r="FF25" i="14"/>
  <c r="EX25" i="14"/>
  <c r="EP25" i="14"/>
  <c r="EH25" i="14"/>
  <c r="DZ25" i="14"/>
  <c r="DR25" i="14"/>
  <c r="DJ25" i="14"/>
  <c r="DB25" i="14"/>
  <c r="CT25" i="14"/>
  <c r="CL25" i="14"/>
  <c r="CD25" i="14"/>
  <c r="BV25" i="14"/>
  <c r="BN25" i="14"/>
  <c r="FE25" i="14"/>
  <c r="EW25" i="14"/>
  <c r="EO25" i="14"/>
  <c r="EG25" i="14"/>
  <c r="DY25" i="14"/>
  <c r="DQ25" i="14"/>
  <c r="DI25" i="14"/>
  <c r="DA25" i="14"/>
  <c r="CS25" i="14"/>
  <c r="CK25" i="14"/>
  <c r="CC25" i="14"/>
  <c r="BU25" i="14"/>
  <c r="BM25" i="14"/>
  <c r="FC24" i="14"/>
  <c r="EU24" i="14"/>
  <c r="EM24" i="14"/>
  <c r="EE24" i="14"/>
  <c r="DO24" i="14"/>
  <c r="DG24" i="14"/>
  <c r="CY24" i="14"/>
  <c r="CQ24" i="14"/>
  <c r="CI24" i="14"/>
  <c r="CA24" i="14"/>
  <c r="BS24" i="14"/>
  <c r="DP24" i="14"/>
  <c r="DW24" i="14"/>
  <c r="FB24" i="14"/>
  <c r="ET24" i="14"/>
  <c r="EL24" i="14"/>
  <c r="ED24" i="14"/>
  <c r="DV24" i="14"/>
  <c r="DN24" i="14"/>
  <c r="DF24" i="14"/>
  <c r="CX24" i="14"/>
  <c r="CP24" i="14"/>
  <c r="CH24" i="14"/>
  <c r="BZ24" i="14"/>
  <c r="BR24" i="14"/>
  <c r="EN24" i="14"/>
  <c r="DH24" i="14"/>
  <c r="CB24" i="14"/>
  <c r="FA24" i="14"/>
  <c r="ES24" i="14"/>
  <c r="EK24" i="14"/>
  <c r="EC24" i="14"/>
  <c r="DU24" i="14"/>
  <c r="DM24" i="14"/>
  <c r="DE24" i="14"/>
  <c r="CW24" i="14"/>
  <c r="CO24" i="14"/>
  <c r="CG24" i="14"/>
  <c r="BY24" i="14"/>
  <c r="BQ24" i="14"/>
  <c r="FD24" i="14"/>
  <c r="DX24" i="14"/>
  <c r="CR24" i="14"/>
  <c r="CJ24" i="14"/>
  <c r="BT24" i="14"/>
  <c r="BL24" i="14"/>
  <c r="EZ24" i="14"/>
  <c r="ER24" i="14"/>
  <c r="EJ24" i="14"/>
  <c r="EB24" i="14"/>
  <c r="DT24" i="14"/>
  <c r="DL24" i="14"/>
  <c r="DD24" i="14"/>
  <c r="CV24" i="14"/>
  <c r="CN24" i="14"/>
  <c r="CF24" i="14"/>
  <c r="BX24" i="14"/>
  <c r="BP24" i="14"/>
  <c r="EV24" i="14"/>
  <c r="CZ24" i="14"/>
  <c r="FG24" i="14"/>
  <c r="EY24" i="14"/>
  <c r="EQ24" i="14"/>
  <c r="EI24" i="14"/>
  <c r="EA24" i="14"/>
  <c r="DS24" i="14"/>
  <c r="DK24" i="14"/>
  <c r="DC24" i="14"/>
  <c r="CU24" i="14"/>
  <c r="CM24" i="14"/>
  <c r="CE24" i="14"/>
  <c r="BW24" i="14"/>
  <c r="BO24" i="14"/>
  <c r="EF24" i="14"/>
  <c r="FF24" i="14"/>
  <c r="EX24" i="14"/>
  <c r="EP24" i="14"/>
  <c r="EH24" i="14"/>
  <c r="DZ24" i="14"/>
  <c r="DR24" i="14"/>
  <c r="DJ24" i="14"/>
  <c r="DB24" i="14"/>
  <c r="CT24" i="14"/>
  <c r="CL24" i="14"/>
  <c r="CD24" i="14"/>
  <c r="BV24"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EK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EN60" i="14"/>
  <c r="EV60" i="14"/>
  <c r="FD60" i="14"/>
  <c r="BR132" i="14"/>
  <c r="BZ132" i="14"/>
  <c r="CH132" i="14"/>
  <c r="CP132" i="14"/>
  <c r="CX132" i="14"/>
  <c r="DF132" i="14"/>
  <c r="DN132" i="14"/>
  <c r="DV132" i="14"/>
  <c r="ED132" i="14"/>
  <c r="EL132" i="14"/>
  <c r="ET132" i="14"/>
  <c r="FB132" i="14"/>
  <c r="BM120" i="14"/>
  <c r="BU120" i="14"/>
  <c r="CC120" i="14"/>
  <c r="CK120" i="14"/>
  <c r="CS120" i="14"/>
  <c r="DA120" i="14"/>
  <c r="DI120" i="14"/>
  <c r="DQ120" i="14"/>
  <c r="DY120" i="14"/>
  <c r="EG120" i="14"/>
  <c r="EO120" i="14"/>
  <c r="EW120" i="14"/>
  <c r="FE120" i="14"/>
  <c r="BQ108" i="14"/>
  <c r="BY108" i="14"/>
  <c r="CG108" i="14"/>
  <c r="CO108" i="14"/>
  <c r="CW108" i="14"/>
  <c r="DE108" i="14"/>
  <c r="DM108" i="14"/>
  <c r="DU108" i="14"/>
  <c r="EC108" i="14"/>
  <c r="EK108" i="14"/>
  <c r="ES108" i="14"/>
  <c r="FA108" i="14"/>
  <c r="BT96" i="14"/>
  <c r="CB96" i="14"/>
  <c r="CJ96" i="14"/>
  <c r="CR96" i="14"/>
  <c r="CZ96" i="14"/>
  <c r="DH96" i="14"/>
  <c r="DP96" i="14"/>
  <c r="DX96" i="14"/>
  <c r="EF96" i="14"/>
  <c r="EN96" i="14"/>
  <c r="EV96" i="14"/>
  <c r="FD96" i="14"/>
  <c r="BL96" i="14"/>
  <c r="BO84" i="14"/>
  <c r="BW84" i="14"/>
  <c r="CE84" i="14"/>
  <c r="CM84" i="14"/>
  <c r="CU84" i="14"/>
  <c r="DC84" i="14"/>
  <c r="DK84" i="14"/>
  <c r="DS84" i="14"/>
  <c r="EA84" i="14"/>
  <c r="EI84" i="14"/>
  <c r="EQ84" i="14"/>
  <c r="EY84" i="14"/>
  <c r="FG84" i="14"/>
  <c r="BQ72" i="14"/>
  <c r="BY72" i="14"/>
  <c r="CG72" i="14"/>
  <c r="CO72" i="14"/>
  <c r="CW72" i="14"/>
  <c r="DE72" i="14"/>
  <c r="DM72" i="14"/>
  <c r="DU72" i="14"/>
  <c r="EC72" i="14"/>
  <c r="EK72" i="14"/>
  <c r="ES72" i="14"/>
  <c r="FA72" i="14"/>
  <c r="BM60" i="14"/>
  <c r="BU60" i="14"/>
  <c r="CC60" i="14"/>
  <c r="CK60" i="14"/>
  <c r="CS60" i="14"/>
  <c r="DA60" i="14"/>
  <c r="DI60" i="14"/>
  <c r="DQ60" i="14"/>
  <c r="DY60" i="14"/>
  <c r="EG60"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S132" i="14"/>
  <c r="EE132" i="14"/>
  <c r="CL120" i="14"/>
  <c r="EX120" i="14"/>
  <c r="DN108" i="14"/>
  <c r="BU96" i="14"/>
  <c r="DM96" i="14"/>
  <c r="EI96" i="14"/>
  <c r="FE96" i="14"/>
  <c r="CB84" i="14"/>
  <c r="CX84" i="14"/>
  <c r="DT84" i="14"/>
  <c r="EN84" i="14"/>
  <c r="CD72" i="14"/>
  <c r="CZ72" i="14"/>
  <c r="DV72" i="14"/>
  <c r="EP72" i="14"/>
  <c r="BN60" i="14"/>
  <c r="CH60" i="14"/>
  <c r="DD60" i="14"/>
  <c r="DZ60" i="14"/>
  <c r="EP60" i="14"/>
  <c r="EY60" i="14"/>
  <c r="BS48" i="14"/>
  <c r="CA48" i="14"/>
  <c r="CI48" i="14"/>
  <c r="CQ48" i="14"/>
  <c r="CY48" i="14"/>
  <c r="DG48" i="14"/>
  <c r="DO48" i="14"/>
  <c r="DW48" i="14"/>
  <c r="EE48" i="14"/>
  <c r="EM48" i="14"/>
  <c r="EU48" i="14"/>
  <c r="FC48" i="14"/>
  <c r="BL48" i="14"/>
  <c r="BT36" i="14"/>
  <c r="CB36" i="14"/>
  <c r="CJ36" i="14"/>
  <c r="CR36" i="14"/>
  <c r="CZ36" i="14"/>
  <c r="DH36" i="14"/>
  <c r="DP36" i="14"/>
  <c r="DX36" i="14"/>
  <c r="EF36" i="14"/>
  <c r="EN36" i="14"/>
  <c r="EV36" i="14"/>
  <c r="FD36" i="14"/>
  <c r="BL36" i="14"/>
  <c r="BV72" i="14"/>
  <c r="BZ60" i="14"/>
  <c r="DL48" i="14"/>
  <c r="EZ48" i="14"/>
  <c r="DM36" i="14"/>
  <c r="EH120" i="14"/>
  <c r="BX84" i="14"/>
  <c r="FF72" i="14"/>
  <c r="FF60" i="14"/>
  <c r="BQ48" i="14"/>
  <c r="DU48" i="14"/>
  <c r="CP36" i="14"/>
  <c r="EL36" i="14"/>
  <c r="CA132" i="14"/>
  <c r="EM132" i="14"/>
  <c r="CT120" i="14"/>
  <c r="FF120" i="14"/>
  <c r="DV108" i="14"/>
  <c r="CC96" i="14"/>
  <c r="DQ96" i="14"/>
  <c r="EK96" i="14"/>
  <c r="FG96" i="14"/>
  <c r="CF84" i="14"/>
  <c r="CZ84" i="14"/>
  <c r="DV84" i="14"/>
  <c r="ER84" i="14"/>
  <c r="CH72" i="14"/>
  <c r="DB72" i="14"/>
  <c r="DX72" i="14"/>
  <c r="ET72" i="14"/>
  <c r="BP60" i="14"/>
  <c r="CL60" i="14"/>
  <c r="DF60" i="14"/>
  <c r="EB60" i="14"/>
  <c r="EQ60" i="14"/>
  <c r="EZ60" i="14"/>
  <c r="BT48" i="14"/>
  <c r="CB48" i="14"/>
  <c r="CJ48" i="14"/>
  <c r="CR48" i="14"/>
  <c r="CZ48" i="14"/>
  <c r="DH48" i="14"/>
  <c r="DP48" i="14"/>
  <c r="DX48" i="14"/>
  <c r="EF48" i="14"/>
  <c r="EN48" i="14"/>
  <c r="EV48" i="14"/>
  <c r="FD48" i="14"/>
  <c r="BM36" i="14"/>
  <c r="BU36" i="14"/>
  <c r="CC36" i="14"/>
  <c r="CK36" i="14"/>
  <c r="CS36" i="14"/>
  <c r="DA36" i="14"/>
  <c r="DI36" i="14"/>
  <c r="DQ36" i="14"/>
  <c r="DY36" i="14"/>
  <c r="EG36" i="14"/>
  <c r="EO36" i="14"/>
  <c r="EW36" i="14"/>
  <c r="FE36" i="14"/>
  <c r="CV60" i="14"/>
  <c r="DD48" i="14"/>
  <c r="DE36" i="14"/>
  <c r="DP72" i="14"/>
  <c r="EW60" i="14"/>
  <c r="CO48" i="14"/>
  <c r="BR36" i="14"/>
  <c r="ED36" i="14"/>
  <c r="CI132" i="14"/>
  <c r="EU132" i="14"/>
  <c r="DB120" i="14"/>
  <c r="BR108" i="14"/>
  <c r="ED108" i="14"/>
  <c r="CK96" i="14"/>
  <c r="DS96" i="14"/>
  <c r="EO96" i="14"/>
  <c r="CH84" i="14"/>
  <c r="DD84" i="14"/>
  <c r="DX84" i="14"/>
  <c r="ET84" i="14"/>
  <c r="BN72" i="14"/>
  <c r="CJ72" i="14"/>
  <c r="DF72" i="14"/>
  <c r="DZ72" i="14"/>
  <c r="EV72" i="14"/>
  <c r="BR60" i="14"/>
  <c r="CN60" i="14"/>
  <c r="DJ60" i="14"/>
  <c r="ED60" i="14"/>
  <c r="ER60" i="14"/>
  <c r="FA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H72" i="14"/>
  <c r="BP48" i="14"/>
  <c r="EB48" i="14"/>
  <c r="CO36" i="14"/>
  <c r="EC36" i="14"/>
  <c r="EJ84" i="14"/>
  <c r="DT60" i="14"/>
  <c r="CG48" i="14"/>
  <c r="EK48" i="14"/>
  <c r="DF36" i="14"/>
  <c r="CQ132" i="14"/>
  <c r="FC132" i="14"/>
  <c r="DJ120" i="14"/>
  <c r="BZ108" i="14"/>
  <c r="EL108" i="14"/>
  <c r="CS96" i="14"/>
  <c r="DU96" i="14"/>
  <c r="EQ96" i="14"/>
  <c r="BP84" i="14"/>
  <c r="CJ84" i="14"/>
  <c r="DF84" i="14"/>
  <c r="EB84" i="14"/>
  <c r="EV84" i="14"/>
  <c r="BL84" i="14"/>
  <c r="BR72" i="14"/>
  <c r="CL72" i="14"/>
  <c r="DH72" i="14"/>
  <c r="ED72" i="14"/>
  <c r="EX72" i="14"/>
  <c r="BL72" i="14"/>
  <c r="BV60" i="14"/>
  <c r="CP60" i="14"/>
  <c r="DL60" i="14"/>
  <c r="EH60" i="14"/>
  <c r="ES60" i="14"/>
  <c r="FB60" i="14"/>
  <c r="BN48" i="14"/>
  <c r="BV48" i="14"/>
  <c r="CD48" i="14"/>
  <c r="CL48" i="14"/>
  <c r="CT48" i="14"/>
  <c r="DB48" i="14"/>
  <c r="DJ48" i="14"/>
  <c r="DR48" i="14"/>
  <c r="DZ48" i="14"/>
  <c r="EH48" i="14"/>
  <c r="EP48" i="14"/>
  <c r="EX48" i="14"/>
  <c r="FF48" i="14"/>
  <c r="BO36" i="14"/>
  <c r="BW36" i="14"/>
  <c r="CE36" i="14"/>
  <c r="CM36" i="14"/>
  <c r="CU36" i="14"/>
  <c r="DC36" i="14"/>
  <c r="DK36" i="14"/>
  <c r="DS36" i="14"/>
  <c r="EA36" i="14"/>
  <c r="EI36" i="14"/>
  <c r="EQ36" i="14"/>
  <c r="EY36" i="14"/>
  <c r="FG36" i="14"/>
  <c r="DR60" i="14"/>
  <c r="BX48" i="14"/>
  <c r="DT48" i="14"/>
  <c r="CG36" i="14"/>
  <c r="DU36" i="14"/>
  <c r="EY96" i="14"/>
  <c r="DN84" i="14"/>
  <c r="BZ72" i="14"/>
  <c r="BY48" i="14"/>
  <c r="EC48" i="14"/>
  <c r="CH36" i="14"/>
  <c r="ET36" i="14"/>
  <c r="CY132" i="14"/>
  <c r="DR120" i="14"/>
  <c r="CH108" i="14"/>
  <c r="ET108" i="14"/>
  <c r="DA96" i="14"/>
  <c r="DY96" i="14"/>
  <c r="ES96" i="14"/>
  <c r="BR84" i="14"/>
  <c r="CN84" i="14"/>
  <c r="DH84" i="14"/>
  <c r="ED84" i="14"/>
  <c r="EZ84" i="14"/>
  <c r="BT72" i="14"/>
  <c r="CP72" i="14"/>
  <c r="DJ72" i="14"/>
  <c r="EF72" i="14"/>
  <c r="FB72" i="14"/>
  <c r="BX60" i="14"/>
  <c r="CT60" i="14"/>
  <c r="DN60" i="14"/>
  <c r="EJ60" i="14"/>
  <c r="ET60" i="14"/>
  <c r="FC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DN72" i="14"/>
  <c r="EL60" i="14"/>
  <c r="CV48" i="14"/>
  <c r="ER48" i="14"/>
  <c r="CW36" i="14"/>
  <c r="FA36" i="14"/>
  <c r="BV120" i="14"/>
  <c r="EC96" i="14"/>
  <c r="CT72" i="14"/>
  <c r="CX60" i="14"/>
  <c r="CW48" i="14"/>
  <c r="ES48" i="14"/>
  <c r="BZ36" i="14"/>
  <c r="DV36" i="14"/>
  <c r="DG132" i="14"/>
  <c r="BN120" i="14"/>
  <c r="DZ120" i="14"/>
  <c r="CP108" i="14"/>
  <c r="FB108" i="14"/>
  <c r="DC96" i="14"/>
  <c r="EA96" i="14"/>
  <c r="EW96" i="14"/>
  <c r="BT84" i="14"/>
  <c r="CP84" i="14"/>
  <c r="DL84" i="14"/>
  <c r="EF84" i="14"/>
  <c r="FB84" i="14"/>
  <c r="FD72" i="14"/>
  <c r="EU60" i="14"/>
  <c r="CN48" i="14"/>
  <c r="BQ36" i="14"/>
  <c r="ES36" i="14"/>
  <c r="DI96" i="14"/>
  <c r="FD84" i="14"/>
  <c r="CD60" i="14"/>
  <c r="DE48" i="14"/>
  <c r="FA48" i="14"/>
  <c r="DN36" i="14"/>
  <c r="DW132" i="14"/>
  <c r="CD120" i="14"/>
  <c r="EP120" i="14"/>
  <c r="DF108" i="14"/>
  <c r="BM96" i="14"/>
  <c r="DK96" i="14"/>
  <c r="EG96" i="14"/>
  <c r="FA96" i="14"/>
  <c r="BZ84" i="14"/>
  <c r="CV84" i="14"/>
  <c r="DP84" i="14"/>
  <c r="EL84" i="14"/>
  <c r="CB72" i="14"/>
  <c r="CX72" i="14"/>
  <c r="DR72" i="14"/>
  <c r="EN72" i="14"/>
  <c r="CF60" i="14"/>
  <c r="DB60" i="14"/>
  <c r="DV60" i="14"/>
  <c r="EO60" i="14"/>
  <c r="EX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CR72" i="14"/>
  <c r="FE60" i="14"/>
  <c r="CF48" i="14"/>
  <c r="EJ48" i="14"/>
  <c r="BY36" i="14"/>
  <c r="EK36" i="14"/>
  <c r="DO132" i="14"/>
  <c r="CX108" i="14"/>
  <c r="CR84" i="14"/>
  <c r="EL72" i="14"/>
  <c r="EM60" i="14"/>
  <c r="DM48" i="14"/>
  <c r="CX36" i="14"/>
  <c r="FB36" i="14"/>
  <c r="FE24" i="14"/>
  <c r="EW24" i="14"/>
  <c r="EO24" i="14"/>
  <c r="EG24" i="14"/>
  <c r="DY24" i="14"/>
  <c r="DQ24" i="14"/>
  <c r="DI24" i="14"/>
  <c r="DA24" i="14"/>
  <c r="CS24" i="14"/>
  <c r="CK24" i="14"/>
  <c r="CC24" i="14"/>
  <c r="BU24" i="14"/>
  <c r="BM24" i="14"/>
  <c r="DW23" i="14"/>
  <c r="DG23" i="14"/>
  <c r="CY23" i="14"/>
  <c r="CQ23" i="14"/>
  <c r="CI23" i="14"/>
  <c r="CA23" i="14"/>
  <c r="FB23" i="14"/>
  <c r="ET23" i="14"/>
  <c r="EL23" i="14"/>
  <c r="ED23" i="14"/>
  <c r="DV23" i="14"/>
  <c r="DN23" i="14"/>
  <c r="DF23" i="14"/>
  <c r="CX23" i="14"/>
  <c r="CP23" i="14"/>
  <c r="CH23" i="14"/>
  <c r="BZ23"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BR131" i="14"/>
  <c r="BZ131" i="14"/>
  <c r="CH131" i="14"/>
  <c r="CP131" i="14"/>
  <c r="CX131" i="14"/>
  <c r="DF131" i="14"/>
  <c r="DN131" i="14"/>
  <c r="DV131" i="14"/>
  <c r="ED131" i="14"/>
  <c r="EL131" i="14"/>
  <c r="ET131" i="14"/>
  <c r="FB131" i="14"/>
  <c r="BQ119" i="14"/>
  <c r="BY119" i="14"/>
  <c r="CG119" i="14"/>
  <c r="CO119" i="14"/>
  <c r="CW119" i="14"/>
  <c r="DE119" i="14"/>
  <c r="DM119" i="14"/>
  <c r="DU119" i="14"/>
  <c r="EC119" i="14"/>
  <c r="EK119" i="14"/>
  <c r="ES119" i="14"/>
  <c r="FA119" i="14"/>
  <c r="BQ107" i="14"/>
  <c r="BY107" i="14"/>
  <c r="CG107" i="14"/>
  <c r="CO107" i="14"/>
  <c r="CW107" i="14"/>
  <c r="DE107" i="14"/>
  <c r="DM107" i="14"/>
  <c r="DU107" i="14"/>
  <c r="EC107" i="14"/>
  <c r="EK107" i="14"/>
  <c r="ES107" i="14"/>
  <c r="FA107" i="14"/>
  <c r="BP95" i="14"/>
  <c r="BX95" i="14"/>
  <c r="CF95" i="14"/>
  <c r="CN95" i="14"/>
  <c r="CV95" i="14"/>
  <c r="DD95" i="14"/>
  <c r="DL95" i="14"/>
  <c r="DT95" i="14"/>
  <c r="EB95" i="14"/>
  <c r="EJ95" i="14"/>
  <c r="ER95" i="14"/>
  <c r="EZ95" i="14"/>
  <c r="BL95" i="14"/>
  <c r="BO83" i="14"/>
  <c r="BW83" i="14"/>
  <c r="CE83" i="14"/>
  <c r="CM83" i="14"/>
  <c r="CU83" i="14"/>
  <c r="DC83" i="14"/>
  <c r="DK83" i="14"/>
  <c r="DS83" i="14"/>
  <c r="EA83" i="14"/>
  <c r="EI83" i="14"/>
  <c r="EQ83" i="14"/>
  <c r="EY83" i="14"/>
  <c r="FG83" i="14"/>
  <c r="BM71" i="14"/>
  <c r="BU71" i="14"/>
  <c r="CC71" i="14"/>
  <c r="CK71" i="14"/>
  <c r="CS71" i="14"/>
  <c r="DA71" i="14"/>
  <c r="DI71" i="14"/>
  <c r="DQ71" i="14"/>
  <c r="DY71" i="14"/>
  <c r="EG71" i="14"/>
  <c r="EO71" i="14"/>
  <c r="EW71" i="14"/>
  <c r="FE71" i="14"/>
  <c r="BM59" i="14"/>
  <c r="BU59" i="14"/>
  <c r="CC59" i="14"/>
  <c r="CK59" i="14"/>
  <c r="CS59" i="14"/>
  <c r="DA59" i="14"/>
  <c r="DI59" i="14"/>
  <c r="DQ59" i="14"/>
  <c r="DY59" i="14"/>
  <c r="BS131" i="14"/>
  <c r="CY131" i="14"/>
  <c r="EE131" i="14"/>
  <c r="CA119" i="14"/>
  <c r="DG119" i="14"/>
  <c r="EM119" i="14"/>
  <c r="CQ107" i="14"/>
  <c r="DW107" i="14"/>
  <c r="FC107" i="14"/>
  <c r="BY95" i="14"/>
  <c r="DE95" i="14"/>
  <c r="EK95" i="14"/>
  <c r="CG83" i="14"/>
  <c r="DM83" i="14"/>
  <c r="ES83" i="14"/>
  <c r="CL71" i="14"/>
  <c r="DR71" i="14"/>
  <c r="EX71" i="14"/>
  <c r="BN59" i="14"/>
  <c r="CT59" i="14"/>
  <c r="DW59" i="14"/>
  <c r="EF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E119" i="14"/>
  <c r="EU107" i="14"/>
  <c r="BQ95" i="14"/>
  <c r="CD71" i="14"/>
  <c r="EL59" i="14"/>
  <c r="BY47" i="14"/>
  <c r="DU47" i="14"/>
  <c r="CL35" i="14"/>
  <c r="EH35" i="14"/>
  <c r="CR131" i="14"/>
  <c r="BZ119" i="14"/>
  <c r="CP107" i="14"/>
  <c r="BR95" i="14"/>
  <c r="DK71" i="14"/>
  <c r="EE59" i="14"/>
  <c r="CP47" i="14"/>
  <c r="EL47" i="14"/>
  <c r="CM35" i="14"/>
  <c r="EI35" i="14"/>
  <c r="BT131" i="14"/>
  <c r="CZ131" i="14"/>
  <c r="EF131" i="14"/>
  <c r="CH119" i="14"/>
  <c r="DN119" i="14"/>
  <c r="ET119" i="14"/>
  <c r="BR107" i="14"/>
  <c r="CX107" i="14"/>
  <c r="ED107" i="14"/>
  <c r="BZ95" i="14"/>
  <c r="DF95" i="14"/>
  <c r="EL95" i="14"/>
  <c r="CN83" i="14"/>
  <c r="DT83" i="14"/>
  <c r="EZ83" i="14"/>
  <c r="CM71" i="14"/>
  <c r="DS71" i="14"/>
  <c r="EY71" i="14"/>
  <c r="BO59" i="14"/>
  <c r="CU59" i="14"/>
  <c r="DX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BS119" i="14"/>
  <c r="DO107" i="14"/>
  <c r="EK83" i="14"/>
  <c r="DJ71" i="14"/>
  <c r="DR59" i="14"/>
  <c r="BQ47" i="14"/>
  <c r="DM47" i="14"/>
  <c r="FA47" i="14"/>
  <c r="DB35" i="14"/>
  <c r="EP35" i="14"/>
  <c r="DF119" i="14"/>
  <c r="DV107" i="14"/>
  <c r="CM59" i="14"/>
  <c r="CH47" i="14"/>
  <c r="DN47" i="14"/>
  <c r="FB47" i="14"/>
  <c r="CU35" i="14"/>
  <c r="EQ35" i="14"/>
  <c r="CA131" i="14"/>
  <c r="DG131" i="14"/>
  <c r="EM131" i="14"/>
  <c r="CI119" i="14"/>
  <c r="DO119" i="14"/>
  <c r="EU119" i="14"/>
  <c r="BS107" i="14"/>
  <c r="CY107" i="14"/>
  <c r="EE107" i="14"/>
  <c r="CG95" i="14"/>
  <c r="DM95" i="14"/>
  <c r="ES95" i="14"/>
  <c r="CO83" i="14"/>
  <c r="DU83" i="14"/>
  <c r="FA83" i="14"/>
  <c r="BN71" i="14"/>
  <c r="CT71" i="14"/>
  <c r="DZ71" i="14"/>
  <c r="FF71" i="14"/>
  <c r="BV59" i="14"/>
  <c r="DB59" i="14"/>
  <c r="DZ59" i="14"/>
  <c r="EH59" i="14"/>
  <c r="EP59" i="14"/>
  <c r="EX59" i="14"/>
  <c r="FF59" i="14"/>
  <c r="BM47" i="14"/>
  <c r="BU47" i="14"/>
  <c r="CC47" i="14"/>
  <c r="CK47" i="14"/>
  <c r="CS47" i="14"/>
  <c r="DA47" i="14"/>
  <c r="DI47" i="14"/>
  <c r="DQ47" i="14"/>
  <c r="DY47" i="14"/>
  <c r="EG47" i="14"/>
  <c r="EO47" i="14"/>
  <c r="EW47" i="14"/>
  <c r="FE47" i="14"/>
  <c r="BR35" i="14"/>
  <c r="BZ35" i="14"/>
  <c r="CH35" i="14"/>
  <c r="CP35" i="14"/>
  <c r="CX35" i="14"/>
  <c r="DF35" i="14"/>
  <c r="DN35" i="14"/>
  <c r="DV35" i="14"/>
  <c r="ED35" i="14"/>
  <c r="EL35" i="14"/>
  <c r="ET35" i="14"/>
  <c r="FB35" i="14"/>
  <c r="CI107" i="14"/>
  <c r="CL59" i="14"/>
  <c r="DE47" i="14"/>
  <c r="BV35" i="14"/>
  <c r="DR35" i="14"/>
  <c r="CX95" i="14"/>
  <c r="ER83" i="14"/>
  <c r="FC59" i="14"/>
  <c r="CX47" i="14"/>
  <c r="ET47" i="14"/>
  <c r="DC35" i="14"/>
  <c r="EY35" i="14"/>
  <c r="CB131" i="14"/>
  <c r="DH131" i="14"/>
  <c r="EN131" i="14"/>
  <c r="CP119" i="14"/>
  <c r="DV119" i="14"/>
  <c r="FB119" i="14"/>
  <c r="BZ107" i="14"/>
  <c r="DF107" i="14"/>
  <c r="EL107" i="14"/>
  <c r="CH95" i="14"/>
  <c r="DN95" i="14"/>
  <c r="ET95" i="14"/>
  <c r="BP83" i="14"/>
  <c r="CV83" i="14"/>
  <c r="EB83" i="14"/>
  <c r="BL83" i="14"/>
  <c r="BO71" i="14"/>
  <c r="CU71" i="14"/>
  <c r="EA71" i="14"/>
  <c r="FG71" i="14"/>
  <c r="BW59" i="14"/>
  <c r="DC59" i="14"/>
  <c r="EA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DW131" i="14"/>
  <c r="EC95" i="14"/>
  <c r="EP71" i="14"/>
  <c r="ED59" i="14"/>
  <c r="CW47" i="14"/>
  <c r="EK47" i="14"/>
  <c r="CD35" i="14"/>
  <c r="DJ35" i="14"/>
  <c r="FF35" i="14"/>
  <c r="FD131" i="14"/>
  <c r="EL119" i="14"/>
  <c r="FB107" i="14"/>
  <c r="ED95" i="14"/>
  <c r="DL83" i="14"/>
  <c r="CE71" i="14"/>
  <c r="EM59" i="14"/>
  <c r="BR47" i="14"/>
  <c r="DF47" i="14"/>
  <c r="BW35" i="14"/>
  <c r="DS35" i="14"/>
  <c r="FG35" i="14"/>
  <c r="CI131" i="14"/>
  <c r="DO131" i="14"/>
  <c r="EU131" i="14"/>
  <c r="CQ119" i="14"/>
  <c r="DW119" i="14"/>
  <c r="FC119" i="14"/>
  <c r="CA107" i="14"/>
  <c r="DG107" i="14"/>
  <c r="EM107" i="14"/>
  <c r="CO95" i="14"/>
  <c r="DU95" i="14"/>
  <c r="FA95" i="14"/>
  <c r="BQ83" i="14"/>
  <c r="CW83" i="14"/>
  <c r="EC83" i="14"/>
  <c r="BV71" i="14"/>
  <c r="DB71" i="14"/>
  <c r="EH71" i="14"/>
  <c r="CD59" i="14"/>
  <c r="DJ59" i="14"/>
  <c r="EB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CQ131" i="14"/>
  <c r="CY119" i="14"/>
  <c r="CW95" i="14"/>
  <c r="DE83" i="14"/>
  <c r="ET59" i="14"/>
  <c r="CG47" i="14"/>
  <c r="EC47" i="14"/>
  <c r="BN35" i="14"/>
  <c r="DZ35" i="14"/>
  <c r="DX131" i="14"/>
  <c r="DS59" i="14"/>
  <c r="BZ47" i="14"/>
  <c r="DV47" i="14"/>
  <c r="CE35" i="14"/>
  <c r="DK35" i="14"/>
  <c r="CJ131" i="14"/>
  <c r="DP131" i="14"/>
  <c r="EV131" i="14"/>
  <c r="BR119" i="14"/>
  <c r="CX119" i="14"/>
  <c r="ED119" i="14"/>
  <c r="CH107" i="14"/>
  <c r="DN107" i="14"/>
  <c r="ET107" i="14"/>
  <c r="CP95" i="14"/>
  <c r="DV95" i="14"/>
  <c r="FB95" i="14"/>
  <c r="BX83" i="14"/>
  <c r="DD83" i="14"/>
  <c r="EJ83" i="14"/>
  <c r="BW71" i="14"/>
  <c r="DC71" i="14"/>
  <c r="EI71" i="14"/>
  <c r="CE59" i="14"/>
  <c r="DK59" i="14"/>
  <c r="EC59" i="14"/>
  <c r="EK59" i="14"/>
  <c r="ES59" i="14"/>
  <c r="FA59" i="14"/>
  <c r="BP47" i="14"/>
  <c r="BX47" i="14"/>
  <c r="CF47" i="14"/>
  <c r="CN47" i="14"/>
  <c r="CV47" i="14"/>
  <c r="DD47" i="14"/>
  <c r="DL47" i="14"/>
  <c r="DT47" i="14"/>
  <c r="EB47" i="14"/>
  <c r="EJ47" i="14"/>
  <c r="ER47" i="14"/>
  <c r="EZ47" i="14"/>
  <c r="BM35" i="14"/>
  <c r="BU35" i="14"/>
  <c r="CC35" i="14"/>
  <c r="CK35" i="14"/>
  <c r="CS35" i="14"/>
  <c r="DA35" i="14"/>
  <c r="DI35" i="14"/>
  <c r="DQ35" i="14"/>
  <c r="DY35" i="14"/>
  <c r="EG35" i="14"/>
  <c r="EO35" i="14"/>
  <c r="EW35" i="14"/>
  <c r="FE35" i="14"/>
  <c r="FC131" i="14"/>
  <c r="BY83" i="14"/>
  <c r="FB59" i="14"/>
  <c r="CO47" i="14"/>
  <c r="ES47" i="14"/>
  <c r="CT35" i="14"/>
  <c r="EX35" i="14"/>
  <c r="CF83" i="14"/>
  <c r="EQ71" i="14"/>
  <c r="EU59" i="14"/>
  <c r="ED47" i="14"/>
  <c r="BO35" i="14"/>
  <c r="EA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DO23" i="14"/>
  <c r="FG23" i="14"/>
  <c r="EY23" i="14"/>
  <c r="EQ23" i="14"/>
  <c r="EI23" i="14"/>
  <c r="EA23" i="14"/>
  <c r="DS23" i="14"/>
  <c r="DK23" i="14"/>
  <c r="DC23" i="14"/>
  <c r="CU23" i="14"/>
  <c r="CM23" i="14"/>
  <c r="CE23" i="14"/>
  <c r="BW23" i="14"/>
  <c r="BO23" i="14"/>
  <c r="BS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FD22" i="14"/>
  <c r="EV22" i="14"/>
  <c r="EN22" i="14"/>
  <c r="EF22" i="14"/>
  <c r="DX22" i="14"/>
  <c r="DP22" i="14"/>
  <c r="DH22" i="14"/>
  <c r="CZ22" i="14"/>
  <c r="CR22" i="14"/>
  <c r="CJ22" i="14"/>
  <c r="CB22" i="14"/>
  <c r="BT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EV58" i="14"/>
  <c r="BR130" i="14"/>
  <c r="BZ130" i="14"/>
  <c r="CH130" i="14"/>
  <c r="CP130" i="14"/>
  <c r="CX130" i="14"/>
  <c r="DF130" i="14"/>
  <c r="DN130" i="14"/>
  <c r="DV130" i="14"/>
  <c r="ED130" i="14"/>
  <c r="EL130" i="14"/>
  <c r="ET130" i="14"/>
  <c r="FB130" i="14"/>
  <c r="BM118" i="14"/>
  <c r="BU118" i="14"/>
  <c r="CC118" i="14"/>
  <c r="CK118" i="14"/>
  <c r="CS118" i="14"/>
  <c r="DA118" i="14"/>
  <c r="DI118" i="14"/>
  <c r="DQ118" i="14"/>
  <c r="DY118" i="14"/>
  <c r="EG118" i="14"/>
  <c r="EO118" i="14"/>
  <c r="EW118" i="14"/>
  <c r="FE118" i="14"/>
  <c r="BQ106" i="14"/>
  <c r="BY106" i="14"/>
  <c r="CG106" i="14"/>
  <c r="CO106" i="14"/>
  <c r="CW106" i="14"/>
  <c r="DE106" i="14"/>
  <c r="DM106" i="14"/>
  <c r="DU106" i="14"/>
  <c r="EC106" i="14"/>
  <c r="EK106" i="14"/>
  <c r="ES106" i="14"/>
  <c r="FA106" i="14"/>
  <c r="BT94" i="14"/>
  <c r="CB94" i="14"/>
  <c r="CJ94" i="14"/>
  <c r="CR94" i="14"/>
  <c r="CZ94" i="14"/>
  <c r="DH94" i="14"/>
  <c r="DP94" i="14"/>
  <c r="DX94" i="14"/>
  <c r="EF94" i="14"/>
  <c r="EN94" i="14"/>
  <c r="EV94" i="14"/>
  <c r="FD94" i="14"/>
  <c r="BL94" i="14"/>
  <c r="BO82" i="14"/>
  <c r="BW82" i="14"/>
  <c r="CE82" i="14"/>
  <c r="CM82" i="14"/>
  <c r="CU82" i="14"/>
  <c r="DC82" i="14"/>
  <c r="DK82" i="14"/>
  <c r="DS82" i="14"/>
  <c r="EA82" i="14"/>
  <c r="EI82" i="14"/>
  <c r="EQ82" i="14"/>
  <c r="EY82" i="14"/>
  <c r="FG82" i="14"/>
  <c r="BQ70" i="14"/>
  <c r="BY70" i="14"/>
  <c r="CG70" i="14"/>
  <c r="CO70" i="14"/>
  <c r="CW70" i="14"/>
  <c r="DE70" i="14"/>
  <c r="DM70" i="14"/>
  <c r="DU70" i="14"/>
  <c r="EC70" i="14"/>
  <c r="EK70" i="14"/>
  <c r="ES70" i="14"/>
  <c r="FA70" i="14"/>
  <c r="BM58" i="14"/>
  <c r="BU58" i="14"/>
  <c r="CC58" i="14"/>
  <c r="CK58" i="14"/>
  <c r="CS58" i="14"/>
  <c r="DA58" i="14"/>
  <c r="DI58" i="14"/>
  <c r="DQ58" i="14"/>
  <c r="DY58" i="14"/>
  <c r="EG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S130" i="14"/>
  <c r="EE130" i="14"/>
  <c r="CL118" i="14"/>
  <c r="EX118" i="14"/>
  <c r="DN106" i="14"/>
  <c r="BU94" i="14"/>
  <c r="EG94" i="14"/>
  <c r="CN82" i="14"/>
  <c r="EZ82" i="14"/>
  <c r="DF70" i="14"/>
  <c r="BV58" i="14"/>
  <c r="EH58" i="14"/>
  <c r="ES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X106" i="14"/>
  <c r="CI46" i="14"/>
  <c r="DW46" i="14"/>
  <c r="FC46" i="14"/>
  <c r="BL46" i="14"/>
  <c r="DH34" i="14"/>
  <c r="FD34" i="14"/>
  <c r="DF106" i="14"/>
  <c r="CF82" i="14"/>
  <c r="CJ46" i="14"/>
  <c r="EN46" i="14"/>
  <c r="CK34" i="14"/>
  <c r="DQ34" i="14"/>
  <c r="CA130" i="14"/>
  <c r="EM130" i="14"/>
  <c r="CT118" i="14"/>
  <c r="FF118" i="14"/>
  <c r="DV106" i="14"/>
  <c r="CC94" i="14"/>
  <c r="EO94" i="14"/>
  <c r="CV82" i="14"/>
  <c r="DN70" i="14"/>
  <c r="CD58" i="14"/>
  <c r="EJ58" i="14"/>
  <c r="ET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H118" i="14"/>
  <c r="EZ58" i="14"/>
  <c r="DG46" i="14"/>
  <c r="CZ34" i="14"/>
  <c r="EN34" i="14"/>
  <c r="DZ58" i="14"/>
  <c r="CZ46" i="14"/>
  <c r="DA34" i="14"/>
  <c r="EW34" i="14"/>
  <c r="CI130" i="14"/>
  <c r="EU130" i="14"/>
  <c r="DB118" i="14"/>
  <c r="BR106" i="14"/>
  <c r="ED106" i="14"/>
  <c r="CK94" i="14"/>
  <c r="EW94" i="14"/>
  <c r="DD82" i="14"/>
  <c r="DV70" i="14"/>
  <c r="CL58" i="14"/>
  <c r="EL58" i="14"/>
  <c r="EU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BV118" i="14"/>
  <c r="DQ94" i="14"/>
  <c r="EJ82" i="14"/>
  <c r="CY46" i="14"/>
  <c r="EM46" i="14"/>
  <c r="CJ34" i="14"/>
  <c r="DX34" i="14"/>
  <c r="DW130" i="14"/>
  <c r="CD118" i="14"/>
  <c r="BM94" i="14"/>
  <c r="CX70" i="14"/>
  <c r="ER58" i="14"/>
  <c r="BT46" i="14"/>
  <c r="DH46" i="14"/>
  <c r="EV46" i="14"/>
  <c r="BU34" i="14"/>
  <c r="DY34" i="14"/>
  <c r="CQ130" i="14"/>
  <c r="FC130" i="14"/>
  <c r="DJ118" i="14"/>
  <c r="BZ106" i="14"/>
  <c r="EL106" i="14"/>
  <c r="CS94" i="14"/>
  <c r="FE94" i="14"/>
  <c r="DL82" i="14"/>
  <c r="BR70" i="14"/>
  <c r="ED70" i="14"/>
  <c r="CT58" i="14"/>
  <c r="EM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CP70" i="14"/>
  <c r="EQ58" i="14"/>
  <c r="CA46" i="14"/>
  <c r="DO46" i="14"/>
  <c r="BT34" i="14"/>
  <c r="EF34" i="14"/>
  <c r="BL34" i="14"/>
  <c r="DY94" i="14"/>
  <c r="ER82" i="14"/>
  <c r="BN58" i="14"/>
  <c r="CR46" i="14"/>
  <c r="EF46" i="14"/>
  <c r="CC34" i="14"/>
  <c r="EG34" i="14"/>
  <c r="CY130" i="14"/>
  <c r="DR118" i="14"/>
  <c r="CH106" i="14"/>
  <c r="ET106" i="14"/>
  <c r="DA94" i="14"/>
  <c r="DT82" i="14"/>
  <c r="BZ70" i="14"/>
  <c r="EL70" i="14"/>
  <c r="DB58" i="14"/>
  <c r="EO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DO130" i="14"/>
  <c r="BX82" i="14"/>
  <c r="FB70" i="14"/>
  <c r="CQ46" i="14"/>
  <c r="EE46" i="14"/>
  <c r="CB34" i="14"/>
  <c r="DP34" i="14"/>
  <c r="EP118" i="14"/>
  <c r="CB46" i="14"/>
  <c r="DP46" i="14"/>
  <c r="FD46" i="14"/>
  <c r="BM34" i="14"/>
  <c r="DI34" i="14"/>
  <c r="FE34" i="14"/>
  <c r="DG130" i="14"/>
  <c r="BN118" i="14"/>
  <c r="DZ118" i="14"/>
  <c r="CP106" i="14"/>
  <c r="FB106" i="14"/>
  <c r="DI94" i="14"/>
  <c r="BP82" i="14"/>
  <c r="EB82" i="14"/>
  <c r="CH70" i="14"/>
  <c r="ET70" i="14"/>
  <c r="DJ58" i="14"/>
  <c r="EP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DR58" i="14"/>
  <c r="BS46" i="14"/>
  <c r="EU46" i="14"/>
  <c r="CR34" i="14"/>
  <c r="EV34" i="14"/>
  <c r="FA58" i="14"/>
  <c r="DX46" i="14"/>
  <c r="CS34" i="14"/>
  <c r="EO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<sst xmlns="http://schemas.openxmlformats.org/spreadsheetml/2006/main" count="35859" uniqueCount="757">
  <si>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</si>
  <si>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</si>
  <si>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</si>
  <si>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</si>
  <si>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</si>
  <si>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</si>
  <si>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</si>
  <si>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</si>
  <si>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</si>
  <si>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</si>
  <si>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</si>
  <si>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</si>
  <si>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</si>
  <si>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</si>
  <si>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</si>
  <si>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</si>
  <si>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</si>
  <si>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</si>
  <si>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</si>
  <si>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</si>
  <si>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</si>
  <si>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</si>
  <si>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</si>
  <si>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</si>
  <si>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</si>
  <si>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</si>
  <si>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</si>
  <si>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</si>
  <si>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</si>
  <si>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</si>
  <si>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</si>
  <si>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</si>
  <si>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</si>
  <si>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</si>
  <si>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</si>
  <si>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</si>
  <si>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</si>
  <si>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</si>
  <si>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</si>
  <si>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</si>
  <si>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</si>
  <si>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</si>
  <si>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</si>
  <si>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</si>
  <si>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</si>
  <si>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</si>
  <si>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</si>
  <si>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</si>
  <si>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</si>
  <si>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</si>
  <si>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</si>
  <si>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</si>
  <si>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</si>
  <si>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</si>
  <si>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</si>
  <si>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</si>
  <si>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</si>
  <si>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</si>
  <si>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</si>
  <si>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</si>
  <si>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</si>
  <si>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</si>
  <si>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</si>
  <si>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</si>
  <si>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</si>
  <si>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</si>
  <si>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</si>
  <si>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</si>
  <si>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</si>
  <si>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</si>
  <si>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</si>
  <si>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</si>
  <si>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</si>
  <si>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</si>
  <si>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</si>
  <si>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</si>
  <si>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</si>
  <si>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</si>
  <si>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</si>
  <si>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</si>
  <si>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</si>
  <si>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</si>
  <si>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</si>
  <si>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</si>
  <si>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</si>
  <si>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</si>
  <si>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</si>
  <si>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</si>
  <si>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</si>
  <si>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</si>
  <si>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</si>
  <si>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</si>
  <si>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</si>
  <si>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</si>
  <si>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</si>
  <si>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</si>
  <si>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</si>
  <si>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</si>
  <si>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</si>
  <si>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</si>
  <si>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</si>
  <si>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</si>
  <si>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</si>
  <si>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</si>
  <si>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</si>
  <si>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Marin MHP</t>
  </si>
  <si>
    <t>Plan 2</t>
  </si>
  <si>
    <t>Mariposa MHP</t>
  </si>
  <si>
    <t>Plan 3</t>
  </si>
  <si>
    <t>Mendocino MHP</t>
  </si>
  <si>
    <t>Plan 4</t>
  </si>
  <si>
    <t>Merced MHP</t>
  </si>
  <si>
    <t>Plan 5</t>
  </si>
  <si>
    <t>Modoc MHP</t>
  </si>
  <si>
    <t>Plan 6</t>
  </si>
  <si>
    <t>Mono MHP</t>
  </si>
  <si>
    <t>Plan 7</t>
  </si>
  <si>
    <t>Monterey MHP</t>
  </si>
  <si>
    <t>Plan 8</t>
  </si>
  <si>
    <t>Napa MHP</t>
  </si>
  <si>
    <t>Plan 9</t>
  </si>
  <si>
    <t>Nevada MHP</t>
  </si>
  <si>
    <t>Plan 10</t>
  </si>
  <si>
    <t>Orange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</si>
  <si>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</si>
  <si>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</si>
  <si>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</si>
  <si>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</si>
  <si>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</si>
  <si>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</si>
  <si>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</si>
  <si>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</si>
  <si>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</si>
  <si>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</si>
  <si>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</si>
  <si>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</si>
  <si>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</si>
  <si>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</si>
  <si>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</si>
  <si>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</si>
  <si>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</si>
  <si>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</si>
  <si>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</si>
  <si>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</si>
  <si>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</si>
  <si>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</si>
  <si>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</si>
  <si>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</si>
  <si>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</si>
  <si>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</si>
  <si>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</si>
  <si>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</si>
  <si>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</si>
  <si>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</si>
  <si>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</si>
  <si>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</si>
  <si>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</si>
  <si>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Marin MHP; Mariposa MHP; Mendocino MHP; Merced MHP; Modoc MHP; Mono MHP; Monterey MHP; Napa MHP; Nevada MHP; Orange MHP;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</si>
  <si>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</si>
  <si>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</si>
  <si>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</si>
  <si>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</si>
  <si>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</si>
  <si>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</si>
  <si>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</si>
  <si>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</si>
  <si>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</si>
  <si>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</si>
  <si>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</si>
  <si>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</si>
  <si>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</si>
  <si>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</si>
  <si>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</si>
  <si>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</si>
  <si>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</si>
  <si>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</si>
  <si>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</si>
  <si>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</si>
  <si>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</si>
  <si>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</si>
  <si>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</si>
  <si>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</si>
  <si>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</si>
  <si>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</si>
  <si>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</si>
  <si>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</si>
  <si>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</si>
  <si>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</si>
  <si>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</si>
  <si>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</si>
  <si>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</si>
  <si>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</si>
  <si>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</si>
  <si>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</si>
  <si>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</si>
  <si>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</si>
  <si>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</si>
  <si>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</si>
  <si>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</si>
  <si>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</si>
  <si>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</si>
  <si>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</si>
  <si>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</si>
  <si>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</si>
  <si>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</si>
  <si>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</si>
  <si>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</si>
  <si>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</si>
  <si>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</si>
  <si>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</si>
  <si>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</si>
  <si>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</si>
  <si>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</si>
  <si>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</si>
  <si>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</si>
  <si>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</si>
  <si>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</si>
  <si>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</si>
  <si>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</si>
  <si>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</si>
  <si>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</si>
  <si>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</si>
  <si>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</si>
  <si>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</si>
  <si>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</si>
  <si>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</si>
  <si>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</si>
  <si>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</si>
  <si>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</si>
  <si>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</si>
  <si>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</si>
  <si>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</si>
  <si>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</si>
  <si>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</si>
  <si>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</si>
  <si>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</si>
  <si>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</si>
  <si>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</si>
  <si>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</si>
  <si>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</si>
  <si>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</si>
  <si>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</si>
  <si>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</si>
  <si>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</si>
  <si>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</si>
  <si>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</si>
  <si>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</si>
  <si>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</si>
  <si>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</si>
  <si>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</si>
  <si>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</si>
  <si>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</si>
  <si>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</si>
  <si>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</si>
  <si>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</si>
  <si>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</si>
  <si>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</si>
  <si>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</si>
  <si>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</si>
  <si>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</si>
  <si>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</si>
  <si>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</si>
  <si>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</si>
  <si>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</si>
  <si>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</si>
  <si>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</si>
  <si>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</si>
  <si>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</si>
  <si>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</si>
  <si>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</si>
  <si>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</si>
  <si>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</si>
  <si>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</si>
  <si>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</si>
  <si>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</si>
  <si>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</si>
  <si>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</si>
  <si>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</si>
  <si>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</si>
  <si>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</si>
  <si>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</si>
  <si>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</si>
  <si>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</si>
  <si>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</si>
  <si>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</si>
  <si>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</si>
  <si>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</si>
  <si>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</si>
  <si>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</si>
  <si>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</si>
  <si>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</si>
  <si>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</si>
  <si>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</si>
  <si>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</si>
  <si>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</si>
  <si>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</si>
  <si>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</si>
  <si>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</si>
  <si>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</si>
  <si>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</si>
  <si>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</si>
  <si>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</si>
  <si>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</si>
  <si>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</si>
  <si>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</si>
  <si>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</si>
  <si>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</si>
  <si>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</si>
  <si>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</si>
  <si>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</si>
  <si>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</si>
  <si>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</si>
  <si>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</si>
  <si>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</si>
  <si>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</si>
  <si>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</si>
  <si>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</si>
  <si>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</si>
  <si>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</si>
  <si>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</si>
  <si>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</si>
  <si>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</si>
  <si>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</si>
  <si>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</si>
  <si>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</si>
  <si>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</si>
  <si>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Language Capabilities: Contract
IHCP: Contract/Good-faith effort to contract; 
274 File;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</si>
  <si>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</si>
  <si>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</si>
  <si>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</si>
  <si>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</si>
  <si>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</si>
  <si>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</si>
  <si>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</si>
  <si>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</si>
  <si>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</si>
  <si>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</si>
  <si>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</si>
  <si>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</si>
  <si>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</si>
  <si>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</si>
  <si>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</si>
  <si>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</si>
  <si>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</si>
  <si>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</si>
  <si>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</si>
  <si>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</si>
  <si>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</si>
  <si>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</si>
  <si>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</si>
  <si>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</si>
  <si>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</si>
  <si>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</si>
  <si>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</si>
  <si>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</si>
  <si>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</si>
  <si>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</si>
  <si>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</si>
  <si>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</si>
  <si>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</si>
  <si>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</si>
  <si>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</si>
  <si>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</si>
  <si>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</si>
  <si>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Marin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</si>
  <si>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</si>
  <si>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</si>
  <si>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</si>
  <si>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</si>
  <si>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</si>
  <si>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</si>
  <si>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</si>
  <si>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</si>
  <si>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</si>
  <si>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</si>
  <si>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</si>
  <si>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</si>
  <si>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</si>
  <si>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</si>
  <si>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</si>
  <si>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</si>
  <si>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</si>
  <si>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</si>
  <si>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</si>
  <si>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</si>
  <si>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</si>
  <si>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</si>
  <si>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</si>
  <si>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</si>
  <si>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</si>
  <si>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</si>
  <si>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</si>
  <si>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</si>
  <si>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</si>
  <si>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</si>
  <si>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</si>
  <si>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</si>
  <si>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</si>
  <si>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</si>
  <si>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</si>
  <si>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</si>
  <si>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</si>
  <si>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</si>
  <si>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</si>
  <si>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</si>
  <si>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</si>
  <si>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</si>
  <si>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</si>
  <si>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</si>
  <si>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</si>
  <si>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</si>
  <si>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</si>
  <si>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</si>
  <si>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</si>
  <si>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</si>
  <si>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</si>
  <si>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</si>
  <si>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</si>
  <si>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</si>
  <si>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</si>
  <si>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</si>
  <si>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</si>
  <si>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</si>
  <si>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</si>
  <si>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</si>
  <si>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</si>
  <si>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</si>
  <si>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</si>
  <si>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</si>
  <si>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</si>
  <si>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</si>
  <si>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</si>
  <si>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</si>
  <si>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</si>
  <si>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</si>
  <si>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</si>
  <si>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</si>
  <si>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</si>
  <si>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</si>
  <si>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</si>
  <si>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</si>
  <si>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</si>
  <si>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</si>
  <si>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</si>
  <si>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</si>
  <si>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</si>
  <si>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</si>
  <si>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</si>
  <si>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</si>
  <si>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 xml:space="preserve">274 File; 
Language Capabilities: Contract
IHCP: Contract/Good-faith effort to contract; 
</t>
  </si>
  <si>
    <t>Mariposa MHP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</si>
  <si>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</si>
  <si>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</si>
  <si>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</si>
  <si>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Mendocino MHP is required to submit a plan of correction within 30 days to address each deficiency, which is subject to DHCS approval.</t>
  </si>
  <si>
    <t>Merced MHP is required to submit a plan of correction within 30 days to address each deficiency, which is subject to DHCS approval.</t>
  </si>
  <si>
    <t>Modoc MHP is required to submit a plan of correction within 30 days to address each deficiency, which is subject to DHCS approval.</t>
  </si>
  <si>
    <t>Plan provider directory review</t>
  </si>
  <si>
    <t>Mono MHP is required to submit a plan of correction within 30 days to address each deficiency, which is subject to DHCS approval.</t>
  </si>
  <si>
    <t>Monterey MHP is required to submit a plan of correction within 30 days to address each deficiency, which is subject to DHCS approval.</t>
  </si>
  <si>
    <t>Napa MHP is required to submit a plan of correction within 30 days to address each deficiency, which is subject to DHCS approval.</t>
  </si>
  <si>
    <t xml:space="preserve">Plan Provider Directory Review </t>
  </si>
  <si>
    <t>Nevada MHP is required to submit a plan of correction within 30 days to address each deficiency, which is subject to DHCS approval.</t>
  </si>
  <si>
    <t>Orange MHP is required to submit a plan of correction within 30 days to address each deficiency, which is subject to DHCS approval.</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</si>
  <si>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</si>
  <si>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</si>
  <si>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</si>
  <si>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</si>
  <si>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</si>
  <si>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</si>
  <si>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</si>
  <si>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</si>
  <si>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</si>
  <si>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</si>
  <si>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</si>
  <si>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</si>
  <si>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</si>
  <si>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</si>
  <si>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</si>
  <si>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</si>
  <si>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</si>
  <si>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</si>
  <si>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</si>
  <si>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</si>
  <si>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</si>
  <si>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</si>
  <si>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</si>
  <si>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</si>
  <si>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</si>
  <si>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</si>
  <si>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</si>
  <si>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</si>
  <si>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</si>
  <si>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</si>
  <si>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</si>
  <si>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</si>
  <si>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</si>
  <si>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</si>
  <si>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Marin MHP does not meet the availability of services for timely access. DHCS analyzed the Timely Access Data Tool submitted by the Plan to determine compliance.</t>
  </si>
  <si>
    <t>Mariposa MHP does not meet the availability of services for capacity and composition. DHCS analyzed the 274 file submitted by the Plan to determine compliance. 
Mariposa MHP does not meet the availability of services for timely access. DHCS analyzed the Timely Access Data Tool submitted by the Plan to determine compliance.</t>
  </si>
  <si>
    <t>Mendocino MHP does not meet the availability of services for capacity and composition. DHCS analyzed the 274 file submitted by the Plan to determine compliance. 
Mendocino MHP does not meet the availability of services for timely access. DHCS analyzed the Timely Access Data Tool submitted by the Plan to determine compliance.</t>
  </si>
  <si>
    <t>Merced MHP does not meet the availability of services for capacity and composition. DHCS analyzed the 274 file submitted by the Plan to determine compliance. 
Merced MHP does not meet the availability of services for timely access. DHCS analyzed the Timely Access Data Tool submitted by the Plan to determine compliance.</t>
  </si>
  <si>
    <t>Modoc MHP does not meet the availability of services for timely access. DHCS analyzed the Timely Access Data Tool submitted by the Plan to determine compliance.</t>
  </si>
  <si>
    <t>Mono MHP does not meet the availability of services for capacity and composition. DHCS analyzed the 274 file submitted by the Plan to determine compliance. 
Mono MHP does not meet the availability of services for timely access. DHCS analyzed the Timely Access Data Tool submitted by the Plan to determine compliance.</t>
  </si>
  <si>
    <t>Monterey MHP does not meet the availability of services for timely access. DHCS analyzed the Timely Access Data Tool submitted by the Plan to determine compliance.</t>
  </si>
  <si>
    <t>Napa MHP does not meet the availability of services for timely access. DHCS analyzed the Timely Access Data Tool submitted by the Plan to determine compliance.</t>
  </si>
  <si>
    <t>Orange MHP does not meet the availability of services for capacity and composition. DHCS analyzed the 274 file submitted by the Plan to determine compliance. 
Orange MHP does not meet the availability of services for timely access. DHCS analyzed the Timely Access Data Tool submitted by the Plan to determine compliance.</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</si>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</sst>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80" zoomScaleNormal="80" workbookViewId="0">
      <pane xSplit="4" ySplit="11" topLeftCell="E12" activePane="bottomRight" state="frozen"/>
      <selection pane="bottomRight" activeCell="F17" sqref="F1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Mono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c r="I12" s="49"/>
      <c r="J12" s="49"/>
      <c r="K12" s="49"/>
      <c r="L12" s="49"/>
      <c r="M12" s="49" t="s">
        <v>352</v>
      </c>
      <c r="N12" s="49"/>
      <c r="O12" s="49"/>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t="s">
        <v>323</v>
      </c>
      <c r="H15" s="49"/>
      <c r="I15" s="49"/>
      <c r="J15" s="49"/>
      <c r="K15" s="49"/>
      <c r="L15" s="49"/>
      <c r="M15" s="49" t="s">
        <v>324</v>
      </c>
      <c r="N15" s="49"/>
      <c r="O15" s="49"/>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c r="I16" s="49"/>
      <c r="J16" s="49"/>
      <c r="K16" s="49"/>
      <c r="L16" s="49"/>
      <c r="M16" s="49" t="s">
        <v>360</v>
      </c>
      <c r="N16" s="49"/>
      <c r="O16" s="49"/>
      <c r="P16" s="49" t="s">
        <v>360</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458</v>
      </c>
      <c r="H17" s="49"/>
      <c r="I17" s="49"/>
      <c r="J17" s="49"/>
      <c r="K17" s="49"/>
      <c r="L17" s="49"/>
      <c r="M17" s="49" t="s">
        <v>458</v>
      </c>
      <c r="N17" s="49"/>
      <c r="O17" s="49"/>
      <c r="P17" s="49" t="s">
        <v>458</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451</v>
      </c>
      <c r="H18" s="49"/>
      <c r="I18" s="49"/>
      <c r="J18" s="49"/>
      <c r="K18" s="49"/>
      <c r="L18" s="49"/>
      <c r="M18" s="49" t="s">
        <v>368</v>
      </c>
      <c r="N18" s="49"/>
      <c r="O18" s="49"/>
      <c r="P18" s="49" t="s">
        <v>452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c r="I19" s="52"/>
      <c r="J19" s="52"/>
      <c r="K19" s="52"/>
      <c r="L19" s="52"/>
      <c r="M19" s="52">
        <v>45880</v>
      </c>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c r="I20" s="51"/>
      <c r="J20" s="51"/>
      <c r="K20" s="51"/>
      <c r="L20" s="51"/>
      <c r="M20" s="51" t="s">
        <v>159</v>
      </c>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c r="I21" s="49"/>
      <c r="J21" s="49"/>
      <c r="K21" s="49"/>
      <c r="L21" s="49"/>
      <c r="M21" s="49" t="s">
        <v>55</v>
      </c>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c r="I22" s="49"/>
      <c r="J22" s="49"/>
      <c r="K22" s="49"/>
      <c r="L22" s="49"/>
      <c r="M22" s="49" t="s">
        <v>55</v>
      </c>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N12" activePane="bottomRight" state="frozen"/>
      <selection pane="bottomRight" activeCell="P16" sqref="P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Monterey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t="s">
        <v>352</v>
      </c>
      <c r="M12" s="49" t="s">
        <v>352</v>
      </c>
      <c r="N12" s="49"/>
      <c r="O12" s="49" t="s">
        <v>352</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c r="L15" s="49" t="s">
        <v>324</v>
      </c>
      <c r="M15" s="49" t="s">
        <v>324</v>
      </c>
      <c r="N15" s="49"/>
      <c r="O15" s="49" t="s">
        <v>324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t="s">
        <v>360</v>
      </c>
      <c r="M16" s="49" t="s">
        <v>360</v>
      </c>
      <c r="N16" s="49"/>
      <c r="O16" s="49" t="s">
        <v>360</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t="s">
        <v>459</v>
      </c>
      <c r="M17" s="49" t="s">
        <v>459</v>
      </c>
      <c r="N17" s="49"/>
      <c r="O17" s="49" t="s">
        <v>459</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t="s">
        <v>368</v>
      </c>
      <c r="M18" s="49" t="s">
        <v>368</v>
      </c>
      <c r="N18" s="49"/>
      <c r="O18" s="49" t="s">
        <v>368</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v>45880</v>
      </c>
      <c r="M19" s="52">
        <v>45880</v>
      </c>
      <c r="N19" s="52"/>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t="s">
        <v>159</v>
      </c>
      <c r="M20" s="51" t="s">
        <v>159</v>
      </c>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t="s">
        <v>55</v>
      </c>
      <c r="M21" s="49" t="s">
        <v>55</v>
      </c>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t="s">
        <v>55</v>
      </c>
      <c r="M22" s="49" t="s">
        <v>55</v>
      </c>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80" zoomScaleNormal="80" workbookViewId="0">
      <pane xSplit="4" ySplit="11" topLeftCell="E13" activePane="bottomRight" state="frozen"/>
      <selection pane="bottomRight" activeCell="G22"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Napa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c r="L15" s="49"/>
      <c r="M15" s="49" t="s">
        <v>324</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c r="M16" s="49" t="s">
        <v>360</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c r="M17" s="49" t="s">
        <v>460</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c r="M18" s="49" t="s">
        <v>368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M12" activePane="bottomRight" state="frozen"/>
      <selection pane="bottomRight" activeCell="Q12" sqref="Q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Nevada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c r="N15" s="49"/>
      <c r="O15" s="49"/>
      <c r="P15" s="49"/>
      <c r="Q15" s="49" t="s">
        <v>449</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c r="M16" s="49"/>
      <c r="N16" s="49"/>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c r="M17" s="49"/>
      <c r="N17" s="49"/>
      <c r="O17" s="49"/>
      <c r="P17" s="49"/>
      <c r="Q17" s="49" t="s">
        <v>462</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c r="M18" s="49"/>
      <c r="N18" s="49"/>
      <c r="O18" s="49"/>
      <c r="P18" s="49"/>
      <c r="Q18" s="49" t="s">
        <v>453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c r="M20" s="51"/>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80" zoomScaleNormal="80" workbookViewId="0">
      <pane xSplit="4" ySplit="11" topLeftCell="N12" activePane="bottomRight" state="frozen"/>
      <selection pane="bottomRight" activeCell="D5" sqref="D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Orange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t="s">
        <v>323</v>
      </c>
      <c r="H15" s="49" t="s">
        <v>323</v>
      </c>
      <c r="I15" s="49"/>
      <c r="J15" s="49"/>
      <c r="K15" s="49" t="s">
        <v>324</v>
      </c>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t="s">
        <v>360</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463</v>
      </c>
      <c r="H17" s="49" t="s">
        <v>463</v>
      </c>
      <c r="I17" s="49"/>
      <c r="J17" s="49"/>
      <c r="K17" s="49" t="s">
        <v>463</v>
      </c>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451</v>
      </c>
      <c r="H18" s="49" t="s">
        <v>451</v>
      </c>
      <c r="I18" s="49"/>
      <c r="J18" s="49"/>
      <c r="K18" s="49" t="s">
        <v>368</v>
      </c>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v>45880</v>
      </c>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t="s">
        <v>159</v>
      </c>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t="s">
        <v>55</v>
      </c>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t="s">
        <v>55</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12" activePane="bottomRight" state="frozen"/>
      <selection pane="bottomRight" activeCell="J14" sqref="J14"/>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464</v>
      </c>
      <c r="F1" s="180" t="s">
        <v>465</v>
      </c>
      <c r="G1" s="180" t="s">
        <v>466</v>
      </c>
      <c r="H1" s="180" t="s">
        <v>467</v>
      </c>
      <c r="I1" s="180" t="s">
        <v>468</v>
      </c>
      <c r="J1" s="180" t="s">
        <v>469</v>
      </c>
      <c r="K1" s="180" t="s">
        <v>470</v>
      </c>
      <c r="L1" s="180" t="s">
        <v>471</v>
      </c>
      <c r="M1" s="180" t="s">
        <v>472</v>
      </c>
      <c r="N1" s="180" t="s">
        <v>473</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474</v>
      </c>
      <c r="B3" s="24"/>
      <c r="C3" s="24"/>
      <c r="D3" s="1"/>
      <c r="E3" s="2"/>
      <c r="F3" s="2"/>
      <c r="G3" s="2"/>
      <c r="H3" s="2"/>
      <c r="I3" s="2"/>
      <c r="J3" s="2"/>
      <c r="K3" s="2"/>
      <c r="L3" s="2"/>
    </row>
    <row r="4" spans="1:14" ht="40.15" customHeight="1">
      <c r="A4" s="307" t="s">
        <v>475</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Marin MHP</v>
      </c>
      <c r="F5" s="59" t="str">
        <f>IF('I_State and program information'!$E$26&lt;&gt;"",'I_State and program information'!$E$26,"[Plan 2]")</f>
        <v>Mariposa MHP</v>
      </c>
      <c r="G5" s="59" t="str">
        <f>IF('I_State and program information'!$E$27&lt;&gt;"",'I_State and program information'!$E$27,"[Plan 3]")</f>
        <v>Mendocino MHP</v>
      </c>
      <c r="H5" s="59" t="str">
        <f>IF('I_State and program information'!$E$28&lt;&gt;"",'I_State and program information'!$E$28,"[Plan 4]")</f>
        <v>Merced MHP</v>
      </c>
      <c r="I5" s="59" t="str">
        <f>IF('I_State and program information'!$E$29&lt;&gt;"",'I_State and program information'!$E$29,"[Plan 5]")</f>
        <v>Modoc MHP</v>
      </c>
      <c r="J5" s="59" t="str">
        <f>IF('I_State and program information'!$E$30&lt;&gt;"",'I_State and program information'!$E$30,"[Plan 6]")</f>
        <v>Mono MHP</v>
      </c>
      <c r="K5" s="59" t="str">
        <f>IF('I_State and program information'!$E$31&lt;&gt;"",'I_State and program information'!$E$31,"[Plan 7]")</f>
        <v>Monterey MHP</v>
      </c>
      <c r="L5" s="59" t="str">
        <f>IF('I_State and program information'!$E$32&lt;&gt;"",'I_State and program information'!$E$32,"[Plan 8]")</f>
        <v>Napa MHP</v>
      </c>
      <c r="M5" s="59" t="str">
        <f>IF('I_State and program information'!$E$33&lt;&gt;"",'I_State and program information'!$E$33,"[Plan 9]")</f>
        <v>Nevada MHP</v>
      </c>
      <c r="N5" s="59" t="str">
        <f>IF('I_State and program information'!$E$34&lt;&gt;"",'I_State and program information'!$E$34,"[Plan 10]")</f>
        <v>Orange MHP</v>
      </c>
    </row>
    <row r="6" spans="1:14" ht="61.15" customHeight="1">
      <c r="A6" s="16" t="s">
        <v>476</v>
      </c>
      <c r="B6" s="9" t="s">
        <v>477</v>
      </c>
      <c r="C6" s="15" t="s">
        <v>478</v>
      </c>
      <c r="D6" s="15" t="s">
        <v>84</v>
      </c>
      <c r="E6" s="88" t="s">
        <v>479</v>
      </c>
      <c r="F6" s="60" t="s">
        <v>479</v>
      </c>
      <c r="G6" s="60" t="s">
        <v>479</v>
      </c>
      <c r="H6" s="60" t="s">
        <v>479</v>
      </c>
      <c r="I6" s="60" t="s">
        <v>479</v>
      </c>
      <c r="J6" s="60" t="s">
        <v>479</v>
      </c>
      <c r="K6" s="60" t="s">
        <v>479</v>
      </c>
      <c r="L6" s="60" t="s">
        <v>479</v>
      </c>
      <c r="M6" s="60" t="s">
        <v>480</v>
      </c>
      <c r="N6" s="60" t="s">
        <v>479</v>
      </c>
    </row>
    <row r="7" spans="1:14" ht="32.450000000000003" customHeight="1">
      <c r="A7" s="309" t="s">
        <v>481</v>
      </c>
      <c r="B7" s="309"/>
      <c r="C7" s="310"/>
      <c r="D7" s="158" t="s">
        <v>167</v>
      </c>
      <c r="E7" s="202" t="s">
        <v>168</v>
      </c>
      <c r="F7" s="203" t="s">
        <v>168</v>
      </c>
      <c r="G7" s="203" t="s">
        <v>168</v>
      </c>
      <c r="H7" s="203" t="s">
        <v>168</v>
      </c>
      <c r="I7" s="203" t="s">
        <v>168</v>
      </c>
      <c r="J7" s="203" t="s">
        <v>168</v>
      </c>
      <c r="K7" s="203" t="s">
        <v>168</v>
      </c>
      <c r="L7" s="203" t="s">
        <v>168</v>
      </c>
      <c r="M7" s="203" t="s">
        <v>168</v>
      </c>
      <c r="N7" s="203" t="s">
        <v>168</v>
      </c>
    </row>
    <row r="8" spans="1:14" ht="57.75">
      <c r="A8" s="16" t="s">
        <v>482</v>
      </c>
      <c r="B8" s="9" t="s">
        <v>483</v>
      </c>
      <c r="C8" s="15" t="s">
        <v>484</v>
      </c>
      <c r="D8" s="15" t="s">
        <v>96</v>
      </c>
      <c r="E8" s="56"/>
      <c r="F8" s="60" t="s">
        <v>485</v>
      </c>
      <c r="G8" s="60" t="s">
        <v>485</v>
      </c>
      <c r="H8" s="60" t="s">
        <v>485</v>
      </c>
      <c r="I8" s="60"/>
      <c r="J8" s="60" t="s">
        <v>485</v>
      </c>
      <c r="K8" s="60"/>
      <c r="L8" s="60"/>
      <c r="M8" s="60"/>
      <c r="N8" s="60" t="s">
        <v>485</v>
      </c>
    </row>
    <row r="9" spans="1:14" ht="85.5">
      <c r="A9" s="16" t="s">
        <v>486</v>
      </c>
      <c r="B9" s="9" t="s">
        <v>487</v>
      </c>
      <c r="C9" s="15" t="s">
        <v>484</v>
      </c>
      <c r="D9" s="15" t="s">
        <v>96</v>
      </c>
      <c r="E9" s="56" t="s">
        <v>488</v>
      </c>
      <c r="F9" s="60" t="s">
        <v>488</v>
      </c>
      <c r="G9" s="60" t="s">
        <v>488</v>
      </c>
      <c r="H9" s="60" t="s">
        <v>488</v>
      </c>
      <c r="I9" s="60" t="s">
        <v>488</v>
      </c>
      <c r="J9" s="60" t="s">
        <v>488</v>
      </c>
      <c r="K9" s="60" t="s">
        <v>488</v>
      </c>
      <c r="L9" s="60" t="s">
        <v>488</v>
      </c>
      <c r="M9" s="60"/>
      <c r="N9" s="60" t="s">
        <v>488</v>
      </c>
    </row>
    <row r="10" spans="1:14" ht="57.75">
      <c r="A10" s="16" t="s">
        <v>489</v>
      </c>
      <c r="B10" s="9" t="s">
        <v>490</v>
      </c>
      <c r="C10" s="15" t="s">
        <v>484</v>
      </c>
      <c r="D10" s="15" t="s">
        <v>96</v>
      </c>
      <c r="E10" s="56"/>
      <c r="F10" s="60"/>
      <c r="G10" s="60"/>
      <c r="H10" s="60"/>
      <c r="I10" s="60"/>
      <c r="J10" s="60"/>
      <c r="K10" s="60"/>
      <c r="L10" s="60"/>
      <c r="M10" s="60"/>
      <c r="N10" s="60"/>
    </row>
    <row r="11" spans="1:14" ht="42" customHeight="1">
      <c r="B11" s="24" t="s">
        <v>491</v>
      </c>
      <c r="C11" s="24"/>
    </row>
    <row r="12" spans="1:14" ht="99.75">
      <c r="A12" s="16" t="s">
        <v>492</v>
      </c>
      <c r="B12" s="9" t="s">
        <v>491</v>
      </c>
      <c r="C12" s="15" t="s">
        <v>493</v>
      </c>
      <c r="D12" s="15" t="s">
        <v>58</v>
      </c>
      <c r="E12" s="56" t="s">
        <v>494</v>
      </c>
      <c r="F12" s="60" t="s">
        <v>494</v>
      </c>
      <c r="G12" s="60" t="s">
        <v>494</v>
      </c>
      <c r="H12" s="60" t="s">
        <v>494</v>
      </c>
      <c r="I12" s="60" t="s">
        <v>494</v>
      </c>
      <c r="J12" s="60" t="s">
        <v>494</v>
      </c>
      <c r="K12" s="60" t="s">
        <v>494</v>
      </c>
      <c r="L12" s="60" t="s">
        <v>494</v>
      </c>
      <c r="M12" s="60" t="s">
        <v>55</v>
      </c>
      <c r="N12" s="60" t="s">
        <v>494</v>
      </c>
    </row>
    <row r="13" spans="1:14" ht="99.75">
      <c r="A13" s="16" t="s">
        <v>495</v>
      </c>
      <c r="B13" s="9" t="s">
        <v>496</v>
      </c>
      <c r="C13" s="15" t="s">
        <v>497</v>
      </c>
      <c r="D13" s="15" t="s">
        <v>58</v>
      </c>
      <c r="E13" s="56" t="s">
        <v>498</v>
      </c>
      <c r="F13" s="60" t="s">
        <v>499</v>
      </c>
      <c r="G13" s="60" t="s">
        <v>500</v>
      </c>
      <c r="H13" s="60" t="s">
        <v>501</v>
      </c>
      <c r="I13" s="60" t="s">
        <v>502</v>
      </c>
      <c r="J13" s="60" t="s">
        <v>503</v>
      </c>
      <c r="K13" s="60" t="s">
        <v>504</v>
      </c>
      <c r="L13" s="60" t="s">
        <v>505</v>
      </c>
      <c r="M13" s="60" t="s">
        <v>55</v>
      </c>
      <c r="N13" s="60" t="s">
        <v>506</v>
      </c>
    </row>
    <row r="14" spans="1:14" ht="42.75">
      <c r="A14" s="16" t="s">
        <v>507</v>
      </c>
      <c r="B14" s="9" t="s">
        <v>508</v>
      </c>
      <c r="C14" s="15" t="s">
        <v>509</v>
      </c>
      <c r="D14" s="15" t="s">
        <v>58</v>
      </c>
      <c r="E14" s="56" t="s">
        <v>364</v>
      </c>
      <c r="F14" s="60" t="s">
        <v>450</v>
      </c>
      <c r="G14" s="60" t="s">
        <v>450</v>
      </c>
      <c r="H14" s="60" t="s">
        <v>455</v>
      </c>
      <c r="I14" s="60" t="s">
        <v>456</v>
      </c>
      <c r="J14" s="60" t="s">
        <v>458</v>
      </c>
      <c r="K14" s="60" t="s">
        <v>459</v>
      </c>
      <c r="L14" s="60" t="s">
        <v>460</v>
      </c>
      <c r="M14" s="60" t="s">
        <v>55</v>
      </c>
      <c r="N14" s="60" t="s">
        <v>463</v>
      </c>
    </row>
    <row r="15" spans="1:14" ht="213.75">
      <c r="A15" s="30" t="s">
        <v>510</v>
      </c>
      <c r="B15" s="31" t="s">
        <v>511</v>
      </c>
      <c r="C15" s="31" t="s">
        <v>512</v>
      </c>
      <c r="D15" s="15" t="s">
        <v>58</v>
      </c>
      <c r="E15" s="56" t="s">
        <v>513</v>
      </c>
      <c r="F15" s="60" t="s">
        <v>514</v>
      </c>
      <c r="G15" s="60" t="s">
        <v>514</v>
      </c>
      <c r="H15" s="60" t="s">
        <v>514</v>
      </c>
      <c r="I15" s="60" t="s">
        <v>513</v>
      </c>
      <c r="J15" s="60" t="s">
        <v>514</v>
      </c>
      <c r="K15" s="60" t="s">
        <v>513</v>
      </c>
      <c r="L15" s="60" t="s">
        <v>513</v>
      </c>
      <c r="M15" s="60" t="s">
        <v>55</v>
      </c>
      <c r="N15" s="60" t="s">
        <v>514</v>
      </c>
    </row>
    <row r="16" spans="1:14" ht="30" customHeight="1">
      <c r="A16" s="30" t="s">
        <v>515</v>
      </c>
      <c r="B16" s="31" t="s">
        <v>421</v>
      </c>
      <c r="C16" s="31" t="s">
        <v>516</v>
      </c>
      <c r="D16" s="15" t="s">
        <v>64</v>
      </c>
      <c r="E16" s="204">
        <v>45880</v>
      </c>
      <c r="F16" s="205">
        <v>45880</v>
      </c>
      <c r="G16" s="205">
        <v>45880</v>
      </c>
      <c r="H16" s="205">
        <v>45880</v>
      </c>
      <c r="I16" s="205">
        <v>45880</v>
      </c>
      <c r="J16" s="205">
        <v>45880</v>
      </c>
      <c r="K16" s="205">
        <v>45880</v>
      </c>
      <c r="L16" s="205">
        <v>45880</v>
      </c>
      <c r="M16" s="205" t="s">
        <v>55</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517</v>
      </c>
      <c r="B1" s="21"/>
      <c r="H1" s="44"/>
      <c r="I1" s="44"/>
      <c r="J1" s="22" t="s">
        <v>518</v>
      </c>
      <c r="K1" s="22" t="s">
        <v>519</v>
      </c>
      <c r="L1" s="80" t="s">
        <v>520</v>
      </c>
      <c r="M1" s="81" t="s">
        <v>160</v>
      </c>
      <c r="N1" s="81" t="s">
        <v>161</v>
      </c>
      <c r="O1" s="22" t="s">
        <v>162</v>
      </c>
      <c r="P1" s="22" t="s">
        <v>163</v>
      </c>
      <c r="Q1" s="22" t="s">
        <v>164</v>
      </c>
      <c r="R1" s="22" t="s">
        <v>521</v>
      </c>
      <c r="S1" s="22" t="s">
        <v>522</v>
      </c>
      <c r="T1" s="22" t="s">
        <v>523</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524</v>
      </c>
      <c r="BM1" s="43" t="s">
        <v>525</v>
      </c>
      <c r="BN1" s="43" t="s">
        <v>526</v>
      </c>
      <c r="BO1" s="43" t="s">
        <v>527</v>
      </c>
      <c r="BP1" s="43" t="s">
        <v>528</v>
      </c>
      <c r="BQ1" s="43" t="s">
        <v>529</v>
      </c>
      <c r="BR1" s="43" t="s">
        <v>530</v>
      </c>
      <c r="BS1" s="43" t="s">
        <v>531</v>
      </c>
      <c r="BT1" s="43" t="s">
        <v>532</v>
      </c>
      <c r="BU1" s="43" t="s">
        <v>533</v>
      </c>
      <c r="BV1" s="43" t="s">
        <v>534</v>
      </c>
      <c r="BW1" s="43" t="s">
        <v>535</v>
      </c>
      <c r="BX1" s="43" t="s">
        <v>536</v>
      </c>
      <c r="BY1" s="43" t="s">
        <v>537</v>
      </c>
      <c r="BZ1" s="43" t="s">
        <v>538</v>
      </c>
      <c r="CA1" s="43" t="s">
        <v>539</v>
      </c>
      <c r="CB1" s="43" t="s">
        <v>540</v>
      </c>
      <c r="CC1" s="43" t="s">
        <v>541</v>
      </c>
      <c r="CD1" s="43" t="s">
        <v>542</v>
      </c>
      <c r="CE1" s="43" t="s">
        <v>543</v>
      </c>
      <c r="CF1" s="43" t="s">
        <v>544</v>
      </c>
      <c r="CG1" s="43" t="s">
        <v>545</v>
      </c>
      <c r="CH1" s="43" t="s">
        <v>546</v>
      </c>
      <c r="CI1" s="43" t="s">
        <v>547</v>
      </c>
      <c r="CJ1" s="43" t="s">
        <v>548</v>
      </c>
      <c r="CK1" s="43" t="s">
        <v>549</v>
      </c>
      <c r="CL1" s="43" t="s">
        <v>550</v>
      </c>
      <c r="CM1" s="43" t="s">
        <v>551</v>
      </c>
      <c r="CN1" s="43" t="s">
        <v>552</v>
      </c>
      <c r="CO1" s="43" t="s">
        <v>553</v>
      </c>
      <c r="CP1" s="43" t="s">
        <v>554</v>
      </c>
      <c r="CQ1" s="43" t="s">
        <v>555</v>
      </c>
      <c r="CR1" s="43" t="s">
        <v>556</v>
      </c>
      <c r="CS1" s="43" t="s">
        <v>557</v>
      </c>
      <c r="CT1" s="43" t="s">
        <v>558</v>
      </c>
      <c r="CU1" s="43" t="s">
        <v>559</v>
      </c>
      <c r="CV1" s="43" t="s">
        <v>560</v>
      </c>
      <c r="CW1" s="43" t="s">
        <v>561</v>
      </c>
      <c r="CX1" s="43" t="s">
        <v>562</v>
      </c>
      <c r="CY1" s="43" t="s">
        <v>563</v>
      </c>
      <c r="CZ1" s="43" t="s">
        <v>564</v>
      </c>
      <c r="DA1" s="43" t="s">
        <v>565</v>
      </c>
      <c r="DB1" s="43" t="s">
        <v>566</v>
      </c>
      <c r="DC1" s="43" t="s">
        <v>567</v>
      </c>
      <c r="DD1" s="43" t="s">
        <v>568</v>
      </c>
      <c r="DE1" s="43" t="s">
        <v>569</v>
      </c>
      <c r="DF1" s="43" t="s">
        <v>570</v>
      </c>
      <c r="DG1" s="43" t="s">
        <v>571</v>
      </c>
      <c r="DH1" s="43" t="s">
        <v>572</v>
      </c>
      <c r="DI1" s="43" t="s">
        <v>573</v>
      </c>
      <c r="DJ1" s="43" t="s">
        <v>574</v>
      </c>
      <c r="DK1" s="43" t="s">
        <v>575</v>
      </c>
      <c r="DL1" s="43" t="s">
        <v>576</v>
      </c>
      <c r="DM1" s="43" t="s">
        <v>577</v>
      </c>
      <c r="DN1" s="43" t="s">
        <v>578</v>
      </c>
      <c r="DO1" s="43" t="s">
        <v>579</v>
      </c>
      <c r="DP1" s="43" t="s">
        <v>580</v>
      </c>
      <c r="DQ1" s="43" t="s">
        <v>581</v>
      </c>
      <c r="DR1" s="43" t="s">
        <v>582</v>
      </c>
      <c r="DS1" s="43" t="s">
        <v>583</v>
      </c>
      <c r="DT1" s="43" t="s">
        <v>584</v>
      </c>
      <c r="DU1" s="43" t="s">
        <v>585</v>
      </c>
      <c r="DV1" s="43" t="s">
        <v>586</v>
      </c>
      <c r="DW1" s="43" t="s">
        <v>587</v>
      </c>
      <c r="DX1" s="43" t="s">
        <v>588</v>
      </c>
      <c r="DY1" s="43" t="s">
        <v>589</v>
      </c>
      <c r="DZ1" s="43" t="s">
        <v>590</v>
      </c>
      <c r="EA1" s="43" t="s">
        <v>591</v>
      </c>
      <c r="EB1" s="43" t="s">
        <v>592</v>
      </c>
      <c r="EC1" s="43" t="s">
        <v>593</v>
      </c>
      <c r="ED1" s="43" t="s">
        <v>594</v>
      </c>
      <c r="EE1" s="43" t="s">
        <v>595</v>
      </c>
      <c r="EF1" s="43" t="s">
        <v>596</v>
      </c>
      <c r="EG1" s="43" t="s">
        <v>597</v>
      </c>
      <c r="EH1" s="43" t="s">
        <v>598</v>
      </c>
      <c r="EI1" s="43" t="s">
        <v>599</v>
      </c>
      <c r="EJ1" s="43" t="s">
        <v>600</v>
      </c>
      <c r="EK1" s="43" t="s">
        <v>601</v>
      </c>
      <c r="EL1" s="43" t="s">
        <v>602</v>
      </c>
      <c r="EM1" s="43" t="s">
        <v>603</v>
      </c>
      <c r="EN1" s="43" t="s">
        <v>604</v>
      </c>
      <c r="EO1" s="43" t="s">
        <v>605</v>
      </c>
      <c r="EP1" s="43" t="s">
        <v>606</v>
      </c>
      <c r="EQ1" s="43" t="s">
        <v>607</v>
      </c>
      <c r="ER1" s="43" t="s">
        <v>608</v>
      </c>
      <c r="ES1" s="43" t="s">
        <v>609</v>
      </c>
      <c r="ET1" s="43" t="s">
        <v>610</v>
      </c>
      <c r="EU1" s="43" t="s">
        <v>611</v>
      </c>
      <c r="EV1" s="43" t="s">
        <v>612</v>
      </c>
      <c r="EW1" s="43" t="s">
        <v>613</v>
      </c>
      <c r="EX1" s="43" t="s">
        <v>614</v>
      </c>
      <c r="EY1" s="43" t="s">
        <v>615</v>
      </c>
      <c r="EZ1" s="43" t="s">
        <v>616</v>
      </c>
      <c r="FA1" s="43" t="s">
        <v>617</v>
      </c>
      <c r="FB1" s="43" t="s">
        <v>618</v>
      </c>
      <c r="FC1" s="43" t="s">
        <v>619</v>
      </c>
      <c r="FD1" s="43" t="s">
        <v>620</v>
      </c>
      <c r="FE1" s="43" t="s">
        <v>621</v>
      </c>
      <c r="FF1" s="43" t="s">
        <v>622</v>
      </c>
      <c r="FG1" s="43" t="s">
        <v>623</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624</v>
      </c>
      <c r="B2" s="7" t="s">
        <v>625</v>
      </c>
      <c r="C2" s="7" t="s">
        <v>90</v>
      </c>
      <c r="D2" s="7" t="s">
        <v>626</v>
      </c>
      <c r="E2" s="94" t="s">
        <v>626</v>
      </c>
      <c r="F2" s="25" t="s">
        <v>627</v>
      </c>
      <c r="G2" s="7" t="s">
        <v>628</v>
      </c>
      <c r="H2" s="7" t="s">
        <v>629</v>
      </c>
      <c r="I2" s="8" t="s">
        <v>152</v>
      </c>
      <c r="J2" s="25" t="s">
        <v>630</v>
      </c>
      <c r="K2" s="25" t="s">
        <v>631</v>
      </c>
      <c r="L2" s="25"/>
      <c r="M2" s="25"/>
      <c r="N2" s="25"/>
      <c r="O2" s="25"/>
      <c r="P2" s="25"/>
      <c r="Q2" s="25"/>
      <c r="R2" s="25"/>
      <c r="S2" s="25"/>
      <c r="T2" s="25"/>
      <c r="U2" s="8" t="s">
        <v>632</v>
      </c>
      <c r="V2" s="7" t="s">
        <v>294</v>
      </c>
      <c r="W2" s="8" t="s">
        <v>633</v>
      </c>
      <c r="X2" s="7" t="s">
        <v>634</v>
      </c>
      <c r="Y2" s="7" t="s">
        <v>635</v>
      </c>
      <c r="Z2" s="7" t="s">
        <v>636</v>
      </c>
      <c r="AA2" s="7" t="s">
        <v>637</v>
      </c>
      <c r="AB2" s="7" t="s">
        <v>638</v>
      </c>
      <c r="AC2" s="7" t="s">
        <v>639</v>
      </c>
      <c r="AD2" s="7" t="s">
        <v>640</v>
      </c>
      <c r="AE2" s="25" t="s">
        <v>641</v>
      </c>
      <c r="AF2" s="25"/>
      <c r="AG2" s="25"/>
      <c r="AH2" s="25"/>
      <c r="AI2" s="25"/>
      <c r="AJ2" s="25"/>
      <c r="AK2" s="25"/>
      <c r="AL2" s="25"/>
      <c r="AM2" s="25"/>
      <c r="AN2" s="25"/>
      <c r="AO2" s="7" t="s">
        <v>642</v>
      </c>
      <c r="AP2" s="25" t="s">
        <v>643</v>
      </c>
      <c r="AQ2" s="25"/>
      <c r="AR2" s="25"/>
      <c r="AS2" s="25"/>
      <c r="AT2" s="25"/>
      <c r="AU2" s="25"/>
      <c r="AV2" s="25"/>
      <c r="AW2" s="25"/>
      <c r="AX2" s="25"/>
      <c r="AY2" s="25"/>
      <c r="AZ2" s="7" t="s">
        <v>644</v>
      </c>
      <c r="BA2" s="25" t="s">
        <v>645</v>
      </c>
      <c r="BB2" s="25"/>
      <c r="BC2" s="25"/>
      <c r="BD2" s="25"/>
      <c r="BE2" s="25"/>
      <c r="BF2" s="25"/>
      <c r="BG2" s="25"/>
      <c r="BH2" s="25"/>
      <c r="BI2" s="25"/>
      <c r="BJ2" s="25"/>
      <c r="BK2" s="246" t="s">
        <v>646</v>
      </c>
      <c r="BL2" s="246" t="s">
        <v>647</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648</v>
      </c>
      <c r="B3" s="10" t="s">
        <v>649</v>
      </c>
      <c r="C3" s="17" t="s">
        <v>650</v>
      </c>
      <c r="D3" s="17" t="s">
        <v>628</v>
      </c>
      <c r="E3" s="14" t="s">
        <v>651</v>
      </c>
      <c r="F3" s="62" t="str">
        <f>IF(ISNUMBER(FIND(services,'I_State and program information'!E20)),"",'I_State and program information'!E20&amp;services)</f>
        <v xml:space="preserve">Services; </v>
      </c>
      <c r="G3" s="12" t="s">
        <v>134</v>
      </c>
      <c r="H3" s="3" t="s">
        <v>159</v>
      </c>
      <c r="I3" s="3" t="s">
        <v>652</v>
      </c>
      <c r="J3" s="32" t="str">
        <f>IF('I_State and program information'!E25="","",'I_State and program information'!E25&amp;"; ")</f>
        <v xml:space="preserve">Marin MHP; </v>
      </c>
      <c r="K3" s="41" t="str">
        <f>IF(ISNUMBER(FIND(plan1,'I_State and program information'!$E$52)),"",'I_State and program information'!$E$52&amp;plan1)</f>
        <v/>
      </c>
      <c r="L3" s="41" t="str">
        <f>IF(ISNUMBER(FIND(plan1,'I_State and program information'!$E$56)),"",'I_State and program information'!$E$56&amp;plan1)</f>
        <v xml:space="preserve">Marin MHP; </v>
      </c>
      <c r="M3" s="41" t="str">
        <f>IF(ISNUMBER(FIND(plan1,'I_State and program information'!$E$60)),"",'I_State and program information'!$E$60&amp;plan1)</f>
        <v xml:space="preserve">Marin MHP; </v>
      </c>
      <c r="N3" s="41" t="str">
        <f>IF(ISNUMBER(FIND(plan1,'I_State and program information'!$E$64)),"",'I_State and program information'!$E$64&amp;plan1)</f>
        <v xml:space="preserve">Marin MHP; </v>
      </c>
      <c r="O3" s="41" t="str">
        <f>IF(ISNUMBER(FIND(plan1,'I_State and program information'!$E$68)),"",'I_State and program information'!$E$68&amp;plan1)</f>
        <v xml:space="preserve">Marin MHP; </v>
      </c>
      <c r="P3" s="41" t="str">
        <f>IF(ISNUMBER(FIND(plan1,'I_State and program information'!$E$72)),"",'I_State and program information'!$E$72&amp;plan1)</f>
        <v xml:space="preserve">Marin MHP; </v>
      </c>
      <c r="Q3" s="41" t="str">
        <f>IF(ISNUMBER(FIND(plan1,'I_State and program information'!$E$76)),"",'I_State and program information'!$E$76&amp;plan1)</f>
        <v xml:space="preserve">Marin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653</v>
      </c>
      <c r="W3" s="18" t="s">
        <v>149</v>
      </c>
      <c r="X3" s="3" t="s">
        <v>331</v>
      </c>
      <c r="Y3" s="3" t="s">
        <v>336</v>
      </c>
      <c r="Z3" s="3" t="s">
        <v>654</v>
      </c>
      <c r="AA3" s="3" t="s">
        <v>352</v>
      </c>
      <c r="AB3" s="3" t="s">
        <v>151</v>
      </c>
      <c r="AC3" s="3" t="s">
        <v>480</v>
      </c>
      <c r="AD3" s="3" t="s">
        <v>485</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c>
      <c r="AH3" s="62" t="str">
        <f>IF(ISNUMBER(FIND(dsreq1,'III_Plan comp 438.206 All plans'!H$8)),"",'III_Plan comp 438.206 All plans'!H$8&amp;dsreq1)</f>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c>
      <c r="AO3" s="3" t="s">
        <v>488</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c>
      <c r="AZ3" s="3" t="s">
        <v>655</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Language Capabilities: Contract
IHCP: Contract/Good-faith effort to contract; 
274 File;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656</v>
      </c>
      <c r="C4" s="17" t="s">
        <v>93</v>
      </c>
      <c r="D4" s="17" t="s">
        <v>657</v>
      </c>
      <c r="E4" s="14" t="s">
        <v>658</v>
      </c>
      <c r="F4" s="62" t="str">
        <f>IF(ISNUMBER(FIND(benefits,'I_State and program information'!E20)),"",'I_State and program information'!E20&amp;benefits)</f>
        <v xml:space="preserve">Benefits; </v>
      </c>
      <c r="G4" s="12" t="s">
        <v>129</v>
      </c>
      <c r="H4" s="3" t="s">
        <v>151</v>
      </c>
      <c r="I4" s="3" t="s">
        <v>659</v>
      </c>
      <c r="J4" s="32" t="str">
        <f>IF('I_State and program information'!E26="","",'I_State and program information'!E26&amp;"; ")</f>
        <v xml:space="preserve">Mariposa MHP; </v>
      </c>
      <c r="K4" s="41" t="str">
        <f>IF(ISNUMBER(FIND(plan2,'I_State and program information'!$E$52)),"",'I_State and program information'!$E$52&amp;plan2)</f>
        <v/>
      </c>
      <c r="L4" s="41" t="str">
        <f>IF(ISNUMBER(FIND(plan2,'I_State and program information'!$E$56)),"",'I_State and program information'!$E$56&amp;plan2)</f>
        <v xml:space="preserve">Mariposa MHP; </v>
      </c>
      <c r="M4" s="41" t="str">
        <f>IF(ISNUMBER(FIND(plan2,'I_State and program information'!$E$60)),"",'I_State and program information'!$E$60&amp;plan2)</f>
        <v xml:space="preserve">Mariposa MHP; </v>
      </c>
      <c r="N4" s="41" t="str">
        <f>IF(ISNUMBER(FIND(plan2,'I_State and program information'!$E$64)),"",'I_State and program information'!$E$64&amp;plan2)</f>
        <v xml:space="preserve">Mariposa MHP; </v>
      </c>
      <c r="O4" s="41" t="str">
        <f>IF(ISNUMBER(FIND(plan2,'I_State and program information'!$E$68)),"",'I_State and program information'!$E$68&amp;plan2)</f>
        <v xml:space="preserve">Mariposa MHP; </v>
      </c>
      <c r="P4" s="41" t="str">
        <f>IF(ISNUMBER(FIND(plan2,'I_State and program information'!$E$72)),"",'I_State and program information'!$E$72&amp;plan2)</f>
        <v xml:space="preserve">Mariposa MHP; </v>
      </c>
      <c r="Q4" s="41" t="str">
        <f>IF(ISNUMBER(FIND(plan2,'I_State and program information'!$E$76)),"",'I_State and program information'!$E$76&amp;plan2)</f>
        <v xml:space="preserve">Mariposa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660</v>
      </c>
      <c r="W4" s="18" t="s">
        <v>661</v>
      </c>
      <c r="X4" s="3" t="s">
        <v>332</v>
      </c>
      <c r="Y4" s="3" t="s">
        <v>662</v>
      </c>
      <c r="Z4" s="3" t="s">
        <v>344</v>
      </c>
      <c r="AB4" s="3" t="s">
        <v>159</v>
      </c>
      <c r="AC4" s="3" t="s">
        <v>479</v>
      </c>
      <c r="AD4" s="3" t="s">
        <v>663</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664</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665</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666</v>
      </c>
      <c r="B5" s="11" t="s">
        <v>667</v>
      </c>
      <c r="C5" s="17" t="s">
        <v>668</v>
      </c>
      <c r="D5" s="17" t="s">
        <v>669</v>
      </c>
      <c r="E5" s="14" t="s">
        <v>670</v>
      </c>
      <c r="F5" s="62" t="str">
        <f>IF(ISNUMBER(FIND(geographic,'I_State and program information'!E20)),"",'I_State and program information'!E20&amp;geographic)</f>
        <v xml:space="preserve">Geographic service area; </v>
      </c>
      <c r="G5" s="11"/>
      <c r="I5" s="3" t="s">
        <v>671</v>
      </c>
      <c r="J5" s="32" t="str">
        <f>IF('I_State and program information'!E27="","",'I_State and program information'!E27&amp;"; ")</f>
        <v xml:space="preserve">Mendocino MHP; </v>
      </c>
      <c r="K5" s="41" t="str">
        <f>IF(ISNUMBER(FIND(plan3,'I_State and program information'!$E$52)),"",'I_State and program information'!$E$52&amp;plan3)</f>
        <v/>
      </c>
      <c r="L5" s="41" t="str">
        <f>IF(ISNUMBER(FIND(plan3,'I_State and program information'!$E$56)),"",'I_State and program information'!$E$56&amp;plan3)</f>
        <v xml:space="preserve">Mendocino MHP; </v>
      </c>
      <c r="M5" s="41" t="str">
        <f>IF(ISNUMBER(FIND(plan3,'I_State and program information'!$E$60)),"",'I_State and program information'!$E$60&amp;plan3)</f>
        <v xml:space="preserve">Mendocino MHP; </v>
      </c>
      <c r="N5" s="41" t="str">
        <f>IF(ISNUMBER(FIND(plan3,'I_State and program information'!$E$64)),"",'I_State and program information'!$E$64&amp;plan3)</f>
        <v xml:space="preserve">Mendocino MHP; </v>
      </c>
      <c r="O5" s="41" t="str">
        <f>IF(ISNUMBER(FIND(plan3,'I_State and program information'!$E$68)),"",'I_State and program information'!$E$68&amp;plan3)</f>
        <v xml:space="preserve">Mendocino MHP; </v>
      </c>
      <c r="P5" s="41" t="str">
        <f>IF(ISNUMBER(FIND(plan3,'I_State and program information'!$E$72)),"",'I_State and program information'!$E$72&amp;plan3)</f>
        <v xml:space="preserve">Mendocino MHP; </v>
      </c>
      <c r="Q5" s="41" t="str">
        <f>IF(ISNUMBER(FIND(plan3,'I_State and program information'!$E$76)),"",'I_State and program information'!$E$76&amp;plan3)</f>
        <v xml:space="preserve">Mendocino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672</v>
      </c>
      <c r="X5" s="3" t="s">
        <v>145</v>
      </c>
      <c r="Y5" s="3" t="s">
        <v>673</v>
      </c>
      <c r="AD5" s="3" t="s">
        <v>674</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675</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676</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677</v>
      </c>
      <c r="B6" s="11" t="s">
        <v>678</v>
      </c>
      <c r="C6" s="17"/>
      <c r="D6" s="17" t="s">
        <v>679</v>
      </c>
      <c r="E6" s="14" t="s">
        <v>680</v>
      </c>
      <c r="F6" s="62" t="str">
        <f>IF(ISNUMBER(FIND(composition,'I_State and program information'!E20)),"",'I_State and program information'!E20&amp;composition)</f>
        <v xml:space="preserve">Composition of provider network; </v>
      </c>
      <c r="G6" s="11"/>
      <c r="I6" s="3" t="s">
        <v>681</v>
      </c>
      <c r="J6" s="32" t="str">
        <f>IF('I_State and program information'!E28="","",'I_State and program information'!E28&amp;"; ")</f>
        <v xml:space="preserve">Merced MHP; </v>
      </c>
      <c r="K6" s="41" t="str">
        <f>IF(ISNUMBER(FIND(plan4,'I_State and program information'!$E$52)),"",'I_State and program information'!$E$52&amp;plan4)</f>
        <v/>
      </c>
      <c r="L6" s="41" t="str">
        <f>IF(ISNUMBER(FIND(plan4,'I_State and program information'!$E$56)),"",'I_State and program information'!$E$56&amp;plan4)</f>
        <v xml:space="preserve">Merced MHP; </v>
      </c>
      <c r="M6" s="41" t="str">
        <f>IF(ISNUMBER(FIND(plan4,'I_State and program information'!$E$60)),"",'I_State and program information'!$E$60&amp;plan4)</f>
        <v xml:space="preserve">Merced MHP; </v>
      </c>
      <c r="N6" s="41" t="str">
        <f>IF(ISNUMBER(FIND(plan4,'I_State and program information'!$E$64)),"",'I_State and program information'!$E$64&amp;plan4)</f>
        <v xml:space="preserve">Merced MHP; </v>
      </c>
      <c r="O6" s="41" t="str">
        <f>IF(ISNUMBER(FIND(plan4,'I_State and program information'!$E$68)),"",'I_State and program information'!$E$68&amp;plan4)</f>
        <v xml:space="preserve">Merced MHP; </v>
      </c>
      <c r="P6" s="41" t="str">
        <f>IF(ISNUMBER(FIND(plan4,'I_State and program information'!$E$72)),"",'I_State and program information'!$E$72&amp;plan4)</f>
        <v xml:space="preserve">Merced MHP; </v>
      </c>
      <c r="Q6" s="41" t="str">
        <f>IF(ISNUMBER(FIND(plan4,'I_State and program information'!$E$76)),"",'I_State and program information'!$E$76&amp;plan4)</f>
        <v xml:space="preserve">Merced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682</v>
      </c>
      <c r="X6" s="4" t="s">
        <v>683</v>
      </c>
      <c r="Y6" s="3" t="s">
        <v>684</v>
      </c>
      <c r="AD6" s="3" t="s">
        <v>685</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686</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687</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688</v>
      </c>
      <c r="B7" s="11" t="s">
        <v>85</v>
      </c>
      <c r="C7" s="17"/>
      <c r="D7" s="17" t="s">
        <v>689</v>
      </c>
      <c r="E7" s="14" t="s">
        <v>690</v>
      </c>
      <c r="F7" s="62" t="str">
        <f>IF(ISNUMBER(FIND(payments,'I_State and program information'!E20)),"",'I_State and program information'!E20&amp;payments)</f>
        <v>Payments to provider network;</v>
      </c>
      <c r="G7" s="11"/>
      <c r="I7" s="3" t="s">
        <v>691</v>
      </c>
      <c r="J7" s="32" t="str">
        <f>IF('I_State and program information'!E29="","",'I_State and program information'!E29&amp;"; ")</f>
        <v xml:space="preserve">Modoc MHP; </v>
      </c>
      <c r="K7" s="41" t="str">
        <f>IF(ISNUMBER(FIND(plan5,'I_State and program information'!$E$52)),"",'I_State and program information'!$E$52&amp;plan5)</f>
        <v/>
      </c>
      <c r="L7" s="41" t="str">
        <f>IF(ISNUMBER(FIND(plan5,'I_State and program information'!$E$56)),"",'I_State and program information'!$E$56&amp;plan5)</f>
        <v xml:space="preserve">Modoc MHP; </v>
      </c>
      <c r="M7" s="41" t="str">
        <f>IF(ISNUMBER(FIND(plan5,'I_State and program information'!$E$60)),"",'I_State and program information'!$E$60&amp;plan5)</f>
        <v xml:space="preserve">Modoc MHP; </v>
      </c>
      <c r="N7" s="41" t="str">
        <f>IF(ISNUMBER(FIND(plan5,'I_State and program information'!$E$64)),"",'I_State and program information'!$E$64&amp;plan5)</f>
        <v xml:space="preserve">Modoc MHP; </v>
      </c>
      <c r="O7" s="41" t="str">
        <f>IF(ISNUMBER(FIND(plan5,'I_State and program information'!$E$68)),"",'I_State and program information'!$E$68&amp;plan5)</f>
        <v xml:space="preserve">Modoc MHP; </v>
      </c>
      <c r="P7" s="41" t="str">
        <f>IF(ISNUMBER(FIND(plan5,'I_State and program information'!$E$72)),"",'I_State and program information'!$E$72&amp;plan5)</f>
        <v xml:space="preserve">Modoc MHP; </v>
      </c>
      <c r="Q7" s="41" t="str">
        <f>IF(ISNUMBER(FIND(plan5,'I_State and program information'!$E$76)),"",'I_State and program information'!$E$76&amp;plan5)</f>
        <v xml:space="preserve">Modoc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692</v>
      </c>
      <c r="Y7" s="3" t="s">
        <v>693</v>
      </c>
      <c r="AD7" s="3" t="s">
        <v>694</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695</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696</v>
      </c>
      <c r="C8" s="17"/>
      <c r="D8" s="17" t="s">
        <v>697</v>
      </c>
      <c r="E8" s="14" t="s">
        <v>698</v>
      </c>
      <c r="F8" s="62" t="str">
        <f>IF(ISNUMBER(FIND(enrollment,'I_State and program information'!E20)),"",'I_State and program information'!E20&amp;enrollment)</f>
        <v xml:space="preserve">Enrollment of new population; </v>
      </c>
      <c r="G8" s="11"/>
      <c r="I8" s="3" t="s">
        <v>699</v>
      </c>
      <c r="J8" s="32" t="str">
        <f>IF('I_State and program information'!E30="","",'I_State and program information'!E30&amp;"; ")</f>
        <v xml:space="preserve">Mono MHP; </v>
      </c>
      <c r="K8" s="41" t="str">
        <f>IF(ISNUMBER(FIND(plan6,'I_State and program information'!$E$52)),"",'I_State and program information'!$E$52&amp;plan6)</f>
        <v/>
      </c>
      <c r="L8" s="41" t="str">
        <f>IF(ISNUMBER(FIND(plan6,'I_State and program information'!$E$56)),"",'I_State and program information'!$E$56&amp;plan6)</f>
        <v xml:space="preserve">Mono MHP; </v>
      </c>
      <c r="M8" s="41" t="str">
        <f>IF(ISNUMBER(FIND(plan6,'I_State and program information'!$E$60)),"",'I_State and program information'!$E$60&amp;plan6)</f>
        <v xml:space="preserve">Mono MHP; </v>
      </c>
      <c r="N8" s="41" t="str">
        <f>IF(ISNUMBER(FIND(plan6,'I_State and program information'!$E$64)),"",'I_State and program information'!$E$64&amp;plan6)</f>
        <v xml:space="preserve">Mono MHP; </v>
      </c>
      <c r="O8" s="41" t="str">
        <f>IF(ISNUMBER(FIND(plan6,'I_State and program information'!$E$68)),"",'I_State and program information'!$E$68&amp;plan6)</f>
        <v xml:space="preserve">Mono MHP; </v>
      </c>
      <c r="P8" s="41" t="str">
        <f>IF(ISNUMBER(FIND(plan6,'I_State and program information'!$E$72)),"",'I_State and program information'!$E$72&amp;plan6)</f>
        <v xml:space="preserve">Mono MHP; </v>
      </c>
      <c r="Q8" s="41" t="str">
        <f>IF(ISNUMBER(FIND(plan6,'I_State and program information'!$E$76)),"",'I_State and program information'!$E$76&amp;plan6)</f>
        <v xml:space="preserve">Mono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700</v>
      </c>
      <c r="W8" s="18" t="s">
        <v>163</v>
      </c>
      <c r="Y8" s="3" t="s">
        <v>701</v>
      </c>
      <c r="AD8" s="3" t="s">
        <v>702</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703</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704</v>
      </c>
      <c r="C9" s="17"/>
      <c r="D9" s="17"/>
      <c r="E9" s="17"/>
      <c r="F9" s="17"/>
      <c r="G9" s="11"/>
      <c r="I9" s="3" t="s">
        <v>154</v>
      </c>
      <c r="J9" s="32" t="str">
        <f>IF('I_State and program information'!E31="","",'I_State and program information'!E31&amp;"; ")</f>
        <v xml:space="preserve">Monterey MHP; </v>
      </c>
      <c r="K9" s="41" t="str">
        <f>IF(ISNUMBER(FIND(plan7,'I_State and program information'!$E$52)),"",'I_State and program information'!$E$52&amp;plan7)</f>
        <v/>
      </c>
      <c r="L9" s="41" t="str">
        <f>IF(ISNUMBER(FIND(plan7,'I_State and program information'!$E$56)),"",'I_State and program information'!$E$56&amp;plan7)</f>
        <v xml:space="preserve">Monterey MHP; </v>
      </c>
      <c r="M9" s="41" t="str">
        <f>IF(ISNUMBER(FIND(plan7,'I_State and program information'!$E$60)),"",'I_State and program information'!$E$60&amp;plan7)</f>
        <v xml:space="preserve">Monterey MHP; </v>
      </c>
      <c r="N9" s="41" t="str">
        <f>IF(ISNUMBER(FIND(plan7,'I_State and program information'!$E$64)),"",'I_State and program information'!$E$64&amp;plan7)</f>
        <v xml:space="preserve">Monterey MHP; </v>
      </c>
      <c r="O9" s="41" t="str">
        <f>IF(ISNUMBER(FIND(plan7,'I_State and program information'!$E$68)),"",'I_State and program information'!$E$68&amp;plan7)</f>
        <v xml:space="preserve">Monterey MHP; </v>
      </c>
      <c r="P9" s="41" t="str">
        <f>IF(ISNUMBER(FIND(plan7,'I_State and program information'!$E$72)),"",'I_State and program information'!$E$72&amp;plan7)</f>
        <v xml:space="preserve">Monterey MHP; </v>
      </c>
      <c r="Q9" s="41" t="str">
        <f>IF(ISNUMBER(FIND(plan7,'I_State and program information'!$E$76)),"",'I_State and program information'!$E$76&amp;plan7)</f>
        <v xml:space="preserve">Monterey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705</v>
      </c>
      <c r="W9" s="18" t="s">
        <v>164</v>
      </c>
      <c r="Y9" s="3" t="s">
        <v>706</v>
      </c>
      <c r="AD9" s="3" t="s">
        <v>707</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708</v>
      </c>
      <c r="C10" s="17"/>
      <c r="D10" s="17"/>
      <c r="E10" s="17"/>
      <c r="F10" s="17"/>
      <c r="G10" s="11"/>
      <c r="I10" s="67" t="s">
        <v>683</v>
      </c>
      <c r="J10" s="32" t="str">
        <f>IF('I_State and program information'!E32="","",'I_State and program information'!E32&amp;"; ")</f>
        <v xml:space="preserve">Napa MHP; </v>
      </c>
      <c r="K10" s="41" t="str">
        <f>IF(ISNUMBER(FIND(plan8,'I_State and program information'!$E$52)),"",'I_State and program information'!$E$52&amp;plan8)</f>
        <v/>
      </c>
      <c r="L10" s="41" t="str">
        <f>IF(ISNUMBER(FIND(plan8,'I_State and program information'!$E$56)),"",'I_State and program information'!$E$56&amp;plan8)</f>
        <v xml:space="preserve">Napa MHP; </v>
      </c>
      <c r="M10" s="41" t="str">
        <f>IF(ISNUMBER(FIND(plan8,'I_State and program information'!$E$60)),"",'I_State and program information'!$E$60&amp;plan8)</f>
        <v xml:space="preserve">Napa MHP; </v>
      </c>
      <c r="N10" s="41" t="str">
        <f>IF(ISNUMBER(FIND(plan8,'I_State and program information'!$E$64)),"",'I_State and program information'!$E$64&amp;plan8)</f>
        <v xml:space="preserve">Napa MHP; </v>
      </c>
      <c r="O10" s="41" t="str">
        <f>IF(ISNUMBER(FIND(plan8,'I_State and program information'!$E$68)),"",'I_State and program information'!$E$68&amp;plan8)</f>
        <v xml:space="preserve">Napa MHP; </v>
      </c>
      <c r="P10" s="41" t="str">
        <f>IF(ISNUMBER(FIND(plan8,'I_State and program information'!$E$72)),"",'I_State and program information'!$E$72&amp;plan8)</f>
        <v xml:space="preserve">Napa MHP; </v>
      </c>
      <c r="Q10" s="41" t="str">
        <f>IF(ISNUMBER(FIND(plan8,'I_State and program information'!$E$76)),"",'I_State and program information'!$E$76&amp;plan8)</f>
        <v xml:space="preserve">Napa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709</v>
      </c>
      <c r="W10" s="19" t="s">
        <v>683</v>
      </c>
      <c r="Y10" s="3" t="s">
        <v>710</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Language Capabilities: Contract
IHCP: Contract/Good-faith effort to contract; 
274 File;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711</v>
      </c>
      <c r="C11" s="11"/>
      <c r="D11" s="11"/>
      <c r="E11" s="11"/>
      <c r="F11" s="11"/>
      <c r="G11" s="11"/>
      <c r="I11" s="3" t="s">
        <v>712</v>
      </c>
      <c r="J11" s="32" t="str">
        <f>IF('I_State and program information'!E33="","",'I_State and program information'!E33&amp;"; ")</f>
        <v xml:space="preserve">Nevada MHP; </v>
      </c>
      <c r="K11" s="41" t="str">
        <f>IF(ISNUMBER(FIND(plan9,'I_State and program information'!$E$52)),"",'I_State and program information'!$E$52&amp;plan9)</f>
        <v/>
      </c>
      <c r="L11" s="41" t="str">
        <f>IF(ISNUMBER(FIND(plan9,'I_State and program information'!$E$56)),"",'I_State and program information'!$E$56&amp;plan9)</f>
        <v xml:space="preserve">Nevada MHP; </v>
      </c>
      <c r="M11" s="41" t="str">
        <f>IF(ISNUMBER(FIND(plan9,'I_State and program information'!$E$60)),"",'I_State and program information'!$E$60&amp;plan9)</f>
        <v xml:space="preserve">Nevada MHP; </v>
      </c>
      <c r="N11" s="41" t="str">
        <f>IF(ISNUMBER(FIND(plan9,'I_State and program information'!$E$64)),"",'I_State and program information'!$E$64&amp;plan9)</f>
        <v xml:space="preserve">Nevada MHP; </v>
      </c>
      <c r="O11" s="41" t="str">
        <f>IF(ISNUMBER(FIND(plan9,'I_State and program information'!$E$68)),"",'I_State and program information'!$E$68&amp;plan9)</f>
        <v xml:space="preserve">Nevada MHP; </v>
      </c>
      <c r="P11" s="41" t="str">
        <f>IF(ISNUMBER(FIND(plan9,'I_State and program information'!$E$72)),"",'I_State and program information'!$E$72&amp;plan9)</f>
        <v xml:space="preserve">Nevada MHP; </v>
      </c>
      <c r="Q11" s="41" t="str">
        <f>IF(ISNUMBER(FIND(plan9,'I_State and program information'!$E$76)),"",'I_State and program information'!$E$76&amp;plan9)</f>
        <v xml:space="preserve">Nevada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713</v>
      </c>
      <c r="Y11" s="4" t="s">
        <v>688</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xml:space="preserve">Language Capabilities: Contract
IHCP: Contract/Good-faith effort to contract; 
Language Capabilities: Contract
IHCP: Contract/Good-faith effort to contract; 
</v>
      </c>
      <c r="BX11" s="251" t="str">
        <f>IF(ISNUMBER(FIND(analysismethod9,'II_Program-level standards'!Q$13)),"",'II_Program-level standards'!Q$13&amp;analysismethod9)</f>
        <v xml:space="preserve">Language Capabilities: Contract
IHCP: Contract/Good-faith effort to contract; 
274 File; 
Language Capabilities: Contract
IHCP: Contract/Good-faith effort to contract;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714</v>
      </c>
      <c r="C12" s="11"/>
      <c r="D12" s="11"/>
      <c r="E12" s="11"/>
      <c r="F12" s="11"/>
      <c r="G12" s="11"/>
      <c r="J12" s="32" t="str">
        <f>IF('I_State and program information'!E34="","",'I_State and program information'!E34&amp;"; ")</f>
        <v xml:space="preserve">Orange MHP; </v>
      </c>
      <c r="K12" s="41" t="str">
        <f>IF(ISNUMBER(FIND(plan10,'I_State and program information'!$E$52)),"",'I_State and program information'!$E$52&amp;plan10)</f>
        <v/>
      </c>
      <c r="L12" s="41" t="str">
        <f>IF(ISNUMBER(FIND(plan10,'I_State and program information'!$E$56)),"",'I_State and program information'!$E$56&amp;plan10)</f>
        <v xml:space="preserve">Orange MHP; </v>
      </c>
      <c r="M12" s="41" t="str">
        <f>IF(ISNUMBER(FIND(plan10,'I_State and program information'!$E$60)),"",'I_State and program information'!$E$60&amp;plan10)</f>
        <v xml:space="preserve">Orange MHP; </v>
      </c>
      <c r="N12" s="41" t="str">
        <f>IF(ISNUMBER(FIND(plan10,'I_State and program information'!$E$64)),"",'I_State and program information'!$E$64&amp;plan10)</f>
        <v xml:space="preserve">Orange MHP; </v>
      </c>
      <c r="O12" s="41" t="str">
        <f>IF(ISNUMBER(FIND(plan10,'I_State and program information'!$E$68)),"",'I_State and program information'!$E$68&amp;plan10)</f>
        <v xml:space="preserve">Orange MHP; </v>
      </c>
      <c r="P12" s="41" t="str">
        <f>IF(ISNUMBER(FIND(plan10,'I_State and program information'!$E$72)),"",'I_State and program information'!$E$72&amp;plan10)</f>
        <v xml:space="preserve">Orange MHP; </v>
      </c>
      <c r="Q12" s="41" t="str">
        <f>IF(ISNUMBER(FIND(plan10,'I_State and program information'!$E$76)),"",'I_State and program information'!$E$76&amp;plan10)</f>
        <v xml:space="preserve">Orange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688</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715</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716</v>
      </c>
      <c r="C14" s="11"/>
      <c r="D14" s="11"/>
      <c r="E14" s="11"/>
      <c r="F14" s="11"/>
      <c r="G14" s="11"/>
      <c r="J14" s="92"/>
      <c r="K14" s="91"/>
      <c r="L14" s="91"/>
      <c r="M14" s="91"/>
      <c r="N14" s="91"/>
      <c r="O14" s="91"/>
      <c r="P14" s="91"/>
      <c r="Q14" s="91"/>
      <c r="R14" s="91"/>
      <c r="S14" s="91"/>
      <c r="T14" s="91"/>
      <c r="BK14" s="13"/>
      <c r="BL14" s="13"/>
    </row>
    <row r="15" spans="1:212" ht="15" thickBot="1">
      <c r="B15" s="11" t="s">
        <v>717</v>
      </c>
      <c r="C15" s="11"/>
      <c r="D15" s="11"/>
      <c r="E15" s="11"/>
      <c r="F15" s="11"/>
      <c r="G15" s="11"/>
      <c r="J15" s="92"/>
      <c r="K15" s="91"/>
      <c r="L15" s="91"/>
      <c r="M15" s="91"/>
      <c r="N15" s="91"/>
      <c r="O15" s="91"/>
      <c r="P15" s="91"/>
      <c r="Q15" s="91"/>
      <c r="R15" s="91"/>
      <c r="S15" s="91"/>
      <c r="T15" s="91"/>
      <c r="BK15" s="13"/>
      <c r="BL15" s="13"/>
    </row>
    <row r="16" spans="1:212" ht="15.75" thickTop="1">
      <c r="B16" s="11" t="s">
        <v>718</v>
      </c>
      <c r="C16" s="11"/>
      <c r="D16" s="11"/>
      <c r="E16" s="11"/>
      <c r="F16" s="11"/>
      <c r="G16" s="11"/>
      <c r="J16" s="92"/>
      <c r="K16" s="91"/>
      <c r="L16" s="91"/>
      <c r="M16" s="91"/>
      <c r="N16" s="91"/>
      <c r="O16" s="91"/>
      <c r="P16" s="91"/>
      <c r="Q16" s="91"/>
      <c r="R16" s="91"/>
      <c r="S16" s="91"/>
      <c r="T16" s="91"/>
      <c r="BJ16" s="268" t="s">
        <v>719</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Timely Access Data Tool (TADT); 
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720</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721</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722</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723</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724</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725</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726</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727</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Timely Access Data Tool (TADT); 
Language Capabilities: Contract
IHCP: Contract/Good-faith effort to contract; 
</v>
      </c>
      <c r="BS24" s="251" t="str">
        <f>IF(ISNUMBER(FIND(analysismethod9,'III_Plan comp 438.68 {Plan 1}'!L$15)),"",'III_Plan comp 438.68 {Plan 1}'!L$15&amp;analysismethod9)</f>
        <v xml:space="preserve">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Language Capabilities: Contract
IHCP: Contract/Good-faith effort to contract; 
</v>
      </c>
      <c r="BV24" s="251" t="str">
        <f>IF(ISNUMBER(FIND(analysismethod9,'III_Plan comp 438.68 {Plan 1}'!O$15)),"",'III_Plan comp 438.68 {Plan 1}'!O$15&amp;analysismethod9)</f>
        <v xml:space="preserve">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728</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Timely Access Data Tool (TADT); 
274 File; 
</v>
      </c>
      <c r="BS25" s="254" t="str">
        <f>IF(ISNUMBER(FIND(analysismethod10,'III_Plan comp 438.68 {Plan 1}'!L$15)),"",'III_Plan comp 438.68 {Plan 1}'!L$15&amp;analysismethod10)</f>
        <v xml:space="preserve">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274 File; 
</v>
      </c>
      <c r="BV25" s="254" t="str">
        <f>IF(ISNUMBER(FIND(analysismethod10,'III_Plan comp 438.68 {Plan 1}'!O$15)),"",'III_Plan comp 438.68 {Plan 1}'!O$15&amp;analysismethod10)</f>
        <v xml:space="preserve">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xml:space="preserve">274 File;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729</v>
      </c>
      <c r="C26" s="11"/>
      <c r="D26" s="11"/>
      <c r="E26" s="11"/>
      <c r="F26" s="11"/>
      <c r="G26" s="11"/>
      <c r="J26" s="92"/>
      <c r="K26" s="91"/>
      <c r="L26" s="91"/>
      <c r="M26" s="91"/>
      <c r="N26" s="91"/>
      <c r="O26" s="91"/>
      <c r="P26" s="91"/>
      <c r="Q26" s="91"/>
      <c r="R26" s="91"/>
      <c r="S26" s="91"/>
      <c r="T26" s="91"/>
      <c r="BK26" s="13"/>
      <c r="BL26" s="13"/>
    </row>
    <row r="27" spans="2:163" ht="15" thickBot="1">
      <c r="B27" s="11" t="s">
        <v>730</v>
      </c>
      <c r="C27" s="11"/>
      <c r="D27" s="11"/>
      <c r="E27" s="11"/>
      <c r="F27" s="11"/>
      <c r="G27" s="11"/>
      <c r="J27" s="92"/>
      <c r="K27" s="91"/>
      <c r="L27" s="91"/>
      <c r="M27" s="91"/>
      <c r="N27" s="91"/>
      <c r="O27" s="91"/>
      <c r="P27" s="91"/>
      <c r="Q27" s="91"/>
      <c r="R27" s="91"/>
      <c r="S27" s="91"/>
      <c r="T27" s="91"/>
      <c r="BK27" s="13"/>
      <c r="BL27" s="13"/>
    </row>
    <row r="28" spans="2:163" ht="15.75" thickTop="1">
      <c r="B28" s="11" t="s">
        <v>731</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274 File; 
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Language Capabilities: Contract
IHCP: Contract/Good-faith effort to contract; 
Geomapping; 
</v>
      </c>
      <c r="BX28" s="248" t="str">
        <f>IF(ISNUMBER(FIND(analysismethod1,'III_Plan comp 438.68 {Plan 2}'!Q$15)),"",'III_Plan comp 438.68 {Plan 2}'!Q$15&amp;analysismethod1)</f>
        <v xml:space="preserve">274 File; 
Language Capabilities: Contract
IHCP: Contract/Good-faith effort to contract; 
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732</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733</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734</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735</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736</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737</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738</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274 File; 
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xml:space="preserve">Timely Access Data Tool (TADT); 
</v>
      </c>
      <c r="BS35" s="251" t="str">
        <f>IF(ISNUMBER(FIND(analysismethod8,'III_Plan comp 438.68 {Plan 2}'!L$15)),"",'III_Plan comp 438.68 {Plan 2}'!L$15&amp;analysismethod8)</f>
        <v xml:space="preserve">Timely Access Data Tool (TADT); 
</v>
      </c>
      <c r="BT35" s="251" t="str">
        <f>IF(ISNUMBER(FIND(analysismethod8,'III_Plan comp 438.68 {Plan 2}'!M$15)),"",'III_Plan comp 438.68 {Plan 2}'!M$15&amp;analysismethod8)</f>
        <v/>
      </c>
      <c r="BU35" s="251" t="str">
        <f>IF(ISNUMBER(FIND(analysismethod8,'III_Plan comp 438.68 {Plan 2}'!N$15)),"",'III_Plan comp 438.68 {Plan 2}'!N$15&amp;analysismethod8)</f>
        <v xml:space="preserve">Timely Access Data Tool (TADT);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Language Capabilities: Contract
IHCP: Contract/Good-faith effort to contract; 
Timely Access Data Tool (TADT); 
</v>
      </c>
      <c r="BX35" s="251" t="str">
        <f>IF(ISNUMBER(FIND(analysismethod8,'III_Plan comp 438.68 {Plan 2}'!Q$15)),"",'III_Plan comp 438.68 {Plan 2}'!Q$15&amp;analysismethod8)</f>
        <v xml:space="preserve">274 File; 
Language Capabilities: Contract
IHCP: Contract/Good-faith effort to contract; 
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739</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Language Capabilities: Contract
IHCP: Contract/Good-faith effort to contract; 
</v>
      </c>
      <c r="BO36" s="251" t="str">
        <f>IF(ISNUMBER(FIND(analysismethod9,'III_Plan comp 438.68 {Plan 2}'!H$15)),"",'III_Plan comp 438.68 {Plan 2}'!H$15&amp;analysismethod9)</f>
        <v xml:space="preserve">274 File; 
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Language Capabilities: Contract
IHCP: Contract/Good-faith effort to contract; 
</v>
      </c>
      <c r="BR36" s="251" t="str">
        <f>IF(ISNUMBER(FIND(analysismethod9,'III_Plan comp 438.68 {Plan 2}'!K$15)),"",'III_Plan comp 438.68 {Plan 2}'!K$15&amp;analysismethod9)</f>
        <v xml:space="preserve">Language Capabilities: Contract
IHCP: Contract/Good-faith effort to contract; 
</v>
      </c>
      <c r="BS36" s="251" t="str">
        <f>IF(ISNUMBER(FIND(analysismethod9,'III_Plan comp 438.68 {Plan 2}'!L$15)),"",'III_Plan comp 438.68 {Plan 2}'!L$15&amp;analysismethod9)</f>
        <v xml:space="preserve">Language Capabilities: Contract
IHCP: Contract/Good-faith effort to contract; 
</v>
      </c>
      <c r="BT36" s="251" t="str">
        <f>IF(ISNUMBER(FIND(analysismethod9,'III_Plan comp 438.68 {Plan 2}'!M$15)),"",'III_Plan comp 438.68 {Plan 2}'!M$15&amp;analysismethod9)</f>
        <v xml:space="preserve">Timely Access Data Tool (TADT); 
Language Capabilities: Contract
IHCP: Contract/Good-faith effort to contract; 
</v>
      </c>
      <c r="BU36" s="251" t="str">
        <f>IF(ISNUMBER(FIND(analysismethod9,'III_Plan comp 438.68 {Plan 2}'!N$15)),"",'III_Plan comp 438.68 {Plan 2}'!N$15&amp;analysismethod9)</f>
        <v xml:space="preserve">Language Capabilities: Contract
IHCP: Contract/Good-faith effort to contract; 
</v>
      </c>
      <c r="BV36" s="251" t="str">
        <f>IF(ISNUMBER(FIND(analysismethod9,'III_Plan comp 438.68 {Plan 2}'!O$15)),"",'III_Plan comp 438.68 {Plan 2}'!O$15&amp;analysismethod9)</f>
        <v xml:space="preserve">Language Capabilities: Contract
IHCP: Contract/Good-faith effort to contract; 
</v>
      </c>
      <c r="BW36" s="251" t="str">
        <f>IF(ISNUMBER(FIND(analysismethod9,'III_Plan comp 438.68 {Plan 2}'!P$15)),"",'III_Plan comp 438.68 {Plan 2}'!P$15&amp;analysismethod9)</f>
        <v xml:space="preserve">Language Capabilities: Contract
IHCP: Contract/Good-faith effort to contract; 
Language Capabilities: Contract
IHCP: Contract/Good-faith effort to contract; 
</v>
      </c>
      <c r="BX36" s="251" t="str">
        <f>IF(ISNUMBER(FIND(analysismethod9,'III_Plan comp 438.68 {Plan 2}'!Q$15)),"",'III_Plan comp 438.68 {Plan 2}'!Q$15&amp;analysismethod9)</f>
        <v xml:space="preserve">274 File; 
Language Capabilities: Contract
IHCP: Contract/Good-faith effort to contract; 
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740</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274 File;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xml:space="preserve">274 File; 
</v>
      </c>
      <c r="BO37" s="254" t="str">
        <f>IF(ISNUMBER(FIND(analysismethod10,'III_Plan comp 438.68 {Plan 2}'!H$15)),"",'III_Plan comp 438.68 {Plan 2}'!H$15&amp;analysismethod10)</f>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xml:space="preserve">274 File; 
</v>
      </c>
      <c r="BR37" s="254" t="str">
        <f>IF(ISNUMBER(FIND(analysismethod10,'III_Plan comp 438.68 {Plan 2}'!K$15)),"",'III_Plan comp 438.68 {Plan 2}'!K$15&amp;analysismethod10)</f>
        <v xml:space="preserve">274 File; 
</v>
      </c>
      <c r="BS37" s="254" t="str">
        <f>IF(ISNUMBER(FIND(analysismethod10,'III_Plan comp 438.68 {Plan 2}'!L$15)),"",'III_Plan comp 438.68 {Plan 2}'!L$15&amp;analysismethod10)</f>
        <v xml:space="preserve">274 File; 
</v>
      </c>
      <c r="BT37" s="254" t="str">
        <f>IF(ISNUMBER(FIND(analysismethod10,'III_Plan comp 438.68 {Plan 2}'!M$15)),"",'III_Plan comp 438.68 {Plan 2}'!M$15&amp;analysismethod10)</f>
        <v xml:space="preserve">Timely Access Data Tool (TADT); 
274 File; 
</v>
      </c>
      <c r="BU37" s="254" t="str">
        <f>IF(ISNUMBER(FIND(analysismethod10,'III_Plan comp 438.68 {Plan 2}'!N$15)),"",'III_Plan comp 438.68 {Plan 2}'!N$15&amp;analysismethod10)</f>
        <v xml:space="preserve">274 File; 
</v>
      </c>
      <c r="BV37" s="254" t="str">
        <f>IF(ISNUMBER(FIND(analysismethod10,'III_Plan comp 438.68 {Plan 2}'!O$15)),"",'III_Plan comp 438.68 {Plan 2}'!O$15&amp;analysismethod10)</f>
        <v xml:space="preserve">274 File; 
</v>
      </c>
      <c r="BW37" s="254" t="str">
        <f>IF(ISNUMBER(FIND(analysismethod10,'III_Plan comp 438.68 {Plan 2}'!P$15)),"",'III_Plan comp 438.68 {Plan 2}'!P$15&amp;analysismethod10)</f>
        <v xml:space="preserve">Language Capabilities: Contract
IHCP: Contract/Good-faith effort to contract; 
274 File; 
</v>
      </c>
      <c r="BX37" s="254" t="str">
        <f>IF(ISNUMBER(FIND(analysismethod10,'III_Plan comp 438.68 {Plan 2}'!Q$15)),"",'III_Plan comp 438.68 {Plan 2}'!Q$15&amp;analysismethod10)</f>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741</v>
      </c>
      <c r="C38" s="12"/>
      <c r="D38" s="12"/>
      <c r="E38" s="12"/>
      <c r="F38" s="12"/>
      <c r="G38" s="12"/>
      <c r="J38" s="12"/>
      <c r="K38" s="12"/>
      <c r="L38" s="12"/>
      <c r="M38" s="12"/>
      <c r="N38" s="12"/>
      <c r="O38" s="12"/>
      <c r="P38" s="12"/>
      <c r="Q38" s="12"/>
      <c r="R38" s="12"/>
      <c r="S38" s="12"/>
      <c r="T38" s="12"/>
      <c r="BK38" s="12"/>
      <c r="BL38" s="12"/>
    </row>
    <row r="39" spans="2:163" ht="15" thickBot="1">
      <c r="B39" s="12" t="s">
        <v>742</v>
      </c>
      <c r="C39" s="12"/>
      <c r="D39" s="12"/>
      <c r="E39" s="12"/>
      <c r="F39" s="12"/>
      <c r="G39" s="12"/>
      <c r="J39" s="12"/>
      <c r="K39" s="12"/>
      <c r="L39" s="12"/>
      <c r="M39" s="12"/>
      <c r="N39" s="12"/>
      <c r="O39" s="12"/>
      <c r="P39" s="12"/>
      <c r="Q39" s="12"/>
      <c r="R39" s="12"/>
      <c r="S39" s="12"/>
      <c r="T39" s="12"/>
      <c r="BK39" s="12"/>
      <c r="BL39" s="12"/>
    </row>
    <row r="40" spans="2:163" ht="15.75" thickTop="1">
      <c r="B40" s="12" t="s">
        <v>743</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274 File; 
Geomapping; 
</v>
      </c>
      <c r="BO40" s="248" t="str">
        <f>IF(ISNUMBER(FIND(analysismethod1,'III_Plan comp 438.68 {Plan 3}'!H$15)),"",'III_Plan comp 438.68 {Plan 3}'!H$15&amp;analysismethod1)</f>
        <v xml:space="preserve">274 File; 
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Timely Access Data Tool (TADT); 
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Language Capabilities: Contract
IHCP: Contract/Good-faith effort to contract; 
Geomapping; 
</v>
      </c>
      <c r="BX40" s="248" t="str">
        <f>IF(ISNUMBER(FIND(analysismethod1,'III_Plan comp 438.68 {Plan 3}'!Q$15)),"",'III_Plan comp 438.68 {Plan 3}'!Q$15&amp;analysismethod1)</f>
        <v xml:space="preserve">274 File; 
Language Capabilities: Contract
IHCP: Contract/Good-faith effort to contract; 
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744</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745</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746</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747</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748</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749</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750</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274 File; 
Timely Access Data Tool (TADT); 
</v>
      </c>
      <c r="BO47" s="251" t="str">
        <f>IF(ISNUMBER(FIND(analysismethod8,'III_Plan comp 438.68 {Plan 3}'!H$15)),"",'III_Plan comp 438.68 {Plan 3}'!H$15&amp;analysismethod8)</f>
        <v xml:space="preserve">274 File; 
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Language Capabilities: Contract
IHCP: Contract/Good-faith effort to contract; 
Timely Access Data Tool (TADT); 
</v>
      </c>
      <c r="BX47" s="251" t="str">
        <f>IF(ISNUMBER(FIND(analysismethod8,'III_Plan comp 438.68 {Plan 3}'!Q$15)),"",'III_Plan comp 438.68 {Plan 3}'!Q$15&amp;analysismethod8)</f>
        <v xml:space="preserve">274 File; 
Language Capabilities: Contract
IHCP: Contract/Good-faith effort to contract; 
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751</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274 File; 
Language Capabilities: Contract
IHCP: Contract/Good-faith effort to contract; 
</v>
      </c>
      <c r="BO48" s="251" t="str">
        <f>IF(ISNUMBER(FIND(analysismethod9,'III_Plan comp 438.68 {Plan 3}'!H$15)),"",'III_Plan comp 438.68 {Plan 3}'!H$15&amp;analysismethod9)</f>
        <v xml:space="preserve">274 File; 
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Language Capabilities: Contract
IHCP: Contract/Good-faith effort to contract; 
</v>
      </c>
      <c r="BS48" s="251" t="str">
        <f>IF(ISNUMBER(FIND(analysismethod9,'III_Plan comp 438.68 {Plan 3}'!L$15)),"",'III_Plan comp 438.68 {Plan 3}'!L$15&amp;analysismethod9)</f>
        <v xml:space="preserve">Language Capabilities: Contract
IHCP: Contract/Good-faith effort to contract; 
</v>
      </c>
      <c r="BT48" s="251" t="str">
        <f>IF(ISNUMBER(FIND(analysismethod9,'III_Plan comp 438.68 {Plan 3}'!M$15)),"",'III_Plan comp 438.68 {Plan 3}'!M$15&amp;analysismethod9)</f>
        <v xml:space="preserve">Timely Access Data Tool (TADT); 
Language Capabilities: Contract
IHCP: Contract/Good-faith effort to contract; 
</v>
      </c>
      <c r="BU48" s="251" t="str">
        <f>IF(ISNUMBER(FIND(analysismethod9,'III_Plan comp 438.68 {Plan 3}'!N$15)),"",'III_Plan comp 438.68 {Plan 3}'!N$15&amp;analysismethod9)</f>
        <v xml:space="preserve">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Language Capabilities: Contract
IHCP: Contract/Good-faith effort to contract; 
</v>
      </c>
      <c r="BX48" s="251" t="str">
        <f>IF(ISNUMBER(FIND(analysismethod9,'III_Plan comp 438.68 {Plan 3}'!Q$15)),"",'III_Plan comp 438.68 {Plan 3}'!Q$15&amp;analysismethod9)</f>
        <v xml:space="preserve">274 File; 
Language Capabilities: Contract
IHCP: Contract/Good-faith effort to contract; 
Language Capabilities: Contract
IHCP: Contract/Good-faith effort to contract;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752</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Timely Access Data Tool (TADT); 
274 File; 
</v>
      </c>
      <c r="BS49" s="254" t="str">
        <f>IF(ISNUMBER(FIND(analysismethod10,'III_Plan comp 438.68 {Plan 1}'!L$15)),"",'III_Plan comp 438.68 {Plan 1}'!L$15&amp;analysismethod10)</f>
        <v xml:space="preserve">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274 File; 
</v>
      </c>
      <c r="BV49" s="254" t="str">
        <f>IF(ISNUMBER(FIND(analysismethod10,'III_Plan comp 438.68 {Plan 1}'!O$15)),"",'III_Plan comp 438.68 {Plan 1}'!O$15&amp;analysismethod10)</f>
        <v xml:space="preserve">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xml:space="preserve">274 File;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753</v>
      </c>
      <c r="C50" s="11"/>
      <c r="D50" s="11"/>
      <c r="E50" s="11"/>
      <c r="F50" s="11"/>
      <c r="G50" s="11"/>
      <c r="J50" s="11"/>
      <c r="K50" s="11"/>
      <c r="L50" s="11"/>
      <c r="M50" s="11"/>
      <c r="N50" s="11"/>
      <c r="O50" s="11"/>
      <c r="P50" s="11"/>
      <c r="Q50" s="11"/>
      <c r="R50" s="11"/>
      <c r="S50" s="11"/>
      <c r="T50" s="11"/>
      <c r="BK50" s="11"/>
      <c r="BL50" s="11"/>
    </row>
    <row r="51" spans="2:163" ht="15" thickBot="1">
      <c r="B51" s="11" t="s">
        <v>754</v>
      </c>
      <c r="C51" s="11"/>
      <c r="D51" s="11"/>
      <c r="E51" s="11"/>
      <c r="F51" s="11"/>
      <c r="G51" s="11"/>
      <c r="J51" s="11"/>
      <c r="K51" s="11"/>
      <c r="L51" s="11"/>
      <c r="M51" s="11"/>
      <c r="N51" s="11"/>
      <c r="O51" s="11"/>
      <c r="P51" s="11"/>
      <c r="Q51" s="11"/>
      <c r="R51" s="11"/>
      <c r="S51" s="11"/>
      <c r="T51" s="11"/>
      <c r="BK51" s="11"/>
      <c r="BL51" s="11"/>
    </row>
    <row r="52" spans="2:163" ht="15.75" thickTop="1">
      <c r="B52" s="11" t="s">
        <v>755</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274 File; 
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274 File; 
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Timely Access Data Tool (TADT); 
Geomapping; 
</v>
      </c>
      <c r="BU52" s="248" t="str">
        <f>IF(ISNUMBER(FIND(analysismethod1,'III_Plan comp 438.68 {Plan 4}'!N$15)),"",'III_Plan comp 438.68 {Plan 4}'!N$15&amp;analysismethod1)</f>
        <v xml:space="preserve">Timely Access Data Tool (TADT); 
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756</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274 File; 
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274 File; 
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c>
      <c r="BU59" s="251" t="str">
        <f>IF(ISNUMBER(FIND(analysismethod8,'III_Plan comp 438.68 {Plan 4}'!N$15)),"",'III_Plan comp 438.68 {Plan 4}'!N$15&amp;analysismethod8)</f>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Language Capabilities: Contract
IHCP: Contract/Good-faith effort to contract; 
</v>
      </c>
      <c r="BM60" s="251" t="str">
        <f>IF(ISNUMBER(FIND(analysismethod9,'III_Plan comp 438.68 {Plan 4}'!F$15)),"",'III_Plan comp 438.68 {Plan 4}'!F$15&amp;analysismethod9)</f>
        <v xml:space="preserve">Language Capabilities: Contract
IHCP: Contract/Good-faith effort to contract; 
</v>
      </c>
      <c r="BN60" s="251" t="str">
        <f>IF(ISNUMBER(FIND(analysismethod9,'III_Plan comp 438.68 {Plan 4}'!G$15)),"",'III_Plan comp 438.68 {Plan 4}'!G$15&amp;analysismethod9)</f>
        <v xml:space="preserve">Language Capabilities: Contract
IHCP: Contract/Good-faith effort to contract; 
</v>
      </c>
      <c r="BO60" s="251" t="str">
        <f>IF(ISNUMBER(FIND(analysismethod9,'III_Plan comp 438.68 {Plan 4}'!H$15)),"",'III_Plan comp 438.68 {Plan 4}'!H$15&amp;analysismethod9)</f>
        <v xml:space="preserve">274 File; 
Language Capabilities: Contract
IHCP: Contract/Good-faith effort to contract; 
</v>
      </c>
      <c r="BP60" s="251" t="str">
        <f>IF(ISNUMBER(FIND(analysismethod9,'III_Plan comp 438.68 {Plan 4}'!I$15)),"",'III_Plan comp 438.68 {Plan 4}'!I$15&amp;analysismethod9)</f>
        <v xml:space="preserve">Language Capabilities: Contract
IHCP: Contract/Good-faith effort to contract; 
</v>
      </c>
      <c r="BQ60" s="251" t="str">
        <f>IF(ISNUMBER(FIND(analysismethod9,'III_Plan comp 438.68 {Plan 4}'!J$15)),"",'III_Plan comp 438.68 {Plan 4}'!J$15&amp;analysismethod9)</f>
        <v xml:space="preserve">274 File; 
Language Capabilities: Contract
IHCP: Contract/Good-faith effort to contract; 
</v>
      </c>
      <c r="BR60" s="251" t="str">
        <f>IF(ISNUMBER(FIND(analysismethod9,'III_Plan comp 438.68 {Plan 4}'!K$15)),"",'III_Plan comp 438.68 {Plan 4}'!K$15&amp;analysismethod9)</f>
        <v xml:space="preserve">Language Capabilities: Contract
IHCP: Contract/Good-faith effort to contract; 
</v>
      </c>
      <c r="BS60" s="251" t="str">
        <f>IF(ISNUMBER(FIND(analysismethod9,'III_Plan comp 438.68 {Plan 4}'!L$15)),"",'III_Plan comp 438.68 {Plan 4}'!L$15&amp;analysismethod9)</f>
        <v xml:space="preserve">Language Capabilities: Contract
IHCP: Contract/Good-faith effort to contract; 
</v>
      </c>
      <c r="BT60" s="251" t="str">
        <f>IF(ISNUMBER(FIND(analysismethod9,'III_Plan comp 438.68 {Plan 4}'!M$15)),"",'III_Plan comp 438.68 {Plan 4}'!M$15&amp;analysismethod9)</f>
        <v xml:space="preserve">Timely Access Data Tool (TADT); 
Language Capabilities: Contract
IHCP: Contract/Good-faith effort to contract; 
</v>
      </c>
      <c r="BU60" s="251" t="str">
        <f>IF(ISNUMBER(FIND(analysismethod9,'III_Plan comp 438.68 {Plan 4}'!N$15)),"",'III_Plan comp 438.68 {Plan 4}'!N$15&amp;analysismethod9)</f>
        <v xml:space="preserve">Timely Access Data Tool (TADT); 
Language Capabilities: Contract
IHCP: Contract/Good-faith effort to contract; 
</v>
      </c>
      <c r="BV60" s="251" t="str">
        <f>IF(ISNUMBER(FIND(analysismethod9,'III_Plan comp 438.68 {Plan 4}'!O$15)),"",'III_Plan comp 438.68 {Plan 4}'!O$15&amp;analysismethod9)</f>
        <v xml:space="preserve">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v>
      </c>
      <c r="BX60" s="251" t="str">
        <f>IF(ISNUMBER(FIND(analysismethod9,'III_Plan comp 438.68 {Plan 4}'!Q$15)),"",'III_Plan comp 438.68 {Plan 4}'!Q$15&amp;analysismethod9)</f>
        <v xml:space="preserve">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274 File; 
</v>
      </c>
      <c r="BM61" s="254" t="str">
        <f>IF(ISNUMBER(FIND(analysismethod10,'III_Plan comp 438.68 {Plan 4}'!F$15)),"",'III_Plan comp 438.68 {Plan 4}'!F$15&amp;analysismethod10)</f>
        <v xml:space="preserve">274 File; 
</v>
      </c>
      <c r="BN61" s="254" t="str">
        <f>IF(ISNUMBER(FIND(analysismethod10,'III_Plan comp 438.68 {Plan 4}'!G$15)),"",'III_Plan comp 438.68 {Plan 4}'!G$15&amp;analysismethod10)</f>
        <v xml:space="preserve">274 File; 
</v>
      </c>
      <c r="BO61" s="254" t="str">
        <f>IF(ISNUMBER(FIND(analysismethod10,'III_Plan comp 438.68 {Plan 4}'!H$15)),"",'III_Plan comp 438.68 {Plan 4}'!H$15&amp;analysismethod10)</f>
        <v/>
      </c>
      <c r="BP61" s="254" t="str">
        <f>IF(ISNUMBER(FIND(analysismethod10,'III_Plan comp 438.68 {Plan 4}'!I$15)),"",'III_Plan comp 438.68 {Plan 4}'!I$15&amp;analysismethod10)</f>
        <v xml:space="preserve">274 File; 
</v>
      </c>
      <c r="BQ61" s="254" t="str">
        <f>IF(ISNUMBER(FIND(analysismethod10,'III_Plan comp 438.68 {Plan 4}'!J$15)),"",'III_Plan comp 438.68 {Plan 4}'!J$15&amp;analysismethod10)</f>
        <v/>
      </c>
      <c r="BR61" s="254" t="str">
        <f>IF(ISNUMBER(FIND(analysismethod10,'III_Plan comp 438.68 {Plan 4}'!K$15)),"",'III_Plan comp 438.68 {Plan 4}'!K$15&amp;analysismethod10)</f>
        <v xml:space="preserve">274 File; 
</v>
      </c>
      <c r="BS61" s="254" t="str">
        <f>IF(ISNUMBER(FIND(analysismethod10,'III_Plan comp 438.68 {Plan 4}'!L$15)),"",'III_Plan comp 438.68 {Plan 4}'!L$15&amp;analysismethod10)</f>
        <v xml:space="preserve">274 File; 
</v>
      </c>
      <c r="BT61" s="254" t="str">
        <f>IF(ISNUMBER(FIND(analysismethod10,'III_Plan comp 438.68 {Plan 4}'!M$15)),"",'III_Plan comp 438.68 {Plan 4}'!M$15&amp;analysismethod10)</f>
        <v xml:space="preserve">Timely Access Data Tool (TADT); 
274 File; 
</v>
      </c>
      <c r="BU61" s="254" t="str">
        <f>IF(ISNUMBER(FIND(analysismethod10,'III_Plan comp 438.68 {Plan 4}'!N$15)),"",'III_Plan comp 438.68 {Plan 4}'!N$15&amp;analysismethod10)</f>
        <v xml:space="preserve">Timely Access Data Tool (TADT); 
274 File; 
</v>
      </c>
      <c r="BV61" s="254" t="str">
        <f>IF(ISNUMBER(FIND(analysismethod10,'III_Plan comp 438.68 {Plan 4}'!O$15)),"",'III_Plan comp 438.68 {Plan 4}'!O$15&amp;analysismethod10)</f>
        <v xml:space="preserve">274 File; 
</v>
      </c>
      <c r="BW61" s="254" t="str">
        <f>IF(ISNUMBER(FIND(analysismethod10,'III_Plan comp 438.68 {Plan 4}'!P$15)),"",'III_Plan comp 438.68 {Plan 4}'!P$15&amp;analysismethod10)</f>
        <v xml:space="preserve">274 File; 
</v>
      </c>
      <c r="BX61" s="254" t="str">
        <f>IF(ISNUMBER(FIND(analysismethod10,'III_Plan comp 438.68 {Plan 4}'!Q$15)),"",'III_Plan comp 438.68 {Plan 4}'!Q$15&amp;analysismethod10)</f>
        <v xml:space="preserve">274 File;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274 File; 
Language Capabilities: Contract
IHCP: Contract/Good-faith effort to contract; 
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c>
      <c r="BU71" s="251" t="str">
        <f>IF(ISNUMBER(FIND(analysismethod8,'III_Plan comp 438.68 {Plan 5}'!N$15)),"",'III_Plan comp 438.68 {Plan 5}'!N$15&amp;analysismethod8)</f>
        <v xml:space="preserve">Timely Access Data Tool (TADT);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274 File; 
Language Capabilities: Contract
IHCP: Contract/Good-faith effort to contract; 
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Language Capabilities: Contract
IHCP: Contract/Good-faith effort to contract; 
</v>
      </c>
      <c r="BO72" s="251" t="str">
        <f>IF(ISNUMBER(FIND(analysismethod9,'III_Plan comp 438.68 {Plan 5}'!H$15)),"",'III_Plan comp 438.68 {Plan 5}'!H$15&amp;analysismethod9)</f>
        <v xml:space="preserve">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Language Capabilities: Contract
IHCP: Contract/Good-faith effort to contract; 
</v>
      </c>
      <c r="BR72" s="251" t="str">
        <f>IF(ISNUMBER(FIND(analysismethod9,'III_Plan comp 438.68 {Plan 5}'!K$15)),"",'III_Plan comp 438.68 {Plan 5}'!K$15&amp;analysismethod9)</f>
        <v xml:space="preserve">Language Capabilities: Contract
IHCP: Contract/Good-faith effort to contract; 
</v>
      </c>
      <c r="BS72" s="251" t="str">
        <f>IF(ISNUMBER(FIND(analysismethod9,'III_Plan comp 438.68 {Plan 5}'!L$15)),"",'III_Plan comp 438.68 {Plan 5}'!L$15&amp;analysismethod9)</f>
        <v xml:space="preserve">Language Capabilities: Contract
IHCP: Contract/Good-faith effort to contract; 
</v>
      </c>
      <c r="BT72" s="251" t="str">
        <f>IF(ISNUMBER(FIND(analysismethod9,'III_Plan comp 438.68 {Plan 5}'!M$15)),"",'III_Plan comp 438.68 {Plan 5}'!M$15&amp;analysismethod9)</f>
        <v xml:space="preserve">Timely Access Data Tool (TADT); 
Language Capabilities: Contract
IHCP: Contract/Good-faith effort to contract; 
</v>
      </c>
      <c r="BU72" s="251" t="str">
        <f>IF(ISNUMBER(FIND(analysismethod9,'III_Plan comp 438.68 {Plan 5}'!N$15)),"",'III_Plan comp 438.68 {Plan 5}'!N$15&amp;analysismethod9)</f>
        <v xml:space="preserve">Language Capabilities: Contract
IHCP: Contract/Good-faith effort to contract; 
</v>
      </c>
      <c r="BV72" s="251" t="str">
        <f>IF(ISNUMBER(FIND(analysismethod9,'III_Plan comp 438.68 {Plan 5}'!O$15)),"",'III_Plan comp 438.68 {Plan 5}'!O$15&amp;analysismethod9)</f>
        <v xml:space="preserve">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v>
      </c>
      <c r="BX72" s="251" t="str">
        <f>IF(ISNUMBER(FIND(analysismethod9,'III_Plan comp 438.68 {Plan 5}'!Q$15)),"",'III_Plan comp 438.68 {Plan 5}'!Q$15&amp;analysismethod9)</f>
        <v xml:space="preserve">274 File; 
Language Capabilities: Contract
IHCP: Contract/Good-faith effort to contract; 
Language Capabilities: Contract
IHCP: Contract/Good-faith effort to contract;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xml:space="preserve">274 File; 
</v>
      </c>
      <c r="BO73" s="254" t="str">
        <f>IF(ISNUMBER(FIND(analysismethod10,'III_Plan comp 438.68 {Plan 5}'!H$15)),"",'III_Plan comp 438.68 {Plan 5}'!H$15&amp;analysismethod10)</f>
        <v xml:space="preserve">274 File;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xml:space="preserve">274 File; 
</v>
      </c>
      <c r="BR73" s="254" t="str">
        <f>IF(ISNUMBER(FIND(analysismethod10,'III_Plan comp 438.68 {Plan 5}'!K$15)),"",'III_Plan comp 438.68 {Plan 5}'!K$15&amp;analysismethod10)</f>
        <v xml:space="preserve">274 File; 
</v>
      </c>
      <c r="BS73" s="254" t="str">
        <f>IF(ISNUMBER(FIND(analysismethod10,'III_Plan comp 438.68 {Plan 5}'!L$15)),"",'III_Plan comp 438.68 {Plan 5}'!L$15&amp;analysismethod10)</f>
        <v xml:space="preserve">274 File; 
</v>
      </c>
      <c r="BT73" s="254" t="str">
        <f>IF(ISNUMBER(FIND(analysismethod10,'III_Plan comp 438.68 {Plan 5}'!M$15)),"",'III_Plan comp 438.68 {Plan 5}'!M$15&amp;analysismethod10)</f>
        <v xml:space="preserve">Timely Access Data Tool (TADT); 
274 File; 
</v>
      </c>
      <c r="BU73" s="254" t="str">
        <f>IF(ISNUMBER(FIND(analysismethod10,'III_Plan comp 438.68 {Plan 5}'!N$15)),"",'III_Plan comp 438.68 {Plan 5}'!N$15&amp;analysismethod10)</f>
        <v xml:space="preserve">274 File; 
</v>
      </c>
      <c r="BV73" s="254" t="str">
        <f>IF(ISNUMBER(FIND(analysismethod10,'III_Plan comp 438.68 {Plan 5}'!O$15)),"",'III_Plan comp 438.68 {Plan 5}'!O$15&amp;analysismethod10)</f>
        <v xml:space="preserve">274 File; 
</v>
      </c>
      <c r="BW73" s="254" t="str">
        <f>IF(ISNUMBER(FIND(analysismethod10,'III_Plan comp 438.68 {Plan 5}'!P$15)),"",'III_Plan comp 438.68 {Plan 5}'!P$15&amp;analysismethod10)</f>
        <v xml:space="preserve">274 File; 
</v>
      </c>
      <c r="BX73" s="254" t="str">
        <f>IF(ISNUMBER(FIND(analysismethod10,'III_Plan comp 438.68 {Plan 5}'!Q$15)),"",'III_Plan comp 438.68 {Plan 5}'!Q$15&amp;analysismethod10)</f>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274 File; 
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Timely Access Data Tool (TADT); 
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Language Capabilities: Contract
IHCP: Contract/Good-faith effort to contract; 
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274 File; 
Timely Access Data Tool (TADT); 
</v>
      </c>
      <c r="BO83" s="251" t="str">
        <f>IF(ISNUMBER(FIND(analysismethod8,'III_Plan comp 438.68 {Plan 6}'!H$15)),"",'III_Plan comp 438.68 {Plan 6}'!H$15&amp;analysismethod8)</f>
        <v xml:space="preserve">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Language Capabilities: Contract
IHCP: Contract/Good-faith effort to contract; 
Timely Access Data Tool (TADT); 
</v>
      </c>
      <c r="BX83" s="251" t="str">
        <f>IF(ISNUMBER(FIND(analysismethod8,'III_Plan comp 438.68 {Plan 6}'!Q$15)),"",'III_Plan comp 438.68 {Plan 6}'!Q$15&amp;analysismethod8)</f>
        <v xml:space="preserve">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274 File; 
Language Capabilities: Contract
IHCP: Contract/Good-faith effort to contract; 
</v>
      </c>
      <c r="BO84" s="251" t="str">
        <f>IF(ISNUMBER(FIND(analysismethod9,'III_Plan comp 438.68 {Plan 6}'!H$15)),"",'III_Plan comp 438.68 {Plan 6}'!H$15&amp;analysismethod9)</f>
        <v xml:space="preserve">Language Capabilities: Contract
IHCP: Contract/Good-faith effort to contract; 
</v>
      </c>
      <c r="BP84" s="251" t="str">
        <f>IF(ISNUMBER(FIND(analysismethod9,'III_Plan comp 438.68 {Plan 6}'!I$15)),"",'III_Plan comp 438.68 {Plan 6}'!I$15&amp;analysismethod9)</f>
        <v xml:space="preserve">Language Capabilities: Contract
IHCP: Contract/Good-faith effort to contract; 
</v>
      </c>
      <c r="BQ84" s="251" t="str">
        <f>IF(ISNUMBER(FIND(analysismethod9,'III_Plan comp 438.68 {Plan 6}'!J$15)),"",'III_Plan comp 438.68 {Plan 6}'!J$15&amp;analysismethod9)</f>
        <v xml:space="preserve">Language Capabilities: Contract
IHCP: Contract/Good-faith effort to contract; 
</v>
      </c>
      <c r="BR84" s="251" t="str">
        <f>IF(ISNUMBER(FIND(analysismethod9,'III_Plan comp 438.68 {Plan 6}'!K$15)),"",'III_Plan comp 438.68 {Plan 6}'!K$15&amp;analysismethod9)</f>
        <v xml:space="preserve">Language Capabilities: Contract
IHCP: Contract/Good-faith effort to contract; 
</v>
      </c>
      <c r="BS84" s="251" t="str">
        <f>IF(ISNUMBER(FIND(analysismethod9,'III_Plan comp 438.68 {Plan 6}'!L$15)),"",'III_Plan comp 438.68 {Plan 6}'!L$15&amp;analysismethod9)</f>
        <v xml:space="preserve">Language Capabilities: Contract
IHCP: Contract/Good-faith effort to contract; 
</v>
      </c>
      <c r="BT84" s="251" t="str">
        <f>IF(ISNUMBER(FIND(analysismethod9,'III_Plan comp 438.68 {Plan 6}'!M$15)),"",'III_Plan comp 438.68 {Plan 6}'!M$15&amp;analysismethod9)</f>
        <v xml:space="preserve">Timely Access Data Tool (TADT); 
Language Capabilities: Contract
IHCP: Contract/Good-faith effort to contract; 
</v>
      </c>
      <c r="BU84" s="251" t="str">
        <f>IF(ISNUMBER(FIND(analysismethod9,'III_Plan comp 438.68 {Plan 6}'!N$15)),"",'III_Plan comp 438.68 {Plan 6}'!N$15&amp;analysismethod9)</f>
        <v xml:space="preserve">Language Capabilities: Contract
IHCP: Contract/Good-faith effort to contract; 
</v>
      </c>
      <c r="BV84" s="251" t="str">
        <f>IF(ISNUMBER(FIND(analysismethod9,'III_Plan comp 438.68 {Plan 6}'!O$15)),"",'III_Plan comp 438.68 {Plan 6}'!O$15&amp;analysismethod9)</f>
        <v xml:space="preserve">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Language Capabilities: Contract
IHCP: Contract/Good-faith effort to contract; 
</v>
      </c>
      <c r="BX84" s="251" t="str">
        <f>IF(ISNUMBER(FIND(analysismethod9,'III_Plan comp 438.68 {Plan 6}'!Q$15)),"",'III_Plan comp 438.68 {Plan 6}'!Q$15&amp;analysismethod9)</f>
        <v xml:space="preserve">Language Capabilities: Contract
IHCP: Contract/Good-faith effort to contract;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c>
      <c r="BO85" s="254" t="str">
        <f>IF(ISNUMBER(FIND(analysismethod10,'III_Plan comp 438.68 {Plan 6}'!H$15)),"",'III_Plan comp 438.68 {Plan 6}'!H$15&amp;analysismethod10)</f>
        <v xml:space="preserve">274 File; 
</v>
      </c>
      <c r="BP85" s="254" t="str">
        <f>IF(ISNUMBER(FIND(analysismethod10,'III_Plan comp 438.68 {Plan 6}'!I$15)),"",'III_Plan comp 438.68 {Plan 6}'!I$15&amp;analysismethod10)</f>
        <v xml:space="preserve">274 File; 
</v>
      </c>
      <c r="BQ85" s="254" t="str">
        <f>IF(ISNUMBER(FIND(analysismethod10,'III_Plan comp 438.68 {Plan 6}'!J$15)),"",'III_Plan comp 438.68 {Plan 6}'!J$15&amp;analysismethod10)</f>
        <v xml:space="preserve">274 File; 
</v>
      </c>
      <c r="BR85" s="254" t="str">
        <f>IF(ISNUMBER(FIND(analysismethod10,'III_Plan comp 438.68 {Plan 6}'!K$15)),"",'III_Plan comp 438.68 {Plan 6}'!K$15&amp;analysismethod10)</f>
        <v xml:space="preserve">274 File; 
</v>
      </c>
      <c r="BS85" s="254" t="str">
        <f>IF(ISNUMBER(FIND(analysismethod10,'III_Plan comp 438.68 {Plan 6}'!L$15)),"",'III_Plan comp 438.68 {Plan 6}'!L$15&amp;analysismethod10)</f>
        <v xml:space="preserve">274 File; 
</v>
      </c>
      <c r="BT85" s="254" t="str">
        <f>IF(ISNUMBER(FIND(analysismethod10,'III_Plan comp 438.68 {Plan 6}'!M$15)),"",'III_Plan comp 438.68 {Plan 6}'!M$15&amp;analysismethod10)</f>
        <v xml:space="preserve">Timely Access Data Tool (TADT); 
274 File; 
</v>
      </c>
      <c r="BU85" s="254" t="str">
        <f>IF(ISNUMBER(FIND(analysismethod10,'III_Plan comp 438.68 {Plan 6}'!N$15)),"",'III_Plan comp 438.68 {Plan 6}'!N$15&amp;analysismethod10)</f>
        <v xml:space="preserve">274 File; 
</v>
      </c>
      <c r="BV85" s="254" t="str">
        <f>IF(ISNUMBER(FIND(analysismethod10,'III_Plan comp 438.68 {Plan 6}'!O$15)),"",'III_Plan comp 438.68 {Plan 6}'!O$15&amp;analysismethod10)</f>
        <v xml:space="preserve">274 File; 
</v>
      </c>
      <c r="BW85" s="254" t="str">
        <f>IF(ISNUMBER(FIND(analysismethod10,'III_Plan comp 438.68 {Plan 6}'!P$15)),"",'III_Plan comp 438.68 {Plan 6}'!P$15&amp;analysismethod10)</f>
        <v xml:space="preserve">Language Capabilities: Contract
IHCP: Contract/Good-faith effort to contract; 
274 File; 
</v>
      </c>
      <c r="BX85" s="254" t="str">
        <f>IF(ISNUMBER(FIND(analysismethod10,'III_Plan comp 438.68 {Plan 6}'!Q$15)),"",'III_Plan comp 438.68 {Plan 6}'!Q$15&amp;analysismethod10)</f>
        <v xml:space="preserve">274 File;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Timely Access Data Tool (TADT); 
Geomapping; 
</v>
      </c>
      <c r="BT88" s="248" t="str">
        <f>IF(ISNUMBER(FIND(analysismethod1,'III_Plan comp 438.68 {Plan 7}'!M$15)),"",'III_Plan comp 438.68 {Plan 7}'!M$15&amp;analysismethod1)</f>
        <v xml:space="preserve">Timely Access Data Tool (TADT); 
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Timely Access Data Tool (TADT); 
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c>
      <c r="BT95" s="251" t="str">
        <f>IF(ISNUMBER(FIND(analysismethod8,'III_Plan comp 438.68 {Plan 7}'!M$15)),"",'III_Plan comp 438.68 {Plan 7}'!M$15&amp;analysismethod8)</f>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Language Capabilities: Contract
IHCP: Contract/Good-faith effort to contract; 
</v>
      </c>
      <c r="BO96" s="251" t="str">
        <f>IF(ISNUMBER(FIND(analysismethod9,'III_Plan comp 438.68 {Plan 7}'!H$15)),"",'III_Plan comp 438.68 {Plan 7}'!H$15&amp;analysismethod9)</f>
        <v xml:space="preserve">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Language Capabilities: Contract
IHCP: Contract/Good-faith effort to contract; 
</v>
      </c>
      <c r="BR96" s="251" t="str">
        <f>IF(ISNUMBER(FIND(analysismethod9,'III_Plan comp 438.68 {Plan 7}'!K$15)),"",'III_Plan comp 438.68 {Plan 7}'!K$15&amp;analysismethod9)</f>
        <v xml:space="preserve">Language Capabilities: Contract
IHCP: Contract/Good-faith effort to contract; 
</v>
      </c>
      <c r="BS96" s="251" t="str">
        <f>IF(ISNUMBER(FIND(analysismethod9,'III_Plan comp 438.68 {Plan 7}'!L$15)),"",'III_Plan comp 438.68 {Plan 7}'!L$15&amp;analysismethod9)</f>
        <v xml:space="preserve">Timely Access Data Tool (TADT); 
Language Capabilities: Contract
IHCP: Contract/Good-faith effort to contract; 
</v>
      </c>
      <c r="BT96" s="251" t="str">
        <f>IF(ISNUMBER(FIND(analysismethod9,'III_Plan comp 438.68 {Plan 7}'!M$15)),"",'III_Plan comp 438.68 {Plan 7}'!M$15&amp;analysismethod9)</f>
        <v xml:space="preserve">Timely Access Data Tool (TADT); 
Language Capabilities: Contract
IHCP: Contract/Good-faith effort to contract; 
</v>
      </c>
      <c r="BU96" s="251" t="str">
        <f>IF(ISNUMBER(FIND(analysismethod9,'III_Plan comp 438.68 {Plan 7}'!N$15)),"",'III_Plan comp 438.68 {Plan 7}'!N$15&amp;analysismethod9)</f>
        <v xml:space="preserve">Language Capabilities: Contract
IHCP: Contract/Good-faith effort to contract; 
</v>
      </c>
      <c r="BV96" s="251" t="str">
        <f>IF(ISNUMBER(FIND(analysismethod9,'III_Plan comp 438.68 {Plan 7}'!O$15)),"",'III_Plan comp 438.68 {Plan 7}'!O$15&amp;analysismethod9)</f>
        <v xml:space="preserve">Timely Access Data Tool (TADT); 
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xml:space="preserve">274 File; 
</v>
      </c>
      <c r="BO97" s="254" t="str">
        <f>IF(ISNUMBER(FIND(analysismethod10,'III_Plan comp 438.68 {Plan 7}'!H$15)),"",'III_Plan comp 438.68 {Plan 7}'!H$15&amp;analysismethod10)</f>
        <v xml:space="preserve">274 File;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xml:space="preserve">274 File; 
</v>
      </c>
      <c r="BR97" s="254" t="str">
        <f>IF(ISNUMBER(FIND(analysismethod10,'III_Plan comp 438.68 {Plan 7}'!K$15)),"",'III_Plan comp 438.68 {Plan 7}'!K$15&amp;analysismethod10)</f>
        <v xml:space="preserve">274 File; 
</v>
      </c>
      <c r="BS97" s="254" t="str">
        <f>IF(ISNUMBER(FIND(analysismethod10,'III_Plan comp 438.68 {Plan 7}'!L$15)),"",'III_Plan comp 438.68 {Plan 7}'!L$15&amp;analysismethod10)</f>
        <v xml:space="preserve">Timely Access Data Tool (TADT); 
274 File; 
</v>
      </c>
      <c r="BT97" s="254" t="str">
        <f>IF(ISNUMBER(FIND(analysismethod10,'III_Plan comp 438.68 {Plan 7}'!M$15)),"",'III_Plan comp 438.68 {Plan 7}'!M$15&amp;analysismethod10)</f>
        <v xml:space="preserve">Timely Access Data Tool (TADT); 
274 File; 
</v>
      </c>
      <c r="BU97" s="254" t="str">
        <f>IF(ISNUMBER(FIND(analysismethod10,'III_Plan comp 438.68 {Plan 7}'!N$15)),"",'III_Plan comp 438.68 {Plan 7}'!N$15&amp;analysismethod10)</f>
        <v xml:space="preserve">274 File; 
</v>
      </c>
      <c r="BV97" s="254" t="str">
        <f>IF(ISNUMBER(FIND(analysismethod10,'III_Plan comp 438.68 {Plan 7}'!O$15)),"",'III_Plan comp 438.68 {Plan 7}'!O$15&amp;analysismethod10)</f>
        <v xml:space="preserve">Timely Access Data Tool (TADT); 
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xml:space="preserve">274 File;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Timely Access Data Tool (TADT); 
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Language Capabilities: Contract
IHCP: Contract/Good-faith effort to contract; 
</v>
      </c>
      <c r="BO108" s="251" t="str">
        <f>IF(ISNUMBER(FIND(analysismethod9,'III_Plan comp 438.68 {Plan 8}'!H$15)),"",'III_Plan comp 438.68 {Plan 8}'!H$15&amp;analysismethod9)</f>
        <v xml:space="preserve">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Language Capabilities: Contract
IHCP: Contract/Good-faith effort to contract; 
</v>
      </c>
      <c r="BR108" s="251" t="str">
        <f>IF(ISNUMBER(FIND(analysismethod9,'III_Plan comp 438.68 {Plan 8}'!K$15)),"",'III_Plan comp 438.68 {Plan 8}'!K$15&amp;analysismethod9)</f>
        <v xml:space="preserve">Language Capabilities: Contract
IHCP: Contract/Good-faith effort to contract; 
</v>
      </c>
      <c r="BS108" s="251" t="str">
        <f>IF(ISNUMBER(FIND(analysismethod9,'III_Plan comp 438.68 {Plan 8}'!L$15)),"",'III_Plan comp 438.68 {Plan 8}'!L$15&amp;analysismethod9)</f>
        <v xml:space="preserve">Language Capabilities: Contract
IHCP: Contract/Good-faith effort to contract; 
</v>
      </c>
      <c r="BT108" s="251" t="str">
        <f>IF(ISNUMBER(FIND(analysismethod9,'III_Plan comp 438.68 {Plan 8}'!M$15)),"",'III_Plan comp 438.68 {Plan 8}'!M$15&amp;analysismethod9)</f>
        <v xml:space="preserve">Timely Access Data Tool (TADT); 
Language Capabilities: Contract
IHCP: Contract/Good-faith effort to contract; 
</v>
      </c>
      <c r="BU108" s="251" t="str">
        <f>IF(ISNUMBER(FIND(analysismethod9,'III_Plan comp 438.68 {Plan 8}'!N$15)),"",'III_Plan comp 438.68 {Plan 8}'!N$15&amp;analysismethod9)</f>
        <v xml:space="preserve">Language Capabilities: Contract
IHCP: Contract/Good-faith effort to contract; 
</v>
      </c>
      <c r="BV108" s="251" t="str">
        <f>IF(ISNUMBER(FIND(analysismethod9,'III_Plan comp 438.68 {Plan 8}'!O$15)),"",'III_Plan comp 438.68 {Plan 8}'!O$15&amp;analysismethod9)</f>
        <v xml:space="preserve">Language Capabilities: Contract
IHCP: Contract/Good-faith effort to contract; 
</v>
      </c>
      <c r="BW108" s="251" t="str">
        <f>IF(ISNUMBER(FIND(analysismethod9,'III_Plan comp 438.68 {Plan 8}'!P$15)),"",'III_Plan comp 438.68 {Plan 8}'!P$15&amp;analysismethod9)</f>
        <v xml:space="preserve">Language Capabilities: Contract
IHCP: Contract/Good-faith effort to contract; 
</v>
      </c>
      <c r="BX108" s="251" t="str">
        <f>IF(ISNUMBER(FIND(analysismethod9,'III_Plan comp 438.68 {Plan 8}'!Q$15)),"",'III_Plan comp 438.68 {Plan 8}'!Q$15&amp;analysismethod9)</f>
        <v xml:space="preserve">Language Capabilities: Contract
IHCP: Contract/Good-faith effort to contract;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xml:space="preserve">274 File; 
</v>
      </c>
      <c r="BO109" s="254" t="str">
        <f>IF(ISNUMBER(FIND(analysismethod10,'III_Plan comp 438.68 {Plan 8}'!H$15)),"",'III_Plan comp 438.68 {Plan 8}'!H$15&amp;analysismethod10)</f>
        <v xml:space="preserve">274 File;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xml:space="preserve">274 File; 
</v>
      </c>
      <c r="BR109" s="254" t="str">
        <f>IF(ISNUMBER(FIND(analysismethod10,'III_Plan comp 438.68 {Plan 8}'!K$15)),"",'III_Plan comp 438.68 {Plan 8}'!K$15&amp;analysismethod10)</f>
        <v xml:space="preserve">274 File; 
</v>
      </c>
      <c r="BS109" s="254" t="str">
        <f>IF(ISNUMBER(FIND(analysismethod10,'III_Plan comp 438.68 {Plan 8}'!L$15)),"",'III_Plan comp 438.68 {Plan 8}'!L$15&amp;analysismethod10)</f>
        <v xml:space="preserve">274 File; 
</v>
      </c>
      <c r="BT109" s="254" t="str">
        <f>IF(ISNUMBER(FIND(analysismethod10,'III_Plan comp 438.68 {Plan 8}'!M$15)),"",'III_Plan comp 438.68 {Plan 8}'!M$15&amp;analysismethod10)</f>
        <v xml:space="preserve">Timely Access Data Tool (TADT); 
274 File; 
</v>
      </c>
      <c r="BU109" s="254" t="str">
        <f>IF(ISNUMBER(FIND(analysismethod10,'III_Plan comp 438.68 {Plan 8}'!N$15)),"",'III_Plan comp 438.68 {Plan 8}'!N$15&amp;analysismethod10)</f>
        <v xml:space="preserve">274 File; 
</v>
      </c>
      <c r="BV109" s="254" t="str">
        <f>IF(ISNUMBER(FIND(analysismethod10,'III_Plan comp 438.68 {Plan 8}'!O$15)),"",'III_Plan comp 438.68 {Plan 8}'!O$15&amp;analysismethod10)</f>
        <v xml:space="preserve">274 File; 
</v>
      </c>
      <c r="BW109" s="254" t="str">
        <f>IF(ISNUMBER(FIND(analysismethod10,'III_Plan comp 438.68 {Plan 8}'!P$15)),"",'III_Plan comp 438.68 {Plan 8}'!P$15&amp;analysismethod10)</f>
        <v xml:space="preserve">274 File; 
</v>
      </c>
      <c r="BX109" s="254" t="str">
        <f>IF(ISNUMBER(FIND(analysismethod10,'III_Plan comp 438.68 {Plan 8}'!Q$15)),"",'III_Plan comp 438.68 {Plan 8}'!Q$15&amp;analysismethod10)</f>
        <v xml:space="preserve">274 File;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274 File; 
Language Capabilities: Contract
IHCP: Contract/Good-faith effort to contract; 
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xml:space="preserve">Timely Access Data Tool (TADT);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274 File; 
Language Capabilities: Contract
IHCP: Contract/Good-faith effort to contract; 
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Language Capabilities: Contract
IHCP: Contract/Good-faith effort to contract; 
</v>
      </c>
      <c r="BO120" s="251" t="str">
        <f>IF(ISNUMBER(FIND(analysismethod9,'III_Plan comp 438.68 {Plan 9}'!H$15)),"",'III_Plan comp 438.68 {Plan 9}'!H$15&amp;analysismethod9)</f>
        <v xml:space="preserve">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Language Capabilities: Contract
IHCP: Contract/Good-faith effort to contract; 
</v>
      </c>
      <c r="BS120" s="251" t="str">
        <f>IF(ISNUMBER(FIND(analysismethod9,'III_Plan comp 438.68 {Plan 9}'!L$15)),"",'III_Plan comp 438.68 {Plan 9}'!L$15&amp;analysismethod9)</f>
        <v xml:space="preserve">Language Capabilities: Contract
IHCP: Contract/Good-faith effort to contract; 
</v>
      </c>
      <c r="BT120" s="251" t="str">
        <f>IF(ISNUMBER(FIND(analysismethod9,'III_Plan comp 438.68 {Plan 9}'!M$15)),"",'III_Plan comp 438.68 {Plan 9}'!M$15&amp;analysismethod9)</f>
        <v xml:space="preserve">Language Capabilities: Contract
IHCP: Contract/Good-faith effort to contract; 
</v>
      </c>
      <c r="BU120" s="251" t="str">
        <f>IF(ISNUMBER(FIND(analysismethod9,'III_Plan comp 438.68 {Plan 9}'!N$15)),"",'III_Plan comp 438.68 {Plan 9}'!N$15&amp;analysismethod9)</f>
        <v xml:space="preserve">Language Capabilities: Contract
IHCP: Contract/Good-faith effort to contract; 
</v>
      </c>
      <c r="BV120" s="251" t="str">
        <f>IF(ISNUMBER(FIND(analysismethod9,'III_Plan comp 438.68 {Plan 9}'!O$15)),"",'III_Plan comp 438.68 {Plan 9}'!O$15&amp;analysismethod9)</f>
        <v xml:space="preserve">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v>
      </c>
      <c r="BX120" s="251" t="str">
        <f>IF(ISNUMBER(FIND(analysismethod9,'III_Plan comp 438.68 {Plan 9}'!Q$15)),"",'III_Plan comp 438.68 {Plan 9}'!Q$15&amp;analysismethod9)</f>
        <v xml:space="preserve">274 File; 
Language Capabilities: Contract
IHCP: Contract/Good-faith effort to contract; 
Language Capabilities: Contract
IHCP: Contract/Good-faith effort to contract;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Timely Access Data Tool (TADT); 
274 File; 
</v>
      </c>
      <c r="BS121" s="254" t="str">
        <f>IF(ISNUMBER(FIND(analysismethod10,'III_Plan comp 438.68 {Plan 1}'!L$15)),"",'III_Plan comp 438.68 {Plan 1}'!L$15&amp;analysismethod10)</f>
        <v xml:space="preserve">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274 File; 
</v>
      </c>
      <c r="BV121" s="254" t="str">
        <f>IF(ISNUMBER(FIND(analysismethod10,'III_Plan comp 438.68 {Plan 1}'!O$15)),"",'III_Plan comp 438.68 {Plan 1}'!O$15&amp;analysismethod10)</f>
        <v xml:space="preserve">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xml:space="preserve">274 File;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274 File; 
Geomapping; 
</v>
      </c>
      <c r="BO124" s="248" t="str">
        <f>IF(ISNUMBER(FIND(analysismethod1,'III_Plan comp 438.68 {Plan 10}'!H$15)),"",'III_Plan comp 438.68 {Plan 10}'!H$15&amp;analysismethod1)</f>
        <v xml:space="preserve">274 File; 
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Timely Access Data Tool (TADT); 
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274 File; 
Timely Access Data Tool (TADT); 
</v>
      </c>
      <c r="BO131" s="251" t="str">
        <f>IF(ISNUMBER(FIND(analysismethod8,'III_Plan comp 438.68 {Plan 10}'!H$15)),"",'III_Plan comp 438.68 {Plan 10}'!H$15&amp;analysismethod8)</f>
        <v xml:space="preserve">274 File; 
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Language Capabilities: Contract
IHCP: Contract/Good-faith effort to contract; 
</v>
      </c>
      <c r="BM132" s="251" t="str">
        <f>IF(ISNUMBER(FIND(analysismethod9,'III_Plan comp 438.68 {Plan 10}'!F$15)),"",'III_Plan comp 438.68 {Plan 10}'!F$15&amp;analysismethod9)</f>
        <v xml:space="preserve">Language Capabilities: Contract
IHCP: Contract/Good-faith effort to contract; 
</v>
      </c>
      <c r="BN132" s="251" t="str">
        <f>IF(ISNUMBER(FIND(analysismethod9,'III_Plan comp 438.68 {Plan 10}'!G$15)),"",'III_Plan comp 438.68 {Plan 10}'!G$15&amp;analysismethod9)</f>
        <v xml:space="preserve">274 File; 
Language Capabilities: Contract
IHCP: Contract/Good-faith effort to contract; 
</v>
      </c>
      <c r="BO132" s="251" t="str">
        <f>IF(ISNUMBER(FIND(analysismethod9,'III_Plan comp 438.68 {Plan 10}'!H$15)),"",'III_Plan comp 438.68 {Plan 10}'!H$15&amp;analysismethod9)</f>
        <v xml:space="preserve">274 File; 
Language Capabilities: Contract
IHCP: Contract/Good-faith effort to contract; 
</v>
      </c>
      <c r="BP132" s="251" t="str">
        <f>IF(ISNUMBER(FIND(analysismethod9,'III_Plan comp 438.68 {Plan 10}'!I$15)),"",'III_Plan comp 438.68 {Plan 10}'!I$15&amp;analysismethod9)</f>
        <v xml:space="preserve">Language Capabilities: Contract
IHCP: Contract/Good-faith effort to contract; 
</v>
      </c>
      <c r="BQ132" s="251" t="str">
        <f>IF(ISNUMBER(FIND(analysismethod9,'III_Plan comp 438.68 {Plan 10}'!J$15)),"",'III_Plan comp 438.68 {Plan 10}'!J$15&amp;analysismethod9)</f>
        <v xml:space="preserve">Language Capabilities: Contract
IHCP: Contract/Good-faith effort to contract; 
</v>
      </c>
      <c r="BR132" s="251" t="str">
        <f>IF(ISNUMBER(FIND(analysismethod9,'III_Plan comp 438.68 {Plan 10}'!K$15)),"",'III_Plan comp 438.68 {Plan 10}'!K$15&amp;analysismethod9)</f>
        <v xml:space="preserve">Timely Access Data Tool (TADT); 
Language Capabilities: Contract
IHCP: Contract/Good-faith effort to contract; 
</v>
      </c>
      <c r="BS132" s="251" t="str">
        <f>IF(ISNUMBER(FIND(analysismethod9,'III_Plan comp 438.68 {Plan 10}'!L$15)),"",'III_Plan comp 438.68 {Plan 10}'!L$15&amp;analysismethod9)</f>
        <v xml:space="preserve">Language Capabilities: Contract
IHCP: Contract/Good-faith effort to contract; 
</v>
      </c>
      <c r="BT132" s="251" t="str">
        <f>IF(ISNUMBER(FIND(analysismethod9,'III_Plan comp 438.68 {Plan 10}'!M$15)),"",'III_Plan comp 438.68 {Plan 10}'!M$15&amp;analysismethod9)</f>
        <v xml:space="preserve">Language Capabilities: Contract
IHCP: Contract/Good-faith effort to contract; 
</v>
      </c>
      <c r="BU132" s="251" t="str">
        <f>IF(ISNUMBER(FIND(analysismethod9,'III_Plan comp 438.68 {Plan 10}'!N$15)),"",'III_Plan comp 438.68 {Plan 10}'!N$15&amp;analysismethod9)</f>
        <v xml:space="preserve">Language Capabilities: Contract
IHCP: Contract/Good-faith effort to contract; 
</v>
      </c>
      <c r="BV132" s="251" t="str">
        <f>IF(ISNUMBER(FIND(analysismethod9,'III_Plan comp 438.68 {Plan 10}'!O$15)),"",'III_Plan comp 438.68 {Plan 10}'!O$15&amp;analysismethod9)</f>
        <v xml:space="preserve">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v>
      </c>
      <c r="BX132" s="251" t="str">
        <f>IF(ISNUMBER(FIND(analysismethod9,'III_Plan comp 438.68 {Plan 10}'!Q$15)),"",'III_Plan comp 438.68 {Plan 10}'!Q$15&amp;analysismethod9)</f>
        <v xml:space="preserve">Language Capabilities: Contract
IHCP: Contract/Good-faith effort to contract;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274 File; 
</v>
      </c>
      <c r="BM133" s="254" t="str">
        <f>IF(ISNUMBER(FIND(analysismethod10,'III_Plan comp 438.68 {Plan 10}'!F$15)),"",'III_Plan comp 438.68 {Plan 10}'!F$15&amp;analysismethod10)</f>
        <v xml:space="preserve">274 File; 
</v>
      </c>
      <c r="BN133" s="254" t="str">
        <f>IF(ISNUMBER(FIND(analysismethod10,'III_Plan comp 438.68 {Plan 10}'!G$15)),"",'III_Plan comp 438.68 {Plan 10}'!G$15&amp;analysismethod10)</f>
        <v/>
      </c>
      <c r="BO133" s="254" t="str">
        <f>IF(ISNUMBER(FIND(analysismethod10,'III_Plan comp 438.68 {Plan 10}'!H$15)),"",'III_Plan comp 438.68 {Plan 10}'!H$15&amp;analysismethod10)</f>
        <v/>
      </c>
      <c r="BP133" s="254" t="str">
        <f>IF(ISNUMBER(FIND(analysismethod10,'III_Plan comp 438.68 {Plan 10}'!I$15)),"",'III_Plan comp 438.68 {Plan 10}'!I$15&amp;analysismethod10)</f>
        <v xml:space="preserve">274 File; 
</v>
      </c>
      <c r="BQ133" s="254" t="str">
        <f>IF(ISNUMBER(FIND(analysismethod10,'III_Plan comp 438.68 {Plan 10}'!J$15)),"",'III_Plan comp 438.68 {Plan 10}'!J$15&amp;analysismethod10)</f>
        <v xml:space="preserve">274 File; 
</v>
      </c>
      <c r="BR133" s="254" t="str">
        <f>IF(ISNUMBER(FIND(analysismethod10,'III_Plan comp 438.68 {Plan 10}'!K$15)),"",'III_Plan comp 438.68 {Plan 10}'!K$15&amp;analysismethod10)</f>
        <v xml:space="preserve">Timely Access Data Tool (TADT); 
274 File; 
</v>
      </c>
      <c r="BS133" s="254" t="str">
        <f>IF(ISNUMBER(FIND(analysismethod10,'III_Plan comp 438.68 {Plan 10}'!L$15)),"",'III_Plan comp 438.68 {Plan 10}'!L$15&amp;analysismethod10)</f>
        <v xml:space="preserve">274 File; 
</v>
      </c>
      <c r="BT133" s="254" t="str">
        <f>IF(ISNUMBER(FIND(analysismethod10,'III_Plan comp 438.68 {Plan 10}'!M$15)),"",'III_Plan comp 438.68 {Plan 10}'!M$15&amp;analysismethod10)</f>
        <v xml:space="preserve">274 File; 
</v>
      </c>
      <c r="BU133" s="254" t="str">
        <f>IF(ISNUMBER(FIND(analysismethod10,'III_Plan comp 438.68 {Plan 10}'!N$15)),"",'III_Plan comp 438.68 {Plan 10}'!N$15&amp;analysismethod10)</f>
        <v xml:space="preserve">274 File; 
</v>
      </c>
      <c r="BV133" s="254" t="str">
        <f>IF(ISNUMBER(FIND(analysismethod10,'III_Plan comp 438.68 {Plan 10}'!O$15)),"",'III_Plan comp 438.68 {Plan 10}'!O$15&amp;analysismethod10)</f>
        <v xml:space="preserve">274 File; 
</v>
      </c>
      <c r="BW133" s="254" t="str">
        <f>IF(ISNUMBER(FIND(analysismethod10,'III_Plan comp 438.68 {Plan 10}'!P$15)),"",'III_Plan comp 438.68 {Plan 10}'!P$15&amp;analysismethod10)</f>
        <v xml:space="preserve">274 File; 
</v>
      </c>
      <c r="BX133" s="254" t="str">
        <f>IF(ISNUMBER(FIND(analysismethod10,'III_Plan comp 438.68 {Plan 10}'!Q$15)),"",'III_Plan comp 438.68 {Plan 10}'!Q$15&amp;analysismethod10)</f>
        <v xml:space="preserve">274 File;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D92" activePane="bottomLeft" state="frozen"/>
      <selection pane="bottomLeft" activeCell="D92" sqref="D92"/>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ht="57.7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76"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6"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76" t="s">
        <v>150</v>
      </c>
      <c r="D62" s="162" t="s">
        <v>84</v>
      </c>
      <c r="E62" s="177" t="s">
        <v>159</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76" t="s">
        <v>150</v>
      </c>
      <c r="D66" s="162" t="s">
        <v>84</v>
      </c>
      <c r="E66" s="177" t="s">
        <v>159</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76" t="s">
        <v>150</v>
      </c>
      <c r="D70" s="162" t="s">
        <v>84</v>
      </c>
      <c r="E70" s="177" t="s">
        <v>159</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76" t="s">
        <v>150</v>
      </c>
      <c r="D74" s="162" t="s">
        <v>84</v>
      </c>
      <c r="E74" s="177" t="s">
        <v>159</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9.75">
      <c r="A80" s="16" t="s">
        <v>55</v>
      </c>
      <c r="B80" s="166" t="s">
        <v>172</v>
      </c>
      <c r="C80" s="171" t="s">
        <v>173</v>
      </c>
      <c r="D80" s="151" t="s">
        <v>58</v>
      </c>
      <c r="E80" s="177" t="s">
        <v>174</v>
      </c>
    </row>
    <row r="81" spans="1:5" ht="28.5">
      <c r="A81" s="16" t="s">
        <v>55</v>
      </c>
      <c r="B81" s="166" t="s">
        <v>152</v>
      </c>
      <c r="C81" s="15" t="s">
        <v>153</v>
      </c>
      <c r="D81" s="277" t="s">
        <v>69</v>
      </c>
      <c r="E81" s="49" t="s">
        <v>154</v>
      </c>
    </row>
    <row r="82" spans="1: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ht="29.25">
      <c r="A85" s="16" t="s">
        <v>55</v>
      </c>
      <c r="B85" s="166" t="s">
        <v>169</v>
      </c>
      <c r="C85" s="170" t="s">
        <v>170</v>
      </c>
      <c r="D85" s="151" t="s">
        <v>58</v>
      </c>
      <c r="E85" s="49" t="s">
        <v>175</v>
      </c>
    </row>
    <row r="86" spans="1:5" ht="99.75">
      <c r="A86" s="16" t="s">
        <v>55</v>
      </c>
      <c r="B86" s="166" t="s">
        <v>172</v>
      </c>
      <c r="C86" s="171" t="s">
        <v>173</v>
      </c>
      <c r="D86" s="151" t="s">
        <v>58</v>
      </c>
      <c r="E86" s="177" t="s">
        <v>174</v>
      </c>
    </row>
    <row r="87" spans="1:5" ht="28.5">
      <c r="A87" s="16" t="s">
        <v>55</v>
      </c>
      <c r="B87" s="166" t="s">
        <v>152</v>
      </c>
      <c r="C87" s="15" t="s">
        <v>153</v>
      </c>
      <c r="D87" s="277" t="s">
        <v>69</v>
      </c>
      <c r="E87" s="49" t="s">
        <v>154</v>
      </c>
    </row>
    <row r="88" spans="1: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c r="A91" s="16" t="s">
        <v>55</v>
      </c>
      <c r="B91" s="166" t="s">
        <v>169</v>
      </c>
      <c r="C91" s="170" t="s">
        <v>170</v>
      </c>
      <c r="D91" s="151" t="s">
        <v>58</v>
      </c>
      <c r="E91" s="49" t="s">
        <v>176</v>
      </c>
    </row>
    <row r="92" spans="1:5" ht="99.75">
      <c r="A92" s="16" t="s">
        <v>55</v>
      </c>
      <c r="B92" s="166" t="s">
        <v>172</v>
      </c>
      <c r="C92" s="171" t="s">
        <v>173</v>
      </c>
      <c r="D92" s="151" t="s">
        <v>58</v>
      </c>
      <c r="E92" s="177" t="s">
        <v>174</v>
      </c>
    </row>
    <row r="93" spans="1:5" ht="28.5">
      <c r="A93" s="16" t="s">
        <v>55</v>
      </c>
      <c r="B93" s="166" t="s">
        <v>152</v>
      </c>
      <c r="C93" s="15" t="s">
        <v>153</v>
      </c>
      <c r="D93" s="277" t="s">
        <v>69</v>
      </c>
      <c r="E93" s="49" t="s">
        <v>154</v>
      </c>
    </row>
    <row r="94" spans="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11"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54.5">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80" zoomScaleNormal="80" workbookViewId="0">
      <pane xSplit="4" ySplit="11" topLeftCell="J15" activePane="bottomRight" state="frozen"/>
      <selection pane="bottomRight" activeCell="P15" sqref="P15:Q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Marin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t="s">
        <v>324</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t="s">
        <v>360</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364</v>
      </c>
      <c r="L17" s="49"/>
      <c r="M17" s="49" t="s">
        <v>364</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t="s">
        <v>368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E15" activePane="bottomRight" state="frozen"/>
      <selection pane="bottomRight" activeCell="H12" sqref="H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Mariposa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c r="K12" s="49"/>
      <c r="L12" s="49"/>
      <c r="M12" s="49" t="s">
        <v>352</v>
      </c>
      <c r="N12" s="49"/>
      <c r="O12" s="49"/>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t="s">
        <v>323</v>
      </c>
      <c r="I15" s="49"/>
      <c r="J15" s="49"/>
      <c r="K15" s="49"/>
      <c r="L15" s="49"/>
      <c r="M15" s="49" t="s">
        <v>324</v>
      </c>
      <c r="N15" s="49"/>
      <c r="O15" s="49"/>
      <c r="P15" s="49" t="s">
        <v>325</v>
      </c>
      <c r="Q15" s="49" t="s">
        <v>449</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t="s">
        <v>360</v>
      </c>
      <c r="I16" s="49"/>
      <c r="J16" s="49"/>
      <c r="K16" s="49"/>
      <c r="L16" s="49"/>
      <c r="M16" s="49" t="s">
        <v>360</v>
      </c>
      <c r="N16" s="49"/>
      <c r="O16" s="49"/>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t="s">
        <v>450</v>
      </c>
      <c r="I17" s="49"/>
      <c r="J17" s="49"/>
      <c r="K17" s="49"/>
      <c r="L17" s="49"/>
      <c r="M17" s="49" t="s">
        <v>450</v>
      </c>
      <c r="N17" s="49"/>
      <c r="O17" s="49"/>
      <c r="P17" s="49" t="s">
        <v>450</v>
      </c>
      <c r="Q17" s="49" t="s">
        <v>450</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t="s">
        <v>451</v>
      </c>
      <c r="I18" s="49"/>
      <c r="J18" s="49"/>
      <c r="K18" s="49"/>
      <c r="L18" s="49"/>
      <c r="M18" s="49" t="s">
        <v>368</v>
      </c>
      <c r="N18" s="49"/>
      <c r="O18" s="49"/>
      <c r="P18" s="49" t="s">
        <v>452</v>
      </c>
      <c r="Q18" s="49" t="s">
        <v>453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v>45880</v>
      </c>
      <c r="I19" s="52"/>
      <c r="J19" s="52"/>
      <c r="K19" s="52"/>
      <c r="L19" s="52"/>
      <c r="M19" s="52">
        <v>45880</v>
      </c>
      <c r="N19" s="52"/>
      <c r="O19" s="52"/>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t="s">
        <v>159</v>
      </c>
      <c r="I20" s="51"/>
      <c r="J20" s="51"/>
      <c r="K20" s="51"/>
      <c r="L20" s="51"/>
      <c r="M20" s="51" t="s">
        <v>159</v>
      </c>
      <c r="N20" s="51"/>
      <c r="O20" s="51"/>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t="s">
        <v>55</v>
      </c>
      <c r="I21" s="49"/>
      <c r="J21" s="49"/>
      <c r="K21" s="49"/>
      <c r="L21" s="49"/>
      <c r="M21" s="49" t="s">
        <v>55</v>
      </c>
      <c r="N21" s="49"/>
      <c r="O21" s="49"/>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t="s">
        <v>55</v>
      </c>
      <c r="I22" s="49"/>
      <c r="J22" s="49"/>
      <c r="K22" s="49"/>
      <c r="L22" s="49"/>
      <c r="M22" s="49" t="s">
        <v>55</v>
      </c>
      <c r="N22" s="49"/>
      <c r="O22" s="49"/>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E19" activePane="bottomRight" state="frozen"/>
      <selection pane="bottomRight" activeCell="Q16" sqref="Q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Mendocino MHP</v>
      </c>
    </row>
    <row r="5" spans="1:104" ht="57">
      <c r="A5" s="16" t="s">
        <v>341</v>
      </c>
      <c r="B5" s="82" t="s">
        <v>342</v>
      </c>
      <c r="C5" s="15" t="s">
        <v>343</v>
      </c>
      <c r="D5" s="56"/>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c r="L12" s="49"/>
      <c r="M12" s="49" t="s">
        <v>352</v>
      </c>
      <c r="N12" s="49"/>
      <c r="O12" s="49"/>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c r="K15" s="49"/>
      <c r="L15" s="49"/>
      <c r="M15" s="49" t="s">
        <v>324</v>
      </c>
      <c r="N15" s="49"/>
      <c r="O15" s="49"/>
      <c r="P15" s="49" t="s">
        <v>325</v>
      </c>
      <c r="Q15" s="49" t="s">
        <v>449</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c r="L16" s="49"/>
      <c r="M16" s="49" t="s">
        <v>360</v>
      </c>
      <c r="N16" s="49"/>
      <c r="O16" s="49"/>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454</v>
      </c>
      <c r="H17" s="49" t="s">
        <v>454</v>
      </c>
      <c r="I17" s="49"/>
      <c r="J17" s="49"/>
      <c r="K17" s="49"/>
      <c r="L17" s="49"/>
      <c r="M17" s="49" t="s">
        <v>454</v>
      </c>
      <c r="N17" s="49"/>
      <c r="O17" s="49"/>
      <c r="P17" s="49" t="s">
        <v>454</v>
      </c>
      <c r="Q17" s="49" t="s">
        <v>454</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451</v>
      </c>
      <c r="H18" s="49" t="s">
        <v>451</v>
      </c>
      <c r="I18" s="49"/>
      <c r="J18" s="49"/>
      <c r="K18" s="49"/>
      <c r="L18" s="49"/>
      <c r="M18" s="49" t="s">
        <v>368</v>
      </c>
      <c r="N18" s="49"/>
      <c r="O18" s="49"/>
      <c r="P18" s="49" t="s">
        <v>452</v>
      </c>
      <c r="Q18" s="49" t="s">
        <v>453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c r="L19" s="52"/>
      <c r="M19" s="52">
        <v>45880</v>
      </c>
      <c r="N19" s="52"/>
      <c r="O19" s="52"/>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c r="L20" s="51"/>
      <c r="M20" s="51" t="s">
        <v>159</v>
      </c>
      <c r="N20" s="51"/>
      <c r="O20" s="51"/>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c r="L21" s="49"/>
      <c r="M21" s="49" t="s">
        <v>55</v>
      </c>
      <c r="N21" s="49"/>
      <c r="O21" s="49"/>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c r="L22" s="49"/>
      <c r="M22" s="49" t="s">
        <v>55</v>
      </c>
      <c r="N22" s="49"/>
      <c r="O22" s="49"/>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80" zoomScaleNormal="80" workbookViewId="0">
      <pane xSplit="4" ySplit="11" topLeftCell="E12" activePane="bottomRight" state="frozen"/>
      <selection pane="bottomRight" activeCell="J18" sqref="J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Merced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t="s">
        <v>352</v>
      </c>
      <c r="K12" s="49"/>
      <c r="L12" s="49"/>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t="s">
        <v>323</v>
      </c>
      <c r="I15" s="49"/>
      <c r="J15" s="49" t="s">
        <v>323</v>
      </c>
      <c r="K15" s="49"/>
      <c r="L15" s="49"/>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t="s">
        <v>360</v>
      </c>
      <c r="I16" s="49"/>
      <c r="J16" s="49" t="s">
        <v>360</v>
      </c>
      <c r="K16" s="49"/>
      <c r="L16" s="49"/>
      <c r="M16" s="49" t="s">
        <v>360</v>
      </c>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t="s">
        <v>455</v>
      </c>
      <c r="I17" s="49"/>
      <c r="J17" s="49" t="s">
        <v>455</v>
      </c>
      <c r="K17" s="49"/>
      <c r="L17" s="49"/>
      <c r="M17" s="49" t="s">
        <v>455</v>
      </c>
      <c r="N17" s="49" t="s">
        <v>455</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t="s">
        <v>451</v>
      </c>
      <c r="I18" s="49"/>
      <c r="J18" s="49" t="s">
        <v>451</v>
      </c>
      <c r="K18" s="49"/>
      <c r="L18" s="49"/>
      <c r="M18" s="49" t="s">
        <v>368</v>
      </c>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v>45880</v>
      </c>
      <c r="I19" s="52"/>
      <c r="J19" s="52">
        <v>45880</v>
      </c>
      <c r="K19" s="52"/>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t="s">
        <v>159</v>
      </c>
      <c r="I20" s="51"/>
      <c r="J20" s="51" t="s">
        <v>159</v>
      </c>
      <c r="K20" s="51"/>
      <c r="L20" s="51"/>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t="s">
        <v>55</v>
      </c>
      <c r="I21" s="49"/>
      <c r="J21" s="49" t="s">
        <v>55</v>
      </c>
      <c r="K21" s="49"/>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t="s">
        <v>55</v>
      </c>
      <c r="I22" s="49"/>
      <c r="J22" s="49" t="s">
        <v>55</v>
      </c>
      <c r="K22" s="49"/>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80" zoomScaleNormal="80" workbookViewId="0">
      <pane xSplit="4" ySplit="11" topLeftCell="K19" activePane="bottomRight" state="frozen"/>
      <selection pane="bottomRight" activeCell="M15" sqref="M15:M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Modoc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t="s">
        <v>324</v>
      </c>
      <c r="N15" s="49"/>
      <c r="O15" s="49"/>
      <c r="P15" s="49"/>
      <c r="Q15" s="49" t="s">
        <v>449</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c r="M16" s="49" t="s">
        <v>360</v>
      </c>
      <c r="N16" s="49"/>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c r="M17" s="49" t="s">
        <v>456</v>
      </c>
      <c r="N17" s="49"/>
      <c r="O17" s="49"/>
      <c r="P17" s="49"/>
      <c r="Q17" s="49" t="s">
        <v>456</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c r="M18" s="49" t="s">
        <v>368</v>
      </c>
      <c r="N18" s="49"/>
      <c r="O18" s="49"/>
      <c r="P18" s="49"/>
      <c r="Q18" s="49" t="s">
        <v>453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c r="M19" s="52">
        <v>45880</v>
      </c>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c r="M20" s="51" t="s">
        <v>159</v>
      </c>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c r="M21" s="49" t="s">
        <v>55</v>
      </c>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c r="M22" s="49" t="s">
        <v>55</v>
      </c>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DHCSDOC-1797567310-10131</_dlc_DocId>
    <_dlc_DocIdUrl xmlns="69bc34b3-1921-46c7-8c7a-d18363374b4b">
      <Url>https://dhcscagovauthoring/_layouts/15/DocIdRedir.aspx?ID=DHCSDOC-1797567310-10131</Url>
      <Description>DHCSDOC-1797567310-10131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938E7C-BCCA-4B1F-8FA3-1C908CB0012A}"/>
</file>

<file path=customXml/itemProps2.xml><?xml version="1.0" encoding="utf-8"?>
<ds:datastoreItem xmlns:ds="http://schemas.openxmlformats.org/officeDocument/2006/customXml" ds:itemID="{5F931835-44FF-42EE-BC92-8D3B99DADF7F}"/>
</file>

<file path=customXml/itemProps3.xml><?xml version="1.0" encoding="utf-8"?>
<ds:datastoreItem xmlns:ds="http://schemas.openxmlformats.org/officeDocument/2006/customXml" ds:itemID="{D3D8E59B-BF42-402C-8054-ADAE42B327B5}"/>
</file>

<file path=customXml/itemProps4.xml><?xml version="1.0" encoding="utf-8"?>
<ds:datastoreItem xmlns:ds="http://schemas.openxmlformats.org/officeDocument/2006/customXml" ds:itemID="{4360257E-82D2-4FAF-AB12-B0E782474ED8}"/>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2024-MHP-Network-Adequacy-and-Access-Assurances-Report-Marin-Orange</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2025-09-12T21:56:47Z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21f21d50-36d8-443a-ae71-aa2706ff54c6</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