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BHIN\BHIN-21-057\"/>
    </mc:Choice>
  </mc:AlternateContent>
  <bookViews>
    <workbookView xWindow="0" yWindow="0" windowWidth="24000" windowHeight="9600" firstSheet="2" activeTab="3"/>
  </bookViews>
  <sheets>
    <sheet name="Adjusted Resources" sheetId="1" state="hidden" r:id="rId1"/>
    <sheet name="Adjustment #1 ENC 7" sheetId="7" state="hidden" r:id="rId2"/>
    <sheet name="Information" sheetId="9" r:id="rId3"/>
    <sheet name="Adjustment #2 ENC 8" sheetId="5"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1">'Adjustment #1 ENC 7'!$A$1:$I$64</definedName>
    <definedName name="_xlnm.Print_Area" localSheetId="4">'Adjustment #3 ENC 9'!$S$1:$AC$64</definedName>
    <definedName name="_xlnm.Print_Titles" localSheetId="1">'Adjustment #1 ENC 7'!$4:$6</definedName>
    <definedName name="_xlnm.Print_Titles" localSheetId="3">'Adjustment #2 ENC 8'!$3:$6</definedName>
    <definedName name="_xlnm.Print_Titles" localSheetId="4">'Adjustment #3 ENC 9'!$3:$6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5" l="1"/>
  <c r="M7" i="5"/>
  <c r="L8" i="5"/>
  <c r="M8" i="5"/>
  <c r="L9" i="5"/>
  <c r="M9" i="5"/>
  <c r="L10" i="5"/>
  <c r="M10" i="5"/>
  <c r="L11" i="5"/>
  <c r="M11" i="5"/>
  <c r="L12" i="5"/>
  <c r="M12" i="5"/>
  <c r="L13" i="5"/>
  <c r="M13" i="5"/>
  <c r="L14" i="5"/>
  <c r="M14" i="5"/>
  <c r="L15" i="5"/>
  <c r="M15" i="5"/>
  <c r="L16" i="5"/>
  <c r="M16" i="5"/>
  <c r="L17" i="5"/>
  <c r="M17" i="5"/>
  <c r="L18" i="5"/>
  <c r="M18" i="5"/>
  <c r="L19" i="5"/>
  <c r="M19" i="5"/>
  <c r="L20" i="5"/>
  <c r="M20" i="5"/>
  <c r="L21" i="5"/>
  <c r="M21" i="5"/>
  <c r="L22" i="5"/>
  <c r="M22" i="5"/>
  <c r="L23" i="5"/>
  <c r="M23" i="5"/>
  <c r="L24" i="5"/>
  <c r="M24" i="5"/>
  <c r="L25" i="5"/>
  <c r="M25" i="5"/>
  <c r="L26" i="5"/>
  <c r="M26" i="5"/>
  <c r="L27" i="5"/>
  <c r="M27" i="5"/>
  <c r="L28" i="5"/>
  <c r="M28" i="5"/>
  <c r="L29" i="5"/>
  <c r="M29" i="5"/>
  <c r="L30" i="5"/>
  <c r="M30" i="5"/>
  <c r="L31" i="5"/>
  <c r="M31" i="5"/>
  <c r="L32" i="5"/>
  <c r="M32" i="5"/>
  <c r="L33" i="5"/>
  <c r="M33" i="5"/>
  <c r="L34" i="5"/>
  <c r="M34" i="5"/>
  <c r="L35" i="5"/>
  <c r="M35" i="5"/>
  <c r="L36" i="5"/>
  <c r="M36" i="5"/>
  <c r="L37" i="5"/>
  <c r="M37" i="5"/>
  <c r="L38" i="5"/>
  <c r="M38" i="5"/>
  <c r="L39" i="5"/>
  <c r="M39" i="5"/>
  <c r="L40" i="5"/>
  <c r="M40" i="5"/>
  <c r="L41" i="5"/>
  <c r="M41" i="5"/>
  <c r="L42" i="5"/>
  <c r="M42" i="5"/>
  <c r="L43" i="5"/>
  <c r="M43" i="5"/>
  <c r="L44" i="5"/>
  <c r="M44" i="5"/>
  <c r="L45" i="5"/>
  <c r="M45" i="5"/>
  <c r="L46" i="5"/>
  <c r="M46" i="5"/>
  <c r="L47" i="5"/>
  <c r="M47" i="5"/>
  <c r="L48" i="5"/>
  <c r="M48" i="5"/>
  <c r="L49" i="5"/>
  <c r="M49" i="5"/>
  <c r="L50" i="5"/>
  <c r="M50" i="5"/>
  <c r="L51" i="5"/>
  <c r="M51" i="5"/>
  <c r="L52" i="5"/>
  <c r="M52" i="5"/>
  <c r="L53" i="5"/>
  <c r="M53" i="5"/>
  <c r="L54" i="5"/>
  <c r="M54" i="5"/>
  <c r="L55" i="5"/>
  <c r="M55" i="5"/>
  <c r="L56" i="5"/>
  <c r="M56" i="5"/>
  <c r="L57" i="5"/>
  <c r="M57" i="5"/>
  <c r="L58" i="5"/>
  <c r="M58" i="5"/>
  <c r="L59" i="5"/>
  <c r="M59" i="5"/>
  <c r="L60" i="5"/>
  <c r="M60" i="5"/>
  <c r="L61" i="5"/>
  <c r="M61" i="5"/>
  <c r="L62" i="5"/>
  <c r="M62" i="5"/>
  <c r="L63" i="5"/>
  <c r="M63" i="5"/>
  <c r="N62" i="5" l="1"/>
  <c r="N53" i="5"/>
  <c r="N45" i="5"/>
  <c r="N37" i="5"/>
  <c r="N29" i="5"/>
  <c r="N21" i="5"/>
  <c r="N13" i="5"/>
  <c r="N60" i="5"/>
  <c r="N51" i="5"/>
  <c r="N43" i="5"/>
  <c r="N35" i="5"/>
  <c r="N27" i="5"/>
  <c r="N19" i="5"/>
  <c r="N11" i="5"/>
  <c r="N7" i="5"/>
  <c r="N56" i="5"/>
  <c r="N48" i="5"/>
  <c r="N40" i="5"/>
  <c r="N32" i="5"/>
  <c r="N24" i="5"/>
  <c r="N16" i="5"/>
  <c r="N8" i="5"/>
  <c r="N57" i="5"/>
  <c r="N55" i="5"/>
  <c r="N47" i="5"/>
  <c r="N39" i="5"/>
  <c r="N31" i="5"/>
  <c r="N23" i="5"/>
  <c r="N15" i="5"/>
  <c r="N63" i="5"/>
  <c r="N54" i="5"/>
  <c r="N46" i="5"/>
  <c r="N38" i="5"/>
  <c r="N30" i="5"/>
  <c r="N22" i="5"/>
  <c r="N14" i="5"/>
  <c r="N61" i="5"/>
  <c r="N52" i="5"/>
  <c r="N44" i="5"/>
  <c r="N36" i="5"/>
  <c r="N28" i="5"/>
  <c r="N20" i="5"/>
  <c r="N12" i="5"/>
  <c r="N59" i="5"/>
  <c r="N50" i="5"/>
  <c r="N42" i="5"/>
  <c r="N34" i="5"/>
  <c r="N26" i="5"/>
  <c r="N18" i="5"/>
  <c r="N10" i="5"/>
  <c r="N58" i="5"/>
  <c r="N49" i="5"/>
  <c r="N41" i="5"/>
  <c r="N33" i="5"/>
  <c r="N25" i="5"/>
  <c r="N17" i="5"/>
  <c r="N9" i="5"/>
  <c r="I64" i="8"/>
  <c r="H64" i="8"/>
  <c r="G64" i="8"/>
  <c r="F64" i="8"/>
  <c r="E64" i="8"/>
  <c r="D64" i="8"/>
  <c r="I63" i="8"/>
  <c r="H63" i="8"/>
  <c r="G63" i="8"/>
  <c r="F63" i="8"/>
  <c r="E63" i="8"/>
  <c r="D63" i="8"/>
  <c r="D64" i="1" l="1"/>
  <c r="E64" i="1"/>
  <c r="F64" i="1"/>
  <c r="G64" i="1"/>
  <c r="H64" i="1"/>
  <c r="I64" i="1"/>
  <c r="D63" i="1"/>
  <c r="E63" i="1"/>
  <c r="F63" i="1"/>
  <c r="G63" i="1"/>
  <c r="H63" i="1"/>
  <c r="I63" i="1"/>
  <c r="AA57" i="5" l="1"/>
  <c r="Z57" i="5"/>
  <c r="Y57" i="5"/>
  <c r="X57" i="5"/>
  <c r="W57" i="5"/>
  <c r="V57" i="5"/>
  <c r="AA60" i="5"/>
  <c r="Z60" i="5"/>
  <c r="Y60" i="5"/>
  <c r="X60" i="5"/>
  <c r="W60" i="5"/>
  <c r="V60"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60" i="5"/>
  <c r="AG60" i="5" s="1"/>
  <c r="AB33" i="5"/>
  <c r="AG33" i="5" s="1"/>
  <c r="AB57" i="5"/>
  <c r="AG57"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T31" i="5" s="1"/>
  <c r="C31" i="6"/>
  <c r="M31" i="6" s="1"/>
  <c r="U31" i="6" s="1"/>
  <c r="C31" i="4"/>
  <c r="M31" i="4" s="1"/>
  <c r="U31" i="4" s="1"/>
  <c r="C30" i="1"/>
  <c r="M30" i="1" s="1"/>
  <c r="U30" i="1" s="1"/>
  <c r="C31" i="7"/>
  <c r="C48" i="8"/>
  <c r="M48" i="8" s="1"/>
  <c r="U48" i="8" s="1"/>
  <c r="C49" i="4"/>
  <c r="M49" i="4" s="1"/>
  <c r="U49" i="4" s="1"/>
  <c r="C49" i="5"/>
  <c r="T49" i="5" s="1"/>
  <c r="C49" i="6"/>
  <c r="M49" i="6" s="1"/>
  <c r="U49" i="6" s="1"/>
  <c r="C49" i="7"/>
  <c r="C48" i="1"/>
  <c r="M48" i="1" s="1"/>
  <c r="U48" i="1" s="1"/>
  <c r="C34" i="8"/>
  <c r="M34" i="8" s="1"/>
  <c r="U34" i="8" s="1"/>
  <c r="C35" i="6"/>
  <c r="M35" i="6" s="1"/>
  <c r="U35" i="6" s="1"/>
  <c r="C35" i="4"/>
  <c r="M35" i="4" s="1"/>
  <c r="U35" i="4" s="1"/>
  <c r="C35" i="5"/>
  <c r="T35" i="5" s="1"/>
  <c r="C35" i="7"/>
  <c r="C34" i="1"/>
  <c r="M34" i="1" s="1"/>
  <c r="U34" i="1" s="1"/>
  <c r="C44" i="8"/>
  <c r="M44" i="8" s="1"/>
  <c r="U44" i="8" s="1"/>
  <c r="C45" i="6"/>
  <c r="M45" i="6" s="1"/>
  <c r="U45" i="6" s="1"/>
  <c r="C45" i="4"/>
  <c r="M45" i="4" s="1"/>
  <c r="U45" i="4" s="1"/>
  <c r="C45" i="5"/>
  <c r="T45" i="5" s="1"/>
  <c r="C44" i="1"/>
  <c r="M44" i="1" s="1"/>
  <c r="U44" i="1" s="1"/>
  <c r="C45" i="7"/>
  <c r="C52" i="8"/>
  <c r="M52" i="8" s="1"/>
  <c r="U52" i="8" s="1"/>
  <c r="C53" i="6"/>
  <c r="M53" i="6" s="1"/>
  <c r="U53" i="6" s="1"/>
  <c r="C53" i="5"/>
  <c r="T53" i="5" s="1"/>
  <c r="C53" i="4"/>
  <c r="M53" i="4" s="1"/>
  <c r="U53" i="4" s="1"/>
  <c r="C52" i="1"/>
  <c r="M52" i="1" s="1"/>
  <c r="U52" i="1" s="1"/>
  <c r="C53" i="7"/>
  <c r="C25" i="8"/>
  <c r="M25" i="8" s="1"/>
  <c r="U25" i="8" s="1"/>
  <c r="C26" i="4"/>
  <c r="M26" i="4" s="1"/>
  <c r="U26" i="4" s="1"/>
  <c r="C26" i="5"/>
  <c r="T26" i="5" s="1"/>
  <c r="C26" i="6"/>
  <c r="M26" i="6" s="1"/>
  <c r="U26" i="6" s="1"/>
  <c r="C26" i="7"/>
  <c r="C25" i="1"/>
  <c r="M25" i="1" s="1"/>
  <c r="U25" i="1" s="1"/>
  <c r="C56" i="8"/>
  <c r="M56" i="8" s="1"/>
  <c r="U56" i="8" s="1"/>
  <c r="C57" i="4"/>
  <c r="M57" i="4" s="1"/>
  <c r="U57" i="4" s="1"/>
  <c r="C58" i="5"/>
  <c r="T58" i="5" s="1"/>
  <c r="C57" i="6"/>
  <c r="M57" i="6" s="1"/>
  <c r="U57" i="6" s="1"/>
  <c r="C56" i="1"/>
  <c r="M56" i="1" s="1"/>
  <c r="U56" i="1" s="1"/>
  <c r="C57" i="7"/>
  <c r="C60" i="8"/>
  <c r="M60" i="8" s="1"/>
  <c r="U60" i="8" s="1"/>
  <c r="C62" i="5"/>
  <c r="T62" i="5" s="1"/>
  <c r="C61" i="6"/>
  <c r="M61" i="6" s="1"/>
  <c r="U61" i="6" s="1"/>
  <c r="C61" i="4"/>
  <c r="M61" i="4" s="1"/>
  <c r="U61" i="4" s="1"/>
  <c r="C60" i="1"/>
  <c r="M60" i="1" s="1"/>
  <c r="U60" i="1" s="1"/>
  <c r="C61" i="7"/>
  <c r="C48" i="5"/>
  <c r="T48" i="5" s="1"/>
  <c r="C42" i="8"/>
  <c r="M42" i="8" s="1"/>
  <c r="U42" i="8" s="1"/>
  <c r="C43" i="6"/>
  <c r="M43" i="6" s="1"/>
  <c r="U43" i="6" s="1"/>
  <c r="C43" i="4"/>
  <c r="M43" i="4" s="1"/>
  <c r="U43" i="4" s="1"/>
  <c r="C43" i="5"/>
  <c r="T43" i="5" s="1"/>
  <c r="C43" i="7"/>
  <c r="C42" i="1"/>
  <c r="M42" i="1" s="1"/>
  <c r="U42" i="1" s="1"/>
  <c r="C35" i="8"/>
  <c r="M35" i="8" s="1"/>
  <c r="U35" i="8" s="1"/>
  <c r="C36" i="6"/>
  <c r="M36" i="6" s="1"/>
  <c r="U36" i="6" s="1"/>
  <c r="C36" i="4"/>
  <c r="M36" i="4" s="1"/>
  <c r="U36" i="4" s="1"/>
  <c r="C36" i="5"/>
  <c r="T36" i="5" s="1"/>
  <c r="C35" i="1"/>
  <c r="M35" i="1" s="1"/>
  <c r="U35" i="1" s="1"/>
  <c r="C36" i="7"/>
  <c r="C62" i="8"/>
  <c r="M62" i="8" s="1"/>
  <c r="U62" i="8" s="1"/>
  <c r="C63" i="6"/>
  <c r="M63" i="6" s="1"/>
  <c r="U63" i="6" s="1"/>
  <c r="C63" i="4"/>
  <c r="M63" i="4" s="1"/>
  <c r="U63" i="4" s="1"/>
  <c r="C57" i="5"/>
  <c r="T57" i="5" s="1"/>
  <c r="C62" i="1"/>
  <c r="M62" i="1" s="1"/>
  <c r="U62" i="1" s="1"/>
  <c r="C63" i="7"/>
  <c r="C29" i="8"/>
  <c r="M29" i="8" s="1"/>
  <c r="U29" i="8" s="1"/>
  <c r="C30" i="5"/>
  <c r="T30" i="5" s="1"/>
  <c r="C30" i="6"/>
  <c r="M30" i="6" s="1"/>
  <c r="U30" i="6" s="1"/>
  <c r="C30" i="4"/>
  <c r="M30" i="4" s="1"/>
  <c r="U30" i="4" s="1"/>
  <c r="C29" i="1"/>
  <c r="M29" i="1" s="1"/>
  <c r="U29" i="1" s="1"/>
  <c r="C30" i="7"/>
  <c r="C59" i="8"/>
  <c r="M59" i="8" s="1"/>
  <c r="U59" i="8" s="1"/>
  <c r="C61" i="5"/>
  <c r="T61" i="5" s="1"/>
  <c r="C60" i="6"/>
  <c r="M60" i="6" s="1"/>
  <c r="U60" i="6" s="1"/>
  <c r="C60" i="4"/>
  <c r="M60" i="4" s="1"/>
  <c r="U60" i="4" s="1"/>
  <c r="C59" i="1"/>
  <c r="M59" i="1" s="1"/>
  <c r="U59" i="1" s="1"/>
  <c r="C60" i="7"/>
  <c r="C14" i="8"/>
  <c r="M14" i="8" s="1"/>
  <c r="U14" i="8" s="1"/>
  <c r="C15" i="5"/>
  <c r="T15" i="5" s="1"/>
  <c r="C15" i="6"/>
  <c r="M15" i="6" s="1"/>
  <c r="U15" i="6" s="1"/>
  <c r="C15" i="4"/>
  <c r="M15" i="4" s="1"/>
  <c r="U15" i="4" s="1"/>
  <c r="C14" i="1"/>
  <c r="M14" i="1" s="1"/>
  <c r="U14" i="1" s="1"/>
  <c r="C15" i="7"/>
  <c r="C36" i="8"/>
  <c r="M36" i="8" s="1"/>
  <c r="U36" i="8" s="1"/>
  <c r="C37" i="6"/>
  <c r="M37" i="6" s="1"/>
  <c r="U37" i="6" s="1"/>
  <c r="C37" i="4"/>
  <c r="M37" i="4" s="1"/>
  <c r="U37" i="4" s="1"/>
  <c r="C37" i="5"/>
  <c r="T37" i="5" s="1"/>
  <c r="C36" i="1"/>
  <c r="M36" i="1" s="1"/>
  <c r="U36" i="1" s="1"/>
  <c r="C37" i="7"/>
  <c r="C43" i="8"/>
  <c r="M43" i="8" s="1"/>
  <c r="U43" i="8" s="1"/>
  <c r="C44" i="6"/>
  <c r="M44" i="6" s="1"/>
  <c r="U44" i="6" s="1"/>
  <c r="C44" i="4"/>
  <c r="M44" i="4" s="1"/>
  <c r="U44" i="4" s="1"/>
  <c r="C44" i="5"/>
  <c r="T44" i="5" s="1"/>
  <c r="C43" i="1"/>
  <c r="M43" i="1" s="1"/>
  <c r="U43" i="1" s="1"/>
  <c r="C44" i="7"/>
  <c r="C18" i="8"/>
  <c r="M18" i="8" s="1"/>
  <c r="U18" i="8" s="1"/>
  <c r="C19" i="6"/>
  <c r="M19" i="6" s="1"/>
  <c r="U19" i="6" s="1"/>
  <c r="C19" i="4"/>
  <c r="M19" i="4" s="1"/>
  <c r="U19" i="4" s="1"/>
  <c r="C19" i="5"/>
  <c r="T19" i="5" s="1"/>
  <c r="C19" i="7"/>
  <c r="C18" i="1"/>
  <c r="M18" i="1" s="1"/>
  <c r="U18" i="1" s="1"/>
  <c r="C38" i="8"/>
  <c r="M38" i="8" s="1"/>
  <c r="U38" i="8" s="1"/>
  <c r="C39" i="5"/>
  <c r="T39" i="5" s="1"/>
  <c r="C39" i="6"/>
  <c r="M39" i="6" s="1"/>
  <c r="U39" i="6" s="1"/>
  <c r="C39" i="4"/>
  <c r="M39" i="4" s="1"/>
  <c r="U39" i="4" s="1"/>
  <c r="C38" i="1"/>
  <c r="M38" i="1" s="1"/>
  <c r="U38" i="1" s="1"/>
  <c r="C39" i="7"/>
  <c r="C31" i="8"/>
  <c r="M31" i="8" s="1"/>
  <c r="U31" i="8" s="1"/>
  <c r="C32" i="5"/>
  <c r="T32" i="5" s="1"/>
  <c r="C32" i="6"/>
  <c r="M32" i="6" s="1"/>
  <c r="U32" i="6" s="1"/>
  <c r="C32" i="4"/>
  <c r="M32" i="4" s="1"/>
  <c r="U32" i="4" s="1"/>
  <c r="C31" i="1"/>
  <c r="M31" i="1" s="1"/>
  <c r="U31" i="1" s="1"/>
  <c r="C32" i="7"/>
  <c r="C7" i="8"/>
  <c r="M7" i="8" s="1"/>
  <c r="U7" i="8" s="1"/>
  <c r="C8" i="7"/>
  <c r="C8" i="4"/>
  <c r="M8" i="4" s="1"/>
  <c r="U8" i="4" s="1"/>
  <c r="C8" i="6"/>
  <c r="M8" i="6" s="1"/>
  <c r="U8" i="6" s="1"/>
  <c r="C8" i="5"/>
  <c r="T8" i="5" s="1"/>
  <c r="C7" i="1"/>
  <c r="M7" i="1" s="1"/>
  <c r="U7" i="1" s="1"/>
  <c r="C58" i="8"/>
  <c r="M58" i="8" s="1"/>
  <c r="U58" i="8" s="1"/>
  <c r="C60" i="5"/>
  <c r="T60" i="5" s="1"/>
  <c r="C59" i="6"/>
  <c r="M59" i="6" s="1"/>
  <c r="U59" i="6" s="1"/>
  <c r="C59" i="4"/>
  <c r="M59" i="4" s="1"/>
  <c r="U59" i="4" s="1"/>
  <c r="C58" i="1"/>
  <c r="M58" i="1" s="1"/>
  <c r="U58" i="1" s="1"/>
  <c r="C59" i="7"/>
  <c r="C27" i="8"/>
  <c r="M27" i="8" s="1"/>
  <c r="U27" i="8" s="1"/>
  <c r="C28" i="6"/>
  <c r="M28" i="6" s="1"/>
  <c r="U28" i="6" s="1"/>
  <c r="C28" i="4"/>
  <c r="M28" i="4" s="1"/>
  <c r="U28" i="4" s="1"/>
  <c r="C28" i="5"/>
  <c r="T28" i="5" s="1"/>
  <c r="C27" i="1"/>
  <c r="M27" i="1" s="1"/>
  <c r="U27" i="1" s="1"/>
  <c r="C28" i="7"/>
  <c r="C10" i="8"/>
  <c r="M10" i="8" s="1"/>
  <c r="U10" i="8" s="1"/>
  <c r="C11" i="6"/>
  <c r="M11" i="6" s="1"/>
  <c r="U11" i="6" s="1"/>
  <c r="C11" i="4"/>
  <c r="M11" i="4" s="1"/>
  <c r="U11" i="4" s="1"/>
  <c r="C11" i="5"/>
  <c r="T11" i="5" s="1"/>
  <c r="C11" i="7"/>
  <c r="C10" i="1"/>
  <c r="M10" i="1" s="1"/>
  <c r="U10" i="1" s="1"/>
  <c r="C20" i="8"/>
  <c r="M20" i="8" s="1"/>
  <c r="U20" i="8" s="1"/>
  <c r="C21" i="6"/>
  <c r="M21" i="6" s="1"/>
  <c r="U21" i="6" s="1"/>
  <c r="C21" i="4"/>
  <c r="M21" i="4" s="1"/>
  <c r="U21" i="4" s="1"/>
  <c r="C21" i="5"/>
  <c r="T21" i="5" s="1"/>
  <c r="C20" i="1"/>
  <c r="M20" i="1" s="1"/>
  <c r="U20" i="1" s="1"/>
  <c r="C21" i="7"/>
  <c r="C6" i="8"/>
  <c r="C7" i="7"/>
  <c r="C7" i="4"/>
  <c r="C7" i="5"/>
  <c r="C7" i="6"/>
  <c r="C6" i="1"/>
  <c r="C37" i="8"/>
  <c r="M37" i="8" s="1"/>
  <c r="U37" i="8" s="1"/>
  <c r="C38" i="5"/>
  <c r="T38" i="5" s="1"/>
  <c r="C38" i="6"/>
  <c r="M38" i="6" s="1"/>
  <c r="U38" i="6" s="1"/>
  <c r="C38" i="4"/>
  <c r="M38" i="4" s="1"/>
  <c r="U38" i="4" s="1"/>
  <c r="C37" i="1"/>
  <c r="M37" i="1" s="1"/>
  <c r="U37" i="1" s="1"/>
  <c r="C38" i="7"/>
  <c r="L55" i="3"/>
  <c r="L24" i="3"/>
  <c r="C51" i="8"/>
  <c r="M51" i="8" s="1"/>
  <c r="U51" i="8" s="1"/>
  <c r="C52" i="6"/>
  <c r="M52" i="6" s="1"/>
  <c r="U52" i="6" s="1"/>
  <c r="C52" i="4"/>
  <c r="M52" i="4" s="1"/>
  <c r="U52" i="4" s="1"/>
  <c r="C52" i="5"/>
  <c r="T52" i="5" s="1"/>
  <c r="C51" i="1"/>
  <c r="M51" i="1" s="1"/>
  <c r="U51" i="1" s="1"/>
  <c r="C52" i="7"/>
  <c r="C55" i="8"/>
  <c r="M55" i="8" s="1"/>
  <c r="U55" i="8" s="1"/>
  <c r="C56" i="5"/>
  <c r="T56" i="5" s="1"/>
  <c r="C56" i="6"/>
  <c r="M56" i="6" s="1"/>
  <c r="U56" i="6" s="1"/>
  <c r="C56" i="4"/>
  <c r="M56" i="4" s="1"/>
  <c r="U56" i="4" s="1"/>
  <c r="C56" i="7"/>
  <c r="C55" i="1"/>
  <c r="M55" i="1" s="1"/>
  <c r="U55" i="1" s="1"/>
  <c r="C26" i="8"/>
  <c r="M26" i="8" s="1"/>
  <c r="U26" i="8" s="1"/>
  <c r="C27" i="6"/>
  <c r="M27" i="6" s="1"/>
  <c r="U27" i="6" s="1"/>
  <c r="C27" i="4"/>
  <c r="M27" i="4" s="1"/>
  <c r="U27" i="4" s="1"/>
  <c r="C27" i="5"/>
  <c r="T27" i="5" s="1"/>
  <c r="C27" i="7"/>
  <c r="C26" i="1"/>
  <c r="M26" i="1" s="1"/>
  <c r="U26" i="1" s="1"/>
  <c r="C33" i="8"/>
  <c r="M33" i="8" s="1"/>
  <c r="U33" i="8" s="1"/>
  <c r="C34" i="4"/>
  <c r="M34" i="4" s="1"/>
  <c r="U34" i="4" s="1"/>
  <c r="C34" i="6"/>
  <c r="M34" i="6" s="1"/>
  <c r="U34" i="6" s="1"/>
  <c r="C34" i="5"/>
  <c r="T34" i="5" s="1"/>
  <c r="C34" i="7"/>
  <c r="C33" i="1"/>
  <c r="M33" i="1" s="1"/>
  <c r="U33" i="1" s="1"/>
  <c r="C9" i="8"/>
  <c r="M9" i="8" s="1"/>
  <c r="U9" i="8" s="1"/>
  <c r="C10" i="5"/>
  <c r="T10" i="5" s="1"/>
  <c r="C10" i="4"/>
  <c r="M10" i="4" s="1"/>
  <c r="U10" i="4" s="1"/>
  <c r="C10" i="6"/>
  <c r="M10" i="6" s="1"/>
  <c r="U10" i="6" s="1"/>
  <c r="C9" i="1"/>
  <c r="M9" i="1" s="1"/>
  <c r="U9" i="1" s="1"/>
  <c r="C10" i="7"/>
  <c r="L16" i="3"/>
  <c r="C21" i="8"/>
  <c r="M21" i="8" s="1"/>
  <c r="U21" i="8" s="1"/>
  <c r="C22" i="5"/>
  <c r="T22" i="5" s="1"/>
  <c r="C22" i="6"/>
  <c r="M22" i="6" s="1"/>
  <c r="U22" i="6" s="1"/>
  <c r="C22" i="4"/>
  <c r="M22" i="4" s="1"/>
  <c r="U22" i="4" s="1"/>
  <c r="C21" i="1"/>
  <c r="M21" i="1" s="1"/>
  <c r="U21" i="1" s="1"/>
  <c r="C22" i="7"/>
  <c r="C12" i="8"/>
  <c r="M12" i="8" s="1"/>
  <c r="U12" i="8" s="1"/>
  <c r="C13" i="6"/>
  <c r="M13" i="6" s="1"/>
  <c r="U13" i="6" s="1"/>
  <c r="C13" i="5"/>
  <c r="T13" i="5" s="1"/>
  <c r="C13" i="4"/>
  <c r="M13" i="4" s="1"/>
  <c r="U13" i="4" s="1"/>
  <c r="C12" i="1"/>
  <c r="M12" i="1" s="1"/>
  <c r="U12" i="1" s="1"/>
  <c r="C13" i="7"/>
  <c r="C63" i="8"/>
  <c r="C63" i="1"/>
  <c r="L59" i="3"/>
  <c r="L17" i="3"/>
  <c r="L33" i="3"/>
  <c r="L14" i="3"/>
  <c r="L46" i="3"/>
  <c r="L23" i="3"/>
  <c r="L8" i="3"/>
  <c r="C53" i="8"/>
  <c r="M53" i="8" s="1"/>
  <c r="U53" i="8" s="1"/>
  <c r="C54" i="5"/>
  <c r="T54" i="5" s="1"/>
  <c r="C54" i="6"/>
  <c r="M54" i="6" s="1"/>
  <c r="U54" i="6" s="1"/>
  <c r="C54" i="4"/>
  <c r="M54" i="4" s="1"/>
  <c r="U54" i="4" s="1"/>
  <c r="C53" i="1"/>
  <c r="M53" i="1" s="1"/>
  <c r="U53" i="1" s="1"/>
  <c r="C54" i="7"/>
  <c r="C19" i="8"/>
  <c r="M19" i="8" s="1"/>
  <c r="U19" i="8" s="1"/>
  <c r="C20" i="6"/>
  <c r="M20" i="6" s="1"/>
  <c r="U20" i="6" s="1"/>
  <c r="C20" i="4"/>
  <c r="M20" i="4" s="1"/>
  <c r="U20" i="4" s="1"/>
  <c r="C20" i="5"/>
  <c r="T20" i="5" s="1"/>
  <c r="C19" i="1"/>
  <c r="M19" i="1" s="1"/>
  <c r="U19" i="1" s="1"/>
  <c r="C20" i="7"/>
  <c r="C11" i="8"/>
  <c r="M11" i="8" s="1"/>
  <c r="U11" i="8" s="1"/>
  <c r="C12" i="6"/>
  <c r="M12" i="6" s="1"/>
  <c r="U12" i="6" s="1"/>
  <c r="C12" i="4"/>
  <c r="M12" i="4" s="1"/>
  <c r="U12" i="4" s="1"/>
  <c r="C12" i="5"/>
  <c r="T12" i="5" s="1"/>
  <c r="C11" i="1"/>
  <c r="M11" i="1" s="1"/>
  <c r="U11" i="1" s="1"/>
  <c r="C12" i="7"/>
  <c r="C24" i="8"/>
  <c r="M24" i="8" s="1"/>
  <c r="U24" i="8" s="1"/>
  <c r="C25" i="5"/>
  <c r="T25" i="5" s="1"/>
  <c r="C25" i="4"/>
  <c r="M25" i="4" s="1"/>
  <c r="U25" i="4" s="1"/>
  <c r="C25" i="6"/>
  <c r="M25" i="6" s="1"/>
  <c r="U25" i="6" s="1"/>
  <c r="C25" i="7"/>
  <c r="C24" i="1"/>
  <c r="M24" i="1" s="1"/>
  <c r="U24" i="1" s="1"/>
  <c r="C41" i="8"/>
  <c r="M41" i="8" s="1"/>
  <c r="U41" i="8" s="1"/>
  <c r="C42" i="4"/>
  <c r="M42" i="4" s="1"/>
  <c r="U42" i="4" s="1"/>
  <c r="C42" i="6"/>
  <c r="M42" i="6" s="1"/>
  <c r="U42" i="6" s="1"/>
  <c r="C42" i="5"/>
  <c r="T42" i="5"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40" i="7"/>
  <c r="C39" i="1"/>
  <c r="M39" i="1" s="1"/>
  <c r="U39" i="1" s="1"/>
  <c r="C40" i="4"/>
  <c r="M40" i="4" s="1"/>
  <c r="U40" i="4" s="1"/>
  <c r="C48" i="7"/>
  <c r="C40" i="6"/>
  <c r="M40" i="6" s="1"/>
  <c r="U40" i="6" s="1"/>
  <c r="C47" i="1"/>
  <c r="M47" i="1" s="1"/>
  <c r="U47" i="1" s="1"/>
  <c r="C40" i="5"/>
  <c r="T40" i="5" s="1"/>
  <c r="C48" i="4"/>
  <c r="M48" i="4" s="1"/>
  <c r="U48" i="4" s="1"/>
  <c r="M7" i="4"/>
  <c r="C64" i="8"/>
  <c r="C64" i="1"/>
  <c r="C28" i="8"/>
  <c r="M28" i="8" s="1"/>
  <c r="U28" i="8" s="1"/>
  <c r="C29" i="5"/>
  <c r="T29" i="5" s="1"/>
  <c r="C29" i="6"/>
  <c r="M29" i="6" s="1"/>
  <c r="U29" i="6" s="1"/>
  <c r="C29" i="4"/>
  <c r="M29" i="4" s="1"/>
  <c r="U29" i="4" s="1"/>
  <c r="C28" i="1"/>
  <c r="M28" i="1" s="1"/>
  <c r="U28" i="1" s="1"/>
  <c r="C29" i="7"/>
  <c r="C50" i="8"/>
  <c r="M50" i="8" s="1"/>
  <c r="U50" i="8" s="1"/>
  <c r="C51" i="6"/>
  <c r="M51" i="6" s="1"/>
  <c r="U51" i="6" s="1"/>
  <c r="C51" i="4"/>
  <c r="M51" i="4" s="1"/>
  <c r="U51" i="4" s="1"/>
  <c r="C51" i="5"/>
  <c r="T51" i="5" s="1"/>
  <c r="C50" i="1"/>
  <c r="M50" i="1" s="1"/>
  <c r="U50" i="1" s="1"/>
  <c r="C51" i="7"/>
  <c r="C8" i="8"/>
  <c r="M8" i="8" s="1"/>
  <c r="U8" i="8" s="1"/>
  <c r="C9" i="7"/>
  <c r="C9" i="4"/>
  <c r="M9" i="4" s="1"/>
  <c r="U9" i="4" s="1"/>
  <c r="C9" i="6"/>
  <c r="M9" i="6" s="1"/>
  <c r="U9" i="6" s="1"/>
  <c r="C9" i="5"/>
  <c r="T9" i="5" s="1"/>
  <c r="C8" i="1"/>
  <c r="M8" i="1" s="1"/>
  <c r="U8" i="1" s="1"/>
  <c r="C22" i="8"/>
  <c r="M22" i="8" s="1"/>
  <c r="U22" i="8" s="1"/>
  <c r="C23" i="5"/>
  <c r="T23" i="5" s="1"/>
  <c r="C23" i="6"/>
  <c r="M23" i="6" s="1"/>
  <c r="U23" i="6" s="1"/>
  <c r="C23" i="4"/>
  <c r="M23" i="4" s="1"/>
  <c r="U23" i="4" s="1"/>
  <c r="C22" i="1"/>
  <c r="M22" i="1" s="1"/>
  <c r="U22" i="1" s="1"/>
  <c r="C23" i="7"/>
  <c r="M6" i="8"/>
  <c r="C61" i="8"/>
  <c r="M61" i="8" s="1"/>
  <c r="U61" i="8" s="1"/>
  <c r="C63" i="5"/>
  <c r="T63" i="5" s="1"/>
  <c r="C62" i="6"/>
  <c r="M62" i="6" s="1"/>
  <c r="U62" i="6" s="1"/>
  <c r="C62" i="4"/>
  <c r="M62" i="4" s="1"/>
  <c r="U62" i="4" s="1"/>
  <c r="C61" i="1"/>
  <c r="M61" i="1" s="1"/>
  <c r="U61" i="1" s="1"/>
  <c r="C62" i="7"/>
  <c r="C45" i="8"/>
  <c r="M45" i="8" s="1"/>
  <c r="U45" i="8" s="1"/>
  <c r="C46" i="5"/>
  <c r="T46" i="5" s="1"/>
  <c r="C46" i="6"/>
  <c r="M46" i="6" s="1"/>
  <c r="U46" i="6" s="1"/>
  <c r="C46" i="4"/>
  <c r="M46" i="4" s="1"/>
  <c r="U46" i="4" s="1"/>
  <c r="C45" i="1"/>
  <c r="M45" i="1" s="1"/>
  <c r="U45" i="1" s="1"/>
  <c r="C46" i="7"/>
  <c r="C40" i="8"/>
  <c r="M40" i="8" s="1"/>
  <c r="U40" i="8" s="1"/>
  <c r="C41" i="4"/>
  <c r="M41" i="4" s="1"/>
  <c r="U41" i="4" s="1"/>
  <c r="C41" i="5"/>
  <c r="T41" i="5" s="1"/>
  <c r="C41" i="6"/>
  <c r="M41" i="6" s="1"/>
  <c r="U41" i="6" s="1"/>
  <c r="C40" i="1"/>
  <c r="M40" i="1" s="1"/>
  <c r="U40" i="1" s="1"/>
  <c r="C41" i="7"/>
  <c r="C57" i="8"/>
  <c r="M57" i="8" s="1"/>
  <c r="U57" i="8" s="1"/>
  <c r="C59" i="5"/>
  <c r="T59" i="5" s="1"/>
  <c r="C58" i="6"/>
  <c r="M58" i="6" s="1"/>
  <c r="U58" i="6" s="1"/>
  <c r="C58" i="4"/>
  <c r="M58" i="4" s="1"/>
  <c r="U58" i="4" s="1"/>
  <c r="C57" i="1"/>
  <c r="M57" i="1" s="1"/>
  <c r="U57" i="1" s="1"/>
  <c r="C58" i="7"/>
  <c r="C46" i="8"/>
  <c r="M46" i="8" s="1"/>
  <c r="U46" i="8" s="1"/>
  <c r="C47" i="5"/>
  <c r="T47" i="5" s="1"/>
  <c r="C47" i="6"/>
  <c r="M47" i="6" s="1"/>
  <c r="U47" i="6" s="1"/>
  <c r="C47" i="4"/>
  <c r="M47" i="4" s="1"/>
  <c r="U47" i="4" s="1"/>
  <c r="C46" i="1"/>
  <c r="M46" i="1" s="1"/>
  <c r="U46" i="1" s="1"/>
  <c r="C47" i="7"/>
  <c r="C13" i="8"/>
  <c r="M13" i="8" s="1"/>
  <c r="U13" i="8" s="1"/>
  <c r="C14" i="5"/>
  <c r="T14" i="5" s="1"/>
  <c r="C14" i="6"/>
  <c r="M14" i="6" s="1"/>
  <c r="U14" i="6" s="1"/>
  <c r="C14" i="4"/>
  <c r="M14" i="4" s="1"/>
  <c r="U14" i="4" s="1"/>
  <c r="C13" i="1"/>
  <c r="M13" i="1" s="1"/>
  <c r="U13" i="1" s="1"/>
  <c r="C14" i="7"/>
  <c r="L66" i="3"/>
  <c r="C49" i="8"/>
  <c r="M49" i="8" s="1"/>
  <c r="U49" i="8" s="1"/>
  <c r="C50" i="4"/>
  <c r="M50" i="4" s="1"/>
  <c r="U50" i="4" s="1"/>
  <c r="C50" i="5"/>
  <c r="T50" i="5" s="1"/>
  <c r="C50" i="6"/>
  <c r="M50" i="6" s="1"/>
  <c r="U50" i="6" s="1"/>
  <c r="C50" i="7"/>
  <c r="C49" i="1"/>
  <c r="M49" i="1" s="1"/>
  <c r="U49" i="1" s="1"/>
  <c r="C32" i="8"/>
  <c r="M32" i="8" s="1"/>
  <c r="U32" i="8" s="1"/>
  <c r="C33" i="4"/>
  <c r="M33" i="4" s="1"/>
  <c r="U33" i="4" s="1"/>
  <c r="C33" i="5"/>
  <c r="T33" i="5" s="1"/>
  <c r="C33" i="6"/>
  <c r="M33" i="6" s="1"/>
  <c r="U33" i="6" s="1"/>
  <c r="C33" i="7"/>
  <c r="C32" i="1"/>
  <c r="M32" i="1" s="1"/>
  <c r="U32" i="1" s="1"/>
  <c r="C23" i="8"/>
  <c r="M23" i="8" s="1"/>
  <c r="U23" i="8" s="1"/>
  <c r="C24" i="5"/>
  <c r="T24" i="5" s="1"/>
  <c r="C24" i="6"/>
  <c r="M24" i="6" s="1"/>
  <c r="U24" i="6" s="1"/>
  <c r="C24" i="4"/>
  <c r="M24" i="4" s="1"/>
  <c r="U24" i="4" s="1"/>
  <c r="C23" i="1"/>
  <c r="M23" i="1" s="1"/>
  <c r="U23" i="1" s="1"/>
  <c r="C24" i="7"/>
  <c r="M6" i="1"/>
  <c r="C17" i="8"/>
  <c r="M17" i="8" s="1"/>
  <c r="U17" i="8" s="1"/>
  <c r="C18" i="4"/>
  <c r="M18" i="4" s="1"/>
  <c r="U18" i="4" s="1"/>
  <c r="C18" i="5"/>
  <c r="T18" i="5" s="1"/>
  <c r="C18" i="6"/>
  <c r="M18" i="6" s="1"/>
  <c r="U18" i="6" s="1"/>
  <c r="C18" i="7"/>
  <c r="C17" i="1"/>
  <c r="M17" i="1" s="1"/>
  <c r="U17" i="1" s="1"/>
  <c r="C16" i="8"/>
  <c r="M16" i="8" s="1"/>
  <c r="U16" i="8" s="1"/>
  <c r="C17" i="5"/>
  <c r="T17" i="5" s="1"/>
  <c r="C17" i="4"/>
  <c r="M17" i="4" s="1"/>
  <c r="U17" i="4" s="1"/>
  <c r="C17" i="6"/>
  <c r="M17" i="6" s="1"/>
  <c r="U17" i="6" s="1"/>
  <c r="C17" i="7"/>
  <c r="C16" i="1"/>
  <c r="M16" i="1" s="1"/>
  <c r="U16" i="1" s="1"/>
  <c r="C15" i="8"/>
  <c r="M15" i="8" s="1"/>
  <c r="U15" i="8" s="1"/>
  <c r="C16" i="5"/>
  <c r="T16" i="5" s="1"/>
  <c r="C16" i="6"/>
  <c r="M16" i="6" s="1"/>
  <c r="U16" i="6" s="1"/>
  <c r="C16" i="4"/>
  <c r="M16" i="4" s="1"/>
  <c r="U16" i="4" s="1"/>
  <c r="C15" i="1"/>
  <c r="M15" i="1" s="1"/>
  <c r="U15" i="1" s="1"/>
  <c r="C16" i="7"/>
  <c r="C54" i="8"/>
  <c r="M54" i="8" s="1"/>
  <c r="U54" i="8" s="1"/>
  <c r="C55" i="5"/>
  <c r="T55" i="5"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15" i="5"/>
  <c r="B63" i="6"/>
  <c r="B57" i="5"/>
  <c r="B34" i="1"/>
  <c r="D34" i="1" s="1"/>
  <c r="B35" i="6"/>
  <c r="B35" i="5"/>
  <c r="B51" i="1"/>
  <c r="N51" i="1" s="1"/>
  <c r="B52" i="5"/>
  <c r="B52" i="6"/>
  <c r="B8" i="1"/>
  <c r="L8" i="1" s="1"/>
  <c r="T8" i="1" s="1"/>
  <c r="B9" i="5"/>
  <c r="B9" i="6"/>
  <c r="B44" i="1"/>
  <c r="L44" i="1" s="1"/>
  <c r="T44" i="1" s="1"/>
  <c r="B45" i="5"/>
  <c r="B45" i="6"/>
  <c r="B20" i="1"/>
  <c r="N20" i="1" s="1"/>
  <c r="B21" i="6"/>
  <c r="B21" i="5"/>
  <c r="B26" i="1"/>
  <c r="L26" i="1" s="1"/>
  <c r="T26" i="1" s="1"/>
  <c r="B27" i="6"/>
  <c r="B27" i="5"/>
  <c r="B21" i="1"/>
  <c r="D21" i="1" s="1"/>
  <c r="B22" i="6"/>
  <c r="B22" i="5"/>
  <c r="B12" i="1"/>
  <c r="D12" i="1" s="1"/>
  <c r="B13" i="5"/>
  <c r="B13" i="6"/>
  <c r="B37" i="1"/>
  <c r="N37" i="1" s="1"/>
  <c r="B38" i="5"/>
  <c r="B38" i="6"/>
  <c r="B13" i="1"/>
  <c r="N13" i="1" s="1"/>
  <c r="B14" i="6"/>
  <c r="B14" i="5"/>
  <c r="B61" i="6"/>
  <c r="B62" i="5"/>
  <c r="B24" i="1"/>
  <c r="L24" i="1" s="1"/>
  <c r="T24" i="1" s="1"/>
  <c r="B25" i="6"/>
  <c r="B25" i="5"/>
  <c r="B22" i="1"/>
  <c r="L22" i="1" s="1"/>
  <c r="T22" i="1" s="1"/>
  <c r="B23" i="6"/>
  <c r="B23" i="5"/>
  <c r="B9" i="1"/>
  <c r="D9" i="1" s="1"/>
  <c r="B10" i="5"/>
  <c r="B10" i="6"/>
  <c r="B40" i="1"/>
  <c r="N40" i="1" s="1"/>
  <c r="B41" i="6"/>
  <c r="B41" i="5"/>
  <c r="B31" i="1"/>
  <c r="L31" i="1" s="1"/>
  <c r="T31" i="1" s="1"/>
  <c r="B32" i="5"/>
  <c r="B32" i="6"/>
  <c r="B50" i="1"/>
  <c r="N50" i="1" s="1"/>
  <c r="B51" i="6"/>
  <c r="B51" i="5"/>
  <c r="B57" i="6"/>
  <c r="B58" i="5"/>
  <c r="B55" i="1"/>
  <c r="N55" i="1" s="1"/>
  <c r="B56" i="6"/>
  <c r="B56" i="5"/>
  <c r="B47" i="1"/>
  <c r="L47" i="1" s="1"/>
  <c r="T47" i="1" s="1"/>
  <c r="B48" i="6"/>
  <c r="B48" i="5"/>
  <c r="B28" i="1"/>
  <c r="N28" i="1" s="1"/>
  <c r="B29" i="6"/>
  <c r="B29" i="5"/>
  <c r="B46" i="1"/>
  <c r="L46" i="1" s="1"/>
  <c r="T46" i="1" s="1"/>
  <c r="B47" i="6"/>
  <c r="B47" i="5"/>
  <c r="B16" i="1"/>
  <c r="N16" i="1" s="1"/>
  <c r="B17" i="6"/>
  <c r="B17" i="5"/>
  <c r="B33" i="1"/>
  <c r="L33" i="1" s="1"/>
  <c r="T33" i="1" s="1"/>
  <c r="B34" i="5"/>
  <c r="B34" i="6"/>
  <c r="L57" i="1"/>
  <c r="T57" i="1" s="1"/>
  <c r="B59" i="5"/>
  <c r="B58" i="6"/>
  <c r="B53" i="1"/>
  <c r="D53" i="1" s="1"/>
  <c r="B54" i="5"/>
  <c r="B54" i="6"/>
  <c r="B60" i="5"/>
  <c r="B59" i="6"/>
  <c r="B54" i="1"/>
  <c r="L54" i="1" s="1"/>
  <c r="T54" i="1" s="1"/>
  <c r="B55" i="5"/>
  <c r="B55" i="6"/>
  <c r="B7" i="1"/>
  <c r="N7" i="1" s="1"/>
  <c r="B8" i="6"/>
  <c r="B8" i="5"/>
  <c r="B35" i="1"/>
  <c r="N35" i="1" s="1"/>
  <c r="B36" i="5"/>
  <c r="B36" i="6"/>
  <c r="B48" i="1"/>
  <c r="L48" i="1" s="1"/>
  <c r="T48" i="1" s="1"/>
  <c r="B49" i="6"/>
  <c r="B49" i="5"/>
  <c r="B32" i="1"/>
  <c r="N32" i="1" s="1"/>
  <c r="B33" i="5"/>
  <c r="B33" i="6"/>
  <c r="B18" i="1"/>
  <c r="D18" i="1" s="1"/>
  <c r="B19" i="5"/>
  <c r="B19" i="6"/>
  <c r="B29" i="1"/>
  <c r="L29" i="1" s="1"/>
  <c r="T29" i="1" s="1"/>
  <c r="B30" i="6"/>
  <c r="B30" i="5"/>
  <c r="B19" i="1"/>
  <c r="L19" i="1" s="1"/>
  <c r="T19" i="1" s="1"/>
  <c r="B20" i="5"/>
  <c r="B20" i="6"/>
  <c r="B11" i="1"/>
  <c r="L11" i="1" s="1"/>
  <c r="T11" i="1" s="1"/>
  <c r="B12" i="6"/>
  <c r="B12" i="5"/>
  <c r="B52" i="1"/>
  <c r="N52" i="1" s="1"/>
  <c r="B53" i="6"/>
  <c r="B53" i="5"/>
  <c r="B41" i="1"/>
  <c r="N41" i="1" s="1"/>
  <c r="B42" i="6"/>
  <c r="B42" i="5"/>
  <c r="B27" i="1"/>
  <c r="D27" i="1" s="1"/>
  <c r="B28" i="6"/>
  <c r="B28" i="5"/>
  <c r="B36" i="1"/>
  <c r="L36" i="1" s="1"/>
  <c r="T36" i="1" s="1"/>
  <c r="B37" i="6"/>
  <c r="B37" i="5"/>
  <c r="B62" i="6"/>
  <c r="B63" i="5"/>
  <c r="B38" i="1"/>
  <c r="N38" i="1" s="1"/>
  <c r="B39" i="6"/>
  <c r="B39" i="5"/>
  <c r="B45" i="1"/>
  <c r="D45" i="1" s="1"/>
  <c r="B46" i="5"/>
  <c r="B46" i="6"/>
  <c r="B30" i="1"/>
  <c r="N30" i="1" s="1"/>
  <c r="B31" i="5"/>
  <c r="B31" i="6"/>
  <c r="B25" i="1"/>
  <c r="N25" i="1" s="1"/>
  <c r="B26" i="5"/>
  <c r="B26" i="6"/>
  <c r="B17" i="1"/>
  <c r="D17" i="1" s="1"/>
  <c r="B18" i="5"/>
  <c r="B18" i="6"/>
  <c r="B43" i="1"/>
  <c r="L43" i="1" s="1"/>
  <c r="T43" i="1" s="1"/>
  <c r="B44" i="6"/>
  <c r="B44" i="5"/>
  <c r="B6" i="1"/>
  <c r="N6" i="1" s="1"/>
  <c r="B7" i="5"/>
  <c r="B7" i="6"/>
  <c r="B49" i="1"/>
  <c r="D49" i="1" s="1"/>
  <c r="B50" i="6"/>
  <c r="B50" i="5"/>
  <c r="B15" i="1"/>
  <c r="N15" i="1" s="1"/>
  <c r="B16" i="5"/>
  <c r="B16" i="6"/>
  <c r="B10" i="1"/>
  <c r="N10" i="1" s="1"/>
  <c r="B11" i="5"/>
  <c r="B11" i="6"/>
  <c r="B23" i="1"/>
  <c r="D23" i="1" s="1"/>
  <c r="B24" i="6"/>
  <c r="B24" i="5"/>
  <c r="B61" i="5"/>
  <c r="B60" i="6"/>
  <c r="B39" i="1"/>
  <c r="D39" i="1" s="1"/>
  <c r="B40" i="5"/>
  <c r="B40" i="6"/>
  <c r="B42" i="1"/>
  <c r="D42" i="1" s="1"/>
  <c r="B43" i="6"/>
  <c r="B43" i="5"/>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S24" i="5"/>
  <c r="D24" i="5"/>
  <c r="L7" i="6"/>
  <c r="D7" i="6"/>
  <c r="N7" i="6"/>
  <c r="B64" i="6"/>
  <c r="L31" i="6"/>
  <c r="T31" i="6" s="1"/>
  <c r="N31" i="6"/>
  <c r="V31" i="6" s="1"/>
  <c r="D31" i="6"/>
  <c r="S42" i="5"/>
  <c r="D42" i="5"/>
  <c r="S30" i="5"/>
  <c r="D30" i="5"/>
  <c r="L36" i="6"/>
  <c r="T36" i="6" s="1"/>
  <c r="N36" i="6"/>
  <c r="V36" i="6" s="1"/>
  <c r="D36" i="6"/>
  <c r="L54" i="6"/>
  <c r="T54" i="6" s="1"/>
  <c r="N54" i="6"/>
  <c r="V54" i="6" s="1"/>
  <c r="D54" i="6"/>
  <c r="D47" i="5"/>
  <c r="S47" i="5"/>
  <c r="L13" i="6"/>
  <c r="T13" i="6" s="1"/>
  <c r="D13" i="6"/>
  <c r="N13" i="6"/>
  <c r="V13" i="6" s="1"/>
  <c r="S27" i="5"/>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S36" i="5"/>
  <c r="D36" i="5"/>
  <c r="S55" i="5"/>
  <c r="D55" i="5"/>
  <c r="L34" i="6"/>
  <c r="T34" i="6" s="1"/>
  <c r="D34" i="6"/>
  <c r="N34" i="6"/>
  <c r="V34" i="6" s="1"/>
  <c r="S58" i="5"/>
  <c r="D58" i="5"/>
  <c r="L32" i="6"/>
  <c r="T32" i="6" s="1"/>
  <c r="N32" i="6"/>
  <c r="V32" i="6" s="1"/>
  <c r="D32" i="6"/>
  <c r="D25" i="5"/>
  <c r="S25" i="5"/>
  <c r="S14" i="5"/>
  <c r="D14" i="5"/>
  <c r="D45" i="6"/>
  <c r="L45" i="6"/>
  <c r="T45" i="6" s="1"/>
  <c r="N45" i="6"/>
  <c r="V45" i="6" s="1"/>
  <c r="S57" i="5"/>
  <c r="D57" i="5"/>
  <c r="N59" i="1"/>
  <c r="V59" i="1" s="1"/>
  <c r="D61" i="1"/>
  <c r="N27" i="1"/>
  <c r="V27" i="1" s="1"/>
  <c r="AB27" i="1" s="1"/>
  <c r="S40" i="5"/>
  <c r="D40" i="5"/>
  <c r="D16" i="5"/>
  <c r="S16" i="5"/>
  <c r="D7" i="5"/>
  <c r="B64" i="5"/>
  <c r="S31" i="5"/>
  <c r="D31" i="5"/>
  <c r="L37" i="6"/>
  <c r="T37" i="6" s="1"/>
  <c r="N37" i="6"/>
  <c r="V37" i="6" s="1"/>
  <c r="D37" i="6"/>
  <c r="S33" i="5"/>
  <c r="D33" i="5"/>
  <c r="D54" i="5"/>
  <c r="S54" i="5"/>
  <c r="L47" i="6"/>
  <c r="T47" i="6" s="1"/>
  <c r="N47" i="6"/>
  <c r="V47" i="6" s="1"/>
  <c r="D47" i="6"/>
  <c r="L48" i="6"/>
  <c r="T48" i="6" s="1"/>
  <c r="D48" i="6"/>
  <c r="N48" i="6"/>
  <c r="V48" i="6" s="1"/>
  <c r="N57" i="6"/>
  <c r="V57" i="6" s="1"/>
  <c r="D57" i="6"/>
  <c r="L57" i="6"/>
  <c r="T57" i="6" s="1"/>
  <c r="D32" i="5"/>
  <c r="S32" i="5"/>
  <c r="L25" i="6"/>
  <c r="T25" i="6" s="1"/>
  <c r="N25" i="6"/>
  <c r="V25" i="6" s="1"/>
  <c r="D25" i="6"/>
  <c r="D14" i="6"/>
  <c r="L14" i="6"/>
  <c r="T14" i="6" s="1"/>
  <c r="N14" i="6"/>
  <c r="V14" i="6" s="1"/>
  <c r="S13" i="5"/>
  <c r="D13" i="5"/>
  <c r="L27" i="6"/>
  <c r="T27" i="6" s="1"/>
  <c r="N27" i="6"/>
  <c r="V27" i="6" s="1"/>
  <c r="D27" i="6"/>
  <c r="S45" i="5"/>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S50" i="5"/>
  <c r="D50" i="5"/>
  <c r="D44" i="5"/>
  <c r="S44" i="5"/>
  <c r="D26" i="6"/>
  <c r="N26" i="6"/>
  <c r="V26" i="6" s="1"/>
  <c r="L26" i="6"/>
  <c r="T26" i="6" s="1"/>
  <c r="L46" i="6"/>
  <c r="T46" i="6" s="1"/>
  <c r="N46" i="6"/>
  <c r="V46" i="6" s="1"/>
  <c r="D46" i="6"/>
  <c r="S63" i="5"/>
  <c r="D63" i="5"/>
  <c r="S53" i="5"/>
  <c r="D53" i="5"/>
  <c r="L20" i="6"/>
  <c r="T20" i="6" s="1"/>
  <c r="D20" i="6"/>
  <c r="N20" i="6"/>
  <c r="V20" i="6" s="1"/>
  <c r="D19" i="6"/>
  <c r="L19" i="6"/>
  <c r="T19" i="6" s="1"/>
  <c r="N19" i="6"/>
  <c r="V19" i="6" s="1"/>
  <c r="D49" i="5"/>
  <c r="S49" i="5"/>
  <c r="D8" i="5"/>
  <c r="S8" i="5"/>
  <c r="N58" i="6"/>
  <c r="V58" i="6" s="1"/>
  <c r="L58" i="6"/>
  <c r="T58" i="6" s="1"/>
  <c r="D58" i="6"/>
  <c r="S17" i="5"/>
  <c r="D17" i="5"/>
  <c r="S56" i="5"/>
  <c r="D56" i="5"/>
  <c r="S51" i="5"/>
  <c r="D51" i="5"/>
  <c r="D23" i="5"/>
  <c r="S23" i="5"/>
  <c r="D62" i="5"/>
  <c r="S62" i="5"/>
  <c r="S22" i="5"/>
  <c r="D22" i="5"/>
  <c r="S21" i="5"/>
  <c r="D21" i="5"/>
  <c r="S35" i="5"/>
  <c r="D35" i="5"/>
  <c r="D52" i="1"/>
  <c r="D11" i="1"/>
  <c r="L62" i="1"/>
  <c r="T62" i="1" s="1"/>
  <c r="N43" i="1"/>
  <c r="D10" i="1"/>
  <c r="N36" i="1"/>
  <c r="L58" i="1"/>
  <c r="T58" i="1" s="1"/>
  <c r="D19" i="1"/>
  <c r="L39" i="1"/>
  <c r="T39" i="1" s="1"/>
  <c r="D32" i="1"/>
  <c r="N46" i="1"/>
  <c r="L45" i="1"/>
  <c r="T45" i="1" s="1"/>
  <c r="D57" i="1"/>
  <c r="L56" i="1"/>
  <c r="T56" i="1" s="1"/>
  <c r="N22" i="1"/>
  <c r="O22" i="1" s="1"/>
  <c r="N60" i="1"/>
  <c r="V60" i="1" s="1"/>
  <c r="AB60" i="1" s="1"/>
  <c r="S43" i="5"/>
  <c r="D43" i="5"/>
  <c r="L44" i="6"/>
  <c r="T44" i="6" s="1"/>
  <c r="N44" i="6"/>
  <c r="V44" i="6" s="1"/>
  <c r="D44" i="6"/>
  <c r="D46" i="5"/>
  <c r="S46" i="5"/>
  <c r="D62" i="6"/>
  <c r="N62" i="6"/>
  <c r="V62" i="6" s="1"/>
  <c r="L62" i="6"/>
  <c r="T62" i="6" s="1"/>
  <c r="D28" i="5"/>
  <c r="S28" i="5"/>
  <c r="D20" i="5"/>
  <c r="S20" i="5"/>
  <c r="D19" i="5"/>
  <c r="S19" i="5"/>
  <c r="L59" i="6"/>
  <c r="T59" i="6" s="1"/>
  <c r="D59" i="6"/>
  <c r="N59" i="6"/>
  <c r="V59" i="6" s="1"/>
  <c r="S59" i="5"/>
  <c r="D59" i="5"/>
  <c r="L17" i="6"/>
  <c r="T17" i="6" s="1"/>
  <c r="N17" i="6"/>
  <c r="V17" i="6" s="1"/>
  <c r="D17" i="6"/>
  <c r="S29" i="5"/>
  <c r="D29" i="5"/>
  <c r="S41" i="5"/>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S15" i="5"/>
  <c r="S39" i="5"/>
  <c r="D39" i="5"/>
  <c r="D40" i="6"/>
  <c r="N40" i="6"/>
  <c r="V40" i="6" s="1"/>
  <c r="L40" i="6"/>
  <c r="T40" i="6" s="1"/>
  <c r="L39" i="6"/>
  <c r="T39" i="6" s="1"/>
  <c r="N39" i="6"/>
  <c r="V39" i="6" s="1"/>
  <c r="D39" i="6"/>
  <c r="L30" i="6"/>
  <c r="T30" i="6" s="1"/>
  <c r="D30" i="6"/>
  <c r="N30" i="6"/>
  <c r="V30" i="6" s="1"/>
  <c r="S48" i="5"/>
  <c r="D48" i="5"/>
  <c r="L10" i="6"/>
  <c r="T10" i="6" s="1"/>
  <c r="N10" i="6"/>
  <c r="V10" i="6" s="1"/>
  <c r="D10" i="6"/>
  <c r="N52" i="6"/>
  <c r="V52" i="6" s="1"/>
  <c r="D52" i="6"/>
  <c r="L52" i="6"/>
  <c r="T52" i="6" s="1"/>
  <c r="L24" i="6"/>
  <c r="T24" i="6" s="1"/>
  <c r="N24" i="6"/>
  <c r="V24" i="6" s="1"/>
  <c r="D24" i="6"/>
  <c r="D18" i="5"/>
  <c r="S18" i="5"/>
  <c r="D34" i="5"/>
  <c r="S34" i="5"/>
  <c r="D10" i="5"/>
  <c r="S10" i="5"/>
  <c r="D52" i="5"/>
  <c r="S52" i="5"/>
  <c r="L52" i="1"/>
  <c r="T52" i="1" s="1"/>
  <c r="N11" i="1"/>
  <c r="L10" i="1"/>
  <c r="T10" i="1" s="1"/>
  <c r="D36" i="1"/>
  <c r="N43" i="6"/>
  <c r="V43" i="6" s="1"/>
  <c r="D43" i="6"/>
  <c r="L43" i="6"/>
  <c r="T43" i="6" s="1"/>
  <c r="D61" i="5"/>
  <c r="S61" i="5"/>
  <c r="D11" i="5"/>
  <c r="S11" i="5"/>
  <c r="L50" i="6"/>
  <c r="T50" i="6" s="1"/>
  <c r="D50" i="6"/>
  <c r="N50" i="6"/>
  <c r="V50" i="6" s="1"/>
  <c r="S26" i="5"/>
  <c r="D26" i="5"/>
  <c r="D28" i="6"/>
  <c r="N28" i="6"/>
  <c r="V28" i="6" s="1"/>
  <c r="L28" i="6"/>
  <c r="T28" i="6" s="1"/>
  <c r="L53" i="6"/>
  <c r="T53" i="6" s="1"/>
  <c r="D53" i="6"/>
  <c r="N53" i="6"/>
  <c r="V53" i="6" s="1"/>
  <c r="D49" i="6"/>
  <c r="L49" i="6"/>
  <c r="T49" i="6" s="1"/>
  <c r="N49" i="6"/>
  <c r="V49" i="6" s="1"/>
  <c r="L8" i="6"/>
  <c r="T8" i="6" s="1"/>
  <c r="D8" i="6"/>
  <c r="N8" i="6"/>
  <c r="V8" i="6" s="1"/>
  <c r="D60" i="5"/>
  <c r="S60" i="5"/>
  <c r="L29" i="6"/>
  <c r="T29" i="6" s="1"/>
  <c r="D29" i="6"/>
  <c r="N29" i="6"/>
  <c r="V29" i="6" s="1"/>
  <c r="L56" i="6"/>
  <c r="T56" i="6" s="1"/>
  <c r="D56" i="6"/>
  <c r="N56" i="6"/>
  <c r="V56" i="6" s="1"/>
  <c r="L51" i="6"/>
  <c r="T51" i="6" s="1"/>
  <c r="D51" i="6"/>
  <c r="N51" i="6"/>
  <c r="V51" i="6" s="1"/>
  <c r="N41" i="6"/>
  <c r="V41" i="6" s="1"/>
  <c r="L41" i="6"/>
  <c r="T41" i="6" s="1"/>
  <c r="D41" i="6"/>
  <c r="S38" i="5"/>
  <c r="D38" i="5"/>
  <c r="N21" i="6"/>
  <c r="V21" i="6" s="1"/>
  <c r="L21" i="6"/>
  <c r="T21" i="6" s="1"/>
  <c r="D21" i="6"/>
  <c r="D9" i="5"/>
  <c r="S9" i="5"/>
  <c r="L35" i="6"/>
  <c r="T35" i="6" s="1"/>
  <c r="N35" i="6"/>
  <c r="V35" i="6" s="1"/>
  <c r="D35" i="6"/>
  <c r="L15" i="6"/>
  <c r="T15" i="6" s="1"/>
  <c r="N15" i="6"/>
  <c r="V15" i="6" s="1"/>
  <c r="D15" i="6"/>
  <c r="D37" i="5"/>
  <c r="S37" i="5"/>
  <c r="S12" i="5"/>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X19" i="6" s="1"/>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U61" i="5"/>
  <c r="O61" i="5"/>
  <c r="P61" i="5" s="1"/>
  <c r="AF61" i="5" s="1"/>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8" i="5"/>
  <c r="O58" i="5"/>
  <c r="P58" i="5" s="1"/>
  <c r="AF58"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60" i="5"/>
  <c r="G60" i="5" s="1"/>
  <c r="H60" i="5" s="1"/>
  <c r="O50" i="6"/>
  <c r="P50" i="6" s="1"/>
  <c r="AG50" i="6" s="1"/>
  <c r="E61" i="5"/>
  <c r="G61" i="5" s="1"/>
  <c r="H61"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60" i="5"/>
  <c r="P60" i="5" s="1"/>
  <c r="AF60"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3" i="5"/>
  <c r="G63" i="5" s="1"/>
  <c r="H63"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2" i="5"/>
  <c r="O62" i="5"/>
  <c r="P62" i="5" s="1"/>
  <c r="AF62" i="5" s="1"/>
  <c r="E44" i="5"/>
  <c r="G44" i="5" s="1"/>
  <c r="H44" i="5" s="1"/>
  <c r="O32" i="5"/>
  <c r="P32" i="5" s="1"/>
  <c r="AF32" i="5" s="1"/>
  <c r="U32" i="5"/>
  <c r="P57" i="5"/>
  <c r="AF57" i="5" s="1"/>
  <c r="O57"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8" i="5"/>
  <c r="G58" i="5" s="1"/>
  <c r="H58"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9" i="5"/>
  <c r="G59" i="5" s="1"/>
  <c r="H59"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9" i="5"/>
  <c r="P59" i="5" s="1"/>
  <c r="AF59" i="5" s="1"/>
  <c r="U59" i="5"/>
  <c r="E20" i="5"/>
  <c r="G20" i="5" s="1"/>
  <c r="H20" i="5" s="1"/>
  <c r="P62" i="6"/>
  <c r="AG62" i="6" s="1"/>
  <c r="O62" i="6"/>
  <c r="E21" i="5"/>
  <c r="G21" i="5" s="1"/>
  <c r="H21" i="5" s="1"/>
  <c r="O58" i="6"/>
  <c r="P58" i="6" s="1"/>
  <c r="AG58" i="6" s="1"/>
  <c r="E53" i="5"/>
  <c r="G53" i="5" s="1"/>
  <c r="H53" i="5" s="1"/>
  <c r="O63" i="5"/>
  <c r="P63" i="5" s="1"/>
  <c r="AF63" i="5" s="1"/>
  <c r="U63" i="5"/>
  <c r="E60" i="6"/>
  <c r="G60" i="6" s="1"/>
  <c r="H60" i="6" s="1"/>
  <c r="E45" i="5"/>
  <c r="G45" i="5" s="1"/>
  <c r="H45" i="5" s="1"/>
  <c r="E32" i="5"/>
  <c r="G32" i="5" s="1"/>
  <c r="H32" i="5" s="1"/>
  <c r="E47" i="6"/>
  <c r="G47" i="6" s="1"/>
  <c r="H47" i="6" s="1"/>
  <c r="E31" i="5"/>
  <c r="G31" i="5" s="1"/>
  <c r="H31" i="5" s="1"/>
  <c r="E57" i="5"/>
  <c r="G57" i="5" s="1"/>
  <c r="H57"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2" i="5"/>
  <c r="G62" i="5" s="1"/>
  <c r="H62"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3" i="5"/>
  <c r="I63" i="5" s="1"/>
  <c r="AE63"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57" i="5"/>
  <c r="I57" i="5" s="1"/>
  <c r="AE57" i="5" s="1"/>
  <c r="AH57" i="5" s="1"/>
  <c r="F42" i="5"/>
  <c r="I42" i="5" s="1"/>
  <c r="AE42" i="5" s="1"/>
  <c r="AH42" i="5" s="1"/>
  <c r="F39" i="5"/>
  <c r="I39" i="5" s="1"/>
  <c r="AE39" i="5" s="1"/>
  <c r="AH39" i="5" s="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9" i="5"/>
  <c r="I59" i="5" s="1"/>
  <c r="AE59"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V28" i="5"/>
  <c r="W28" i="5" s="1"/>
  <c r="X28" i="5" s="1"/>
  <c r="Y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8" i="5"/>
  <c r="I58" i="5" s="1"/>
  <c r="AE58"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1" i="5"/>
  <c r="AA61" i="5" s="1"/>
  <c r="V61" i="5"/>
  <c r="W61" i="5" s="1"/>
  <c r="X61" i="5" s="1"/>
  <c r="Z47" i="6"/>
  <c r="AB47" i="6" s="1"/>
  <c r="F47" i="6"/>
  <c r="I47" i="6" s="1"/>
  <c r="AF47" i="6" s="1"/>
  <c r="Z54" i="6"/>
  <c r="AB54" i="6" s="1"/>
  <c r="V51" i="5"/>
  <c r="W51" i="5" s="1"/>
  <c r="X51" i="5" s="1"/>
  <c r="Y51" i="5"/>
  <c r="AA51" i="5" s="1"/>
  <c r="Y53" i="5"/>
  <c r="AA53" i="5" s="1"/>
  <c r="V53" i="5"/>
  <c r="W53" i="5" s="1"/>
  <c r="X53" i="5" s="1"/>
  <c r="Y59" i="5"/>
  <c r="AA59" i="5" s="1"/>
  <c r="V59" i="5"/>
  <c r="W59" i="5" s="1"/>
  <c r="X59"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2" i="5"/>
  <c r="I62" i="5" s="1"/>
  <c r="AE62"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1" i="5"/>
  <c r="I61" i="5" s="1"/>
  <c r="AE61"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3" i="5"/>
  <c r="AA63" i="5" s="1"/>
  <c r="V63" i="5"/>
  <c r="W63" i="5" s="1"/>
  <c r="X63" i="5" s="1"/>
  <c r="V46" i="5"/>
  <c r="W46" i="5" s="1"/>
  <c r="X46" i="5" s="1"/>
  <c r="Y46" i="5"/>
  <c r="AA46" i="5" s="1"/>
  <c r="F36" i="6"/>
  <c r="I36" i="6" s="1"/>
  <c r="AF36" i="6" s="1"/>
  <c r="Y62" i="5"/>
  <c r="AA62" i="5" s="1"/>
  <c r="V62" i="5"/>
  <c r="W62" i="5" s="1"/>
  <c r="X62" i="5" s="1"/>
  <c r="Z17" i="6"/>
  <c r="Y17" i="6"/>
  <c r="Y58" i="5"/>
  <c r="V58" i="5"/>
  <c r="W58" i="5" s="1"/>
  <c r="X58"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Y12" i="5"/>
  <c r="V12" i="5"/>
  <c r="W12" i="5" s="1"/>
  <c r="X12" i="5" s="1"/>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60" i="5"/>
  <c r="I60" i="5" s="1"/>
  <c r="AE60" i="5" s="1"/>
  <c r="AH60"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Z28" i="5" l="1"/>
  <c r="AA28" i="5"/>
  <c r="AI11" i="1"/>
  <c r="Z12" i="5"/>
  <c r="AA12" i="5"/>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B41" i="5" s="1"/>
  <c r="AG41" i="5" s="1"/>
  <c r="AH41" i="5" s="1"/>
  <c r="AI29" i="1"/>
  <c r="AI48"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9" i="5"/>
  <c r="AB59" i="5" s="1"/>
  <c r="AG59" i="5" s="1"/>
  <c r="AH59"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8"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8"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3" i="5"/>
  <c r="AB63" i="5" s="1"/>
  <c r="AG63" i="5" s="1"/>
  <c r="AH63"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C46" i="1"/>
  <c r="AH46" i="1" s="1"/>
  <c r="AI46" i="1" s="1"/>
  <c r="Z62" i="5"/>
  <c r="AB62" i="5" s="1"/>
  <c r="AG62" i="5" s="1"/>
  <c r="AH62"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1" i="5"/>
  <c r="AB61" i="5" s="1"/>
  <c r="AG61" i="5" s="1"/>
  <c r="AH61"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B12" i="5" l="1"/>
  <c r="AG12" i="5" s="1"/>
  <c r="AH12" i="5" s="1"/>
  <c r="AC14" i="4"/>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8" i="5"/>
  <c r="AG58" i="5" s="1"/>
  <c r="AH58"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57" i="5"/>
  <c r="AJ57" i="5" s="1"/>
  <c r="AI25" i="5"/>
  <c r="AJ25" i="5" s="1"/>
  <c r="AI16" i="5"/>
  <c r="AJ16" i="5" s="1"/>
  <c r="AI26" i="5"/>
  <c r="AJ26" i="5" s="1"/>
  <c r="AI42" i="5"/>
  <c r="AJ42" i="5" s="1"/>
  <c r="AI56" i="5"/>
  <c r="AJ56" i="5" s="1"/>
  <c r="AI45" i="5"/>
  <c r="AJ45" i="5" s="1"/>
  <c r="AI36" i="5"/>
  <c r="AJ36" i="5" s="1"/>
  <c r="AI40" i="5"/>
  <c r="AJ40" i="5" s="1"/>
  <c r="AI33" i="5"/>
  <c r="AJ33" i="5" s="1"/>
  <c r="AI59" i="5"/>
  <c r="AJ59" i="5" s="1"/>
  <c r="AI21" i="5"/>
  <c r="AJ21" i="5" s="1"/>
  <c r="AI38" i="5"/>
  <c r="AJ38" i="5" s="1"/>
  <c r="AI39" i="5"/>
  <c r="AJ39" i="5" s="1"/>
  <c r="AI41" i="5"/>
  <c r="AJ41" i="5" s="1"/>
  <c r="AI54" i="5"/>
  <c r="AJ54" i="5" s="1"/>
  <c r="AI50" i="5"/>
  <c r="AJ50" i="5" s="1"/>
  <c r="AI58" i="5"/>
  <c r="AJ58" i="5" s="1"/>
  <c r="AI55" i="5"/>
  <c r="AJ55" i="5" s="1"/>
  <c r="AI14" i="5"/>
  <c r="AJ14" i="5" s="1"/>
  <c r="AI19" i="5"/>
  <c r="AJ19" i="5" s="1"/>
  <c r="AI48" i="5"/>
  <c r="AJ48" i="5" s="1"/>
  <c r="AI22" i="5"/>
  <c r="AJ22" i="5" s="1"/>
  <c r="AI60" i="5"/>
  <c r="AJ60"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2" i="5"/>
  <c r="AJ62" i="5" s="1"/>
  <c r="AI37" i="5"/>
  <c r="AJ37" i="5" s="1"/>
  <c r="AI61" i="5"/>
  <c r="AJ61" i="5" s="1"/>
  <c r="AI8" i="5"/>
  <c r="AJ8" i="5" s="1"/>
  <c r="AI44" i="5"/>
  <c r="AJ44" i="5" s="1"/>
  <c r="AI11" i="5"/>
  <c r="AJ11" i="5" s="1"/>
  <c r="AI18" i="5"/>
  <c r="AJ18" i="5" s="1"/>
  <c r="AI23" i="5"/>
  <c r="AJ23" i="5" s="1"/>
  <c r="AI43" i="5"/>
  <c r="AJ43" i="5" s="1"/>
  <c r="AI52" i="5"/>
  <c r="AJ52" i="5" s="1"/>
  <c r="AI63" i="5"/>
  <c r="AJ63"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<sst xmlns="http://schemas.openxmlformats.org/spreadsheetml/2006/main" count="1724" uniqueCount="195">
  <si>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</si>
  <si>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</si>
  <si>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</si>
  <si>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</si>
  <si>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</si>
  <si>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</si>
  <si>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</si>
  <si>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</si>
  <si>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</si>
  <si>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</si>
  <si>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</si>
  <si>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</si>
  <si>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</si>
  <si>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</si>
  <si>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</si>
  <si>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</si>
  <si>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</si>
  <si>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</si>
  <si>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</si>
  <si>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</si>
  <si>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</si>
  <si>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</si>
  <si>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</si>
  <si>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</si>
  <si>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</si>
  <si>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</si>
  <si>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</si>
  <si>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</si>
  <si>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</si>
  <si>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</si>
  <si>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</si>
  <si>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</si>
  <si>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</si>
  <si>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</si>
  <si>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</si>
  <si>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</si>
  <si>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</si>
  <si>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</si>
  <si>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</si>
  <si>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</si>
  <si>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</si>
  <si>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</si>
  <si>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</si>
  <si>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</si>
  <si>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</si>
  <si>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</si>
  <si>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</si>
  <si>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</si>
  <si>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</si>
  <si>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</si>
  <si>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</si>
  <si>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</si>
  <si>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</si>
  <si>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</si>
  <si>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</si>
  <si>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</si>
  <si>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</si>
  <si>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</si>
  <si>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</si>
  <si>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</si>
  <si>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</si>
  <si>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</si>
  <si>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</si>
  <si>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</si>
  <si>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</si>
  <si>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</si>
  <si>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</si>
  <si>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</si>
  <si>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</si>
  <si>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</si>
  <si>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</si>
  <si>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</si>
  <si>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</si>
  <si>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</si>
  <si>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</si>
  <si>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</si>
  <si>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</si>
  <si>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</si>
  <si>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</si>
  <si>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</si>
  <si>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</si>
  <si>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</si>
  <si>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</si>
  <si>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</si>
  <si>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</si>
  <si>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</si>
  <si>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</si>
  <si>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</si>
  <si>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</si>
  <si>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</si>
  <si>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</si>
  <si>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</si>
  <si>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</si>
  <si>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</si>
  <si>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</si>
  <si>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</si>
  <si>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</si>
  <si>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</si>
  <si>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</si>
  <si>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</si>
  <si>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</si>
  <si>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</si>
  <si>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</si>
  <si>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</si>
  <si>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</si>
  <si>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</si>
  <si>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</si>
  <si>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</si>
  <si>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</si>
  <si>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</si>
  <si>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</si>
  <si>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</si>
  <si>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</si>
  <si>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</si>
  <si>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</si>
  <si>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</si>
  <si>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</si>
  <si>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</si>
  <si>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</si>
  <si>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</si>
  <si>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</si>
  <si>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</si>
  <si>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</si>
  <si>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</si>
  <si>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</si>
  <si>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</si>
  <si>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</si>
  <si>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</si>
  <si>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</si>
  <si>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</si>
  <si>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</si>
  <si>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</si>
  <si>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</si>
  <si>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</si>
  <si>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</si>
  <si>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</si>
  <si>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</si>
  <si>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</si>
  <si>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</si>
  <si>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</si>
  <si>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</si>
  <si>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</si>
  <si>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</si>
  <si>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</si>
  <si>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</si>
  <si>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</si>
  <si>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</si>
  <si>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</si>
  <si>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</si>
  <si>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</si>
  <si>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</si>
  <si>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</si>
  <si>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</si>
  <si>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</si>
  <si>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</si>
  <si>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</si>
  <si>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</si>
  <si>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</si>
  <si>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</si>
  <si>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</si>
  <si>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</si>
  <si>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</si>
  <si>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</si>
  <si>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</si>
  <si>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</si>
  <si>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</si>
  <si>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</si>
  <si>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</si>
  <si>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</si>
  <si>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</si>
  <si>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</si>
  <si>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</si>
  <si>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</si>
  <si>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</si>
  <si>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</si>
  <si>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</si>
  <si>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</si>
  <si>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</si>
  <si>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</si>
  <si>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</si>
  <si>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</si>
  <si>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</si>
  <si>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</si>
  <si>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</si>
  <si>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</si>
  <si>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</si>
  <si>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</si>
  <si>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(100%-6)</t>
  </si>
  <si>
    <t xml:space="preserve">Option 2: Resources Greater than Two Times Revised Need (Enclosure 8)
</t>
  </si>
  <si>
    <t xml:space="preserve">If the county’s resources are two times greater than the revised need, DHCS reduces the county’s revised need by 20%.
</t>
  </si>
  <si>
    <t xml:space="preserve">Column A displays the revised need as calculated previously on Enclosure 5, Column F.
</t>
  </si>
  <si>
    <t xml:space="preserve">Column C displays the county’s resources if they are 2 times greater than the revised need. This is determined by comparing Column A to Column B. Column C displays 0% if the county’s resources are less than 2 times their revised need.
</t>
  </si>
  <si>
    <t xml:space="preserve">Column D displays the portion of the revised need not to be reduced, which is 20%. This amount is determined by multiplying Column A by 20%. 
</t>
  </si>
  <si>
    <t xml:space="preserve">Column E is the county’s revised need adjusted for resources and is equal to 80% of the revised need. This is the total of Column A minus Column D. 
</t>
  </si>
  <si>
    <t xml:space="preserve">Column B displays the FY 2019-20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</si>
</sst>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89">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4" fillId="0" borderId="0" xfId="3" applyFont="1" applyFill="1" applyBorder="1" applyAlignment="1">
      <alignment horizontal="center"/>
    </xf>
    <xf numFmtId="0" fontId="14" fillId="0" borderId="3" xfId="3" applyFont="1" applyFill="1" applyBorder="1" applyAlignment="1">
      <alignment horizontal="center"/>
    </xf>
    <xf numFmtId="0" fontId="3" fillId="0" borderId="10" xfId="3" applyFont="1" applyFill="1" applyBorder="1"/>
    <xf numFmtId="0" fontId="3" fillId="0" borderId="0" xfId="3" applyFont="1" applyFill="1"/>
    <xf numFmtId="0" fontId="14" fillId="0" borderId="1" xfId="3" applyFont="1" applyFill="1" applyBorder="1" applyAlignment="1">
      <alignment horizontal="center"/>
    </xf>
    <xf numFmtId="0" fontId="14" fillId="0" borderId="2" xfId="3" applyFont="1" applyFill="1" applyBorder="1" applyAlignment="1">
      <alignment horizontal="center"/>
    </xf>
    <xf numFmtId="9" fontId="14" fillId="0" borderId="0" xfId="3" applyNumberFormat="1" applyFont="1" applyFill="1" applyBorder="1" applyAlignment="1">
      <alignment horizontal="center" vertical="center"/>
    </xf>
    <xf numFmtId="9" fontId="14" fillId="0" borderId="4" xfId="3" applyNumberFormat="1" applyFont="1" applyFill="1" applyBorder="1" applyAlignment="1">
      <alignment vertical="center"/>
    </xf>
    <xf numFmtId="9" fontId="14" fillId="0" borderId="3" xfId="3" applyNumberFormat="1" applyFont="1" applyFill="1" applyBorder="1" applyAlignment="1">
      <alignment horizontal="center" vertical="center"/>
    </xf>
    <xf numFmtId="0" fontId="3" fillId="0" borderId="0" xfId="3" applyFont="1" applyFill="1" applyBorder="1"/>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3" fillId="0" borderId="0" xfId="3" applyFont="1" applyFill="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0" fontId="3" fillId="0" borderId="4" xfId="3" applyFont="1" applyFill="1" applyBorder="1"/>
    <xf numFmtId="9" fontId="3" fillId="0" borderId="4" xfId="3" applyNumberFormat="1" applyFont="1" applyFill="1" applyBorder="1" applyAlignment="1">
      <alignment horizontal="center"/>
    </xf>
    <xf numFmtId="9" fontId="3" fillId="0" borderId="11" xfId="3" applyNumberFormat="1" applyFont="1" applyFill="1" applyBorder="1" applyAlignment="1">
      <alignment horizontal="center"/>
    </xf>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4" xfId="3" applyNumberFormat="1" applyFont="1" applyFill="1" applyBorder="1"/>
    <xf numFmtId="164" fontId="3" fillId="0" borderId="4" xfId="3" applyNumberFormat="1" applyFont="1" applyFill="1" applyBorder="1"/>
    <xf numFmtId="165" fontId="3" fillId="0" borderId="4" xfId="2" applyNumberFormat="1" applyFont="1" applyFill="1" applyBorder="1"/>
    <xf numFmtId="166" fontId="3" fillId="0" borderId="4" xfId="3" applyNumberFormat="1" applyFont="1" applyFill="1" applyBorder="1"/>
    <xf numFmtId="165" fontId="3" fillId="0" borderId="39" xfId="2" applyNumberFormat="1" applyFont="1" applyFill="1" applyBorder="1"/>
    <xf numFmtId="165" fontId="3" fillId="0" borderId="18" xfId="3" applyNumberFormat="1" applyFont="1" applyFill="1" applyBorder="1"/>
    <xf numFmtId="164" fontId="3" fillId="0" borderId="17" xfId="3" applyNumberFormat="1" applyFont="1" applyFill="1" applyBorder="1"/>
    <xf numFmtId="167" fontId="3" fillId="0" borderId="13" xfId="1"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0" fontId="3" fillId="0" borderId="4" xfId="3" applyFont="1" applyFill="1" applyBorder="1" applyAlignment="1">
      <alignment horizontal="left"/>
    </xf>
    <xf numFmtId="165" fontId="3" fillId="0" borderId="40" xfId="2" applyNumberFormat="1" applyFont="1" applyFill="1" applyBorder="1"/>
    <xf numFmtId="0" fontId="3" fillId="0" borderId="23" xfId="3" applyFont="1" applyFill="1" applyBorder="1" applyAlignment="1">
      <alignment horizontal="left"/>
    </xf>
    <xf numFmtId="165" fontId="3" fillId="0" borderId="20" xfId="3" applyNumberFormat="1" applyFont="1" applyFill="1" applyBorder="1"/>
    <xf numFmtId="0" fontId="3" fillId="0" borderId="19" xfId="3" applyFont="1" applyFill="1" applyBorder="1"/>
    <xf numFmtId="165" fontId="3" fillId="0" borderId="24" xfId="3" applyNumberFormat="1" applyFont="1" applyFill="1" applyBorder="1"/>
    <xf numFmtId="165" fontId="3" fillId="0" borderId="25" xfId="3" applyNumberFormat="1" applyFont="1" applyFill="1" applyBorder="1"/>
    <xf numFmtId="164" fontId="3" fillId="0" borderId="26" xfId="3" applyNumberFormat="1" applyFont="1" applyFill="1" applyBorder="1"/>
    <xf numFmtId="0" fontId="3" fillId="0" borderId="27" xfId="3" applyFont="1" applyFill="1" applyBorder="1"/>
    <xf numFmtId="164" fontId="3" fillId="0" borderId="25" xfId="3" applyNumberFormat="1" applyFont="1" applyFill="1" applyBorder="1"/>
    <xf numFmtId="165" fontId="3" fillId="0" borderId="41" xfId="2" applyNumberFormat="1" applyFont="1" applyFill="1" applyBorder="1"/>
    <xf numFmtId="164" fontId="3" fillId="0" borderId="31" xfId="3" applyNumberFormat="1" applyFont="1" applyFill="1" applyBorder="1"/>
    <xf numFmtId="164" fontId="3" fillId="0" borderId="29" xfId="3" applyNumberFormat="1" applyFont="1" applyFill="1" applyBorder="1"/>
    <xf numFmtId="168" fontId="3" fillId="0" borderId="6" xfId="3" applyNumberFormat="1" applyFont="1" applyFill="1" applyBorder="1"/>
    <xf numFmtId="168" fontId="3" fillId="0" borderId="4" xfId="3" applyNumberFormat="1" applyFont="1" applyFill="1" applyBorder="1"/>
    <xf numFmtId="164" fontId="3" fillId="0" borderId="8" xfId="3" applyNumberFormat="1" applyFont="1" applyFill="1" applyBorder="1"/>
    <xf numFmtId="167" fontId="3" fillId="0" borderId="8" xfId="1"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0" fillId="0" borderId="0" xfId="0" applyAlignment="1">
      <alignment wrapText="1"/>
    </xf>
    <xf numFmtId="0" fontId="15" fillId="0" borderId="0" xfId="0" applyFont="1" applyAlignment="1">
      <alignment vertical="top" wrapText="1"/>
    </xf>
    <xf numFmtId="0" fontId="16" fillId="0" borderId="0" xfId="0" applyFont="1" applyAlignment="1">
      <alignment vertical="top" wrapText="1"/>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0" fontId="14" fillId="0" borderId="1" xfId="3" applyFont="1" applyFill="1" applyBorder="1" applyAlignment="1">
      <alignment horizontal="center" vertical="center" wrapText="1"/>
    </xf>
    <xf numFmtId="0" fontId="14" fillId="0" borderId="2"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4" xfId="3" applyNumberFormat="1" applyFont="1" applyFill="1" applyBorder="1" applyAlignment="1">
      <alignment horizontal="center" vertical="center" wrapText="1"/>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2" fontId="14" fillId="0" borderId="4" xfId="3" applyNumberFormat="1" applyFont="1" applyFill="1" applyBorder="1" applyAlignment="1">
      <alignment horizontal="center" vertic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3.%20Community%20Support%20Branch\3.%20PMF%20Section\2.%20Fiscal%20Unit\Allocation%20Methodology-SCO%20Distribution\2021-22%20Distribution\2021-22%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row r="7">
          <cell r="I7">
            <v>3.9222623836715723E-2</v>
          </cell>
          <cell r="J7">
            <v>4.4149598044596415E-2</v>
          </cell>
        </row>
        <row r="8">
          <cell r="I8">
            <v>2.7156407631255887E-5</v>
          </cell>
          <cell r="J8">
            <v>3.6283464150780481E-4</v>
          </cell>
        </row>
        <row r="9">
          <cell r="I9">
            <v>7.2864991129343768E-4</v>
          </cell>
          <cell r="J9">
            <v>9.6265325398831947E-4</v>
          </cell>
        </row>
        <row r="10">
          <cell r="I10">
            <v>5.3237055087543891E-3</v>
          </cell>
          <cell r="J10">
            <v>7.2920797965589073E-3</v>
          </cell>
        </row>
        <row r="11">
          <cell r="I11">
            <v>9.7957252723637192E-4</v>
          </cell>
          <cell r="J11">
            <v>1.1948050069823569E-3</v>
          </cell>
        </row>
        <row r="12">
          <cell r="I12">
            <v>5.3287432844705571E-4</v>
          </cell>
          <cell r="J12">
            <v>9.5511728564122878E-4</v>
          </cell>
        </row>
        <row r="13">
          <cell r="I13">
            <v>2.6809070628310425E-2</v>
          </cell>
          <cell r="J13">
            <v>2.5071803368910558E-2</v>
          </cell>
        </row>
        <row r="14">
          <cell r="I14">
            <v>6.7220413995985721E-4</v>
          </cell>
          <cell r="J14">
            <v>1.1724519476918177E-3</v>
          </cell>
        </row>
        <row r="15">
          <cell r="I15">
            <v>3.8796276177637174E-3</v>
          </cell>
          <cell r="J15">
            <v>3.2627370487291513E-3</v>
          </cell>
        </row>
        <row r="16">
          <cell r="I16">
            <v>2.7248206240268042E-2</v>
          </cell>
          <cell r="J16">
            <v>2.7044108487515942E-2</v>
          </cell>
        </row>
        <row r="17">
          <cell r="I17">
            <v>7.4447912499701094E-4</v>
          </cell>
          <cell r="J17">
            <v>1.1287996453163151E-3</v>
          </cell>
        </row>
        <row r="18">
          <cell r="I18">
            <v>3.4291654492664895E-3</v>
          </cell>
          <cell r="J18">
            <v>4.3611074865243888E-3</v>
          </cell>
        </row>
        <row r="19">
          <cell r="I19">
            <v>4.8311553621157542E-3</v>
          </cell>
          <cell r="J19">
            <v>5.9453511455427217E-3</v>
          </cell>
        </row>
        <row r="20">
          <cell r="I20">
            <v>3.9449263533012047E-4</v>
          </cell>
          <cell r="J20">
            <v>8.5891293076183531E-4</v>
          </cell>
        </row>
        <row r="21">
          <cell r="I21">
            <v>2.3594098252839216E-2</v>
          </cell>
          <cell r="J21">
            <v>2.1766623925741829E-2</v>
          </cell>
        </row>
        <row r="22">
          <cell r="I22">
            <v>3.7374740547042066E-3</v>
          </cell>
          <cell r="J22">
            <v>3.378931170794945E-3</v>
          </cell>
        </row>
        <row r="23">
          <cell r="I23">
            <v>1.6506396487107114E-3</v>
          </cell>
          <cell r="J23">
            <v>2.307264447147558E-3</v>
          </cell>
        </row>
        <row r="24">
          <cell r="I24">
            <v>5.3125799299198512E-4</v>
          </cell>
          <cell r="J24">
            <v>1.1017275792323006E-3</v>
          </cell>
        </row>
        <row r="25">
          <cell r="I25">
            <v>0.28019536870554357</v>
          </cell>
          <cell r="J25">
            <v>0.30996702249989194</v>
          </cell>
        </row>
        <row r="26">
          <cell r="I26">
            <v>4.0687168901473681E-3</v>
          </cell>
          <cell r="J26">
            <v>3.6627625550860092E-3</v>
          </cell>
        </row>
        <row r="27">
          <cell r="I27">
            <v>6.6056701151178477E-3</v>
          </cell>
          <cell r="J27">
            <v>6.4718670401347498E-3</v>
          </cell>
        </row>
        <row r="28">
          <cell r="I28">
            <v>4.0848245767560829E-4</v>
          </cell>
          <cell r="J28">
            <v>7.7591177006405777E-4</v>
          </cell>
        </row>
        <row r="29">
          <cell r="I29">
            <v>2.2012317603524786E-3</v>
          </cell>
          <cell r="J29">
            <v>3.3189015535306974E-3</v>
          </cell>
        </row>
        <row r="30">
          <cell r="I30">
            <v>7.7518125374712588E-3</v>
          </cell>
          <cell r="J30">
            <v>8.0305364956872495E-3</v>
          </cell>
        </row>
        <row r="31">
          <cell r="I31">
            <v>2.2868303928897914E-4</v>
          </cell>
          <cell r="J31">
            <v>6.1517978290906233E-4</v>
          </cell>
        </row>
        <row r="32">
          <cell r="I32">
            <v>3.0850539126182393E-4</v>
          </cell>
          <cell r="J32">
            <v>5.4091241640437306E-4</v>
          </cell>
        </row>
        <row r="33">
          <cell r="I33">
            <v>1.1501006489127732E-2</v>
          </cell>
          <cell r="J33">
            <v>1.1728905454285414E-2</v>
          </cell>
        </row>
        <row r="34">
          <cell r="I34">
            <v>3.0294879213007284E-3</v>
          </cell>
          <cell r="J34">
            <v>3.7640377056161363E-3</v>
          </cell>
        </row>
        <row r="35">
          <cell r="I35">
            <v>2.1083289766352814E-3</v>
          </cell>
          <cell r="J35">
            <v>2.6240656132855453E-3</v>
          </cell>
        </row>
        <row r="36">
          <cell r="I36">
            <v>7.7809106026298661E-2</v>
          </cell>
          <cell r="J36">
            <v>6.0434793985042243E-2</v>
          </cell>
        </row>
        <row r="37">
          <cell r="I37">
            <v>7.7275494686495881E-3</v>
          </cell>
          <cell r="J37">
            <v>5.2214071380274254E-3</v>
          </cell>
        </row>
        <row r="38">
          <cell r="I38">
            <v>3.7245449098788878E-4</v>
          </cell>
          <cell r="J38">
            <v>1.0167529100259798E-3</v>
          </cell>
        </row>
        <row r="39">
          <cell r="I39">
            <v>5.817224390648907E-2</v>
          </cell>
          <cell r="J39">
            <v>4.2356002042303623E-2</v>
          </cell>
        </row>
        <row r="40">
          <cell r="I40">
            <v>3.7323217799412632E-2</v>
          </cell>
          <cell r="J40">
            <v>3.9470679724559303E-2</v>
          </cell>
        </row>
        <row r="41">
          <cell r="I41">
            <v>1.4565831359181166E-3</v>
          </cell>
          <cell r="J41">
            <v>1.2971430218274682E-3</v>
          </cell>
        </row>
        <row r="42">
          <cell r="I42">
            <v>5.3374148384825265E-2</v>
          </cell>
          <cell r="J42">
            <v>4.8678995938940067E-2</v>
          </cell>
        </row>
        <row r="43">
          <cell r="I43">
            <v>8.1636188000648785E-2</v>
          </cell>
          <cell r="J43">
            <v>7.0656300165512012E-2</v>
          </cell>
        </row>
        <row r="44">
          <cell r="I44">
            <v>2.3744868370671534E-2</v>
          </cell>
          <cell r="J44">
            <v>3.3178857587642094E-2</v>
          </cell>
        </row>
        <row r="45">
          <cell r="I45">
            <v>1.8892515510586357E-2</v>
          </cell>
          <cell r="J45">
            <v>1.7943185989093426E-2</v>
          </cell>
        </row>
        <row r="46">
          <cell r="I46">
            <v>6.0633361719953285E-3</v>
          </cell>
          <cell r="J46">
            <v>6.3655444118921956E-3</v>
          </cell>
        </row>
        <row r="47">
          <cell r="I47">
            <v>1.9679682830293282E-2</v>
          </cell>
          <cell r="J47">
            <v>1.7184284122086953E-2</v>
          </cell>
        </row>
        <row r="48">
          <cell r="I48">
            <v>1.2498573249769891E-2</v>
          </cell>
          <cell r="J48">
            <v>1.0026353171806553E-2</v>
          </cell>
        </row>
        <row r="49">
          <cell r="I49">
            <v>4.6811407190174376E-2</v>
          </cell>
          <cell r="J49">
            <v>4.9518195513429439E-2</v>
          </cell>
        </row>
        <row r="50">
          <cell r="I50">
            <v>7.3334122553489201E-3</v>
          </cell>
          <cell r="J50">
            <v>7.0309097877167314E-3</v>
          </cell>
        </row>
        <row r="51">
          <cell r="I51">
            <v>4.333446964538008E-3</v>
          </cell>
          <cell r="J51">
            <v>5.109454850184692E-3</v>
          </cell>
        </row>
        <row r="52">
          <cell r="I52">
            <v>6.9105169974404557E-5</v>
          </cell>
          <cell r="J52">
            <v>4.3452038343492442E-4</v>
          </cell>
        </row>
        <row r="53">
          <cell r="I53">
            <v>1.0858042880184965E-3</v>
          </cell>
          <cell r="J53">
            <v>1.5753522356484126E-3</v>
          </cell>
        </row>
        <row r="54">
          <cell r="I54">
            <v>9.3524395109089338E-3</v>
          </cell>
          <cell r="J54">
            <v>1.0134609694547948E-2</v>
          </cell>
        </row>
        <row r="55">
          <cell r="I55">
            <v>1.071395521120941E-2</v>
          </cell>
          <cell r="J55">
            <v>9.7302250127795382E-3</v>
          </cell>
        </row>
        <row r="56">
          <cell r="I56">
            <v>1.3675332676053182E-2</v>
          </cell>
          <cell r="J56">
            <v>1.3353121102561044E-2</v>
          </cell>
        </row>
        <row r="57">
          <cell r="I57">
            <v>4.3714253786283786E-3</v>
          </cell>
          <cell r="J57">
            <v>5.0924586226489665E-3</v>
          </cell>
        </row>
        <row r="58">
          <cell r="I58">
            <v>1.6653872196293407E-3</v>
          </cell>
          <cell r="J58">
            <v>1.925385008185243E-3</v>
          </cell>
        </row>
        <row r="59">
          <cell r="I59">
            <v>3.1988454441567659E-4</v>
          </cell>
          <cell r="J59">
            <v>7.3121549846163656E-4</v>
          </cell>
        </row>
        <row r="60">
          <cell r="I60">
            <v>1.3334830344366133E-2</v>
          </cell>
          <cell r="J60">
            <v>1.4837449297279835E-2</v>
          </cell>
        </row>
        <row r="61">
          <cell r="I61">
            <v>1.1178568974729909E-3</v>
          </cell>
          <cell r="J61">
            <v>1.3426260353713298E-3</v>
          </cell>
        </row>
        <row r="62">
          <cell r="I62">
            <v>1.8786908974015741E-2</v>
          </cell>
          <cell r="J62">
            <v>1.7087925839530029E-2</v>
          </cell>
        </row>
        <row r="63">
          <cell r="I63">
            <v>5.5345880774412878E-3</v>
          </cell>
          <cell r="J63">
            <v>4.4492408093817042E-3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54" t="s">
        <v>0</v>
      </c>
      <c r="B1" s="255"/>
      <c r="C1" s="255"/>
      <c r="D1" s="255"/>
      <c r="E1" s="255"/>
      <c r="F1" s="255"/>
      <c r="G1" s="255"/>
      <c r="H1" s="255"/>
      <c r="I1" s="256"/>
      <c r="J1" s="2"/>
      <c r="K1" s="257" t="s">
        <v>0</v>
      </c>
      <c r="L1" s="258"/>
      <c r="M1" s="258"/>
      <c r="N1" s="258"/>
      <c r="O1" s="258"/>
      <c r="P1" s="258"/>
      <c r="Q1" s="259"/>
      <c r="R1" s="4"/>
      <c r="S1" s="254" t="s">
        <v>0</v>
      </c>
      <c r="T1" s="255"/>
      <c r="U1" s="255"/>
      <c r="V1" s="255"/>
      <c r="W1" s="255"/>
      <c r="X1" s="255"/>
      <c r="Y1" s="255"/>
      <c r="Z1" s="255"/>
      <c r="AA1" s="255"/>
      <c r="AB1" s="255"/>
      <c r="AC1" s="256"/>
      <c r="AD1" s="1"/>
      <c r="AE1" s="260" t="s">
        <v>141</v>
      </c>
      <c r="AF1" s="260"/>
      <c r="AG1" s="260"/>
      <c r="AH1" s="260"/>
      <c r="AI1" s="260"/>
      <c r="AJ1" s="260"/>
      <c r="AK1" s="260"/>
    </row>
    <row r="2" spans="1:37" s="8" customFormat="1" ht="20.100000000000001" customHeight="1" x14ac:dyDescent="0.2">
      <c r="A2" s="261" t="s">
        <v>1</v>
      </c>
      <c r="B2" s="262"/>
      <c r="C2" s="263" t="s">
        <v>2</v>
      </c>
      <c r="D2" s="263"/>
      <c r="E2" s="263"/>
      <c r="F2" s="263"/>
      <c r="G2" s="263"/>
      <c r="H2" s="263"/>
      <c r="I2" s="263"/>
      <c r="J2" s="6"/>
      <c r="K2" s="261" t="s">
        <v>1</v>
      </c>
      <c r="L2" s="262"/>
      <c r="M2" s="257" t="s">
        <v>3</v>
      </c>
      <c r="N2" s="258"/>
      <c r="O2" s="258"/>
      <c r="P2" s="258"/>
      <c r="Q2" s="259"/>
      <c r="R2" s="7"/>
      <c r="S2" s="261" t="s">
        <v>1</v>
      </c>
      <c r="T2" s="262"/>
      <c r="U2" s="257" t="s">
        <v>4</v>
      </c>
      <c r="V2" s="258"/>
      <c r="W2" s="258"/>
      <c r="X2" s="258"/>
      <c r="Y2" s="258"/>
      <c r="Z2" s="258"/>
      <c r="AA2" s="258"/>
      <c r="AB2" s="258"/>
      <c r="AC2" s="259"/>
      <c r="AD2" s="3"/>
      <c r="AE2" s="260"/>
      <c r="AF2" s="260"/>
      <c r="AG2" s="260"/>
      <c r="AH2" s="260"/>
      <c r="AI2" s="260"/>
      <c r="AJ2" s="260"/>
      <c r="AK2" s="260"/>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51" t="s">
        <v>25</v>
      </c>
      <c r="AG3" s="252"/>
      <c r="AH3" s="252"/>
      <c r="AI3" s="253"/>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5" x14ac:dyDescent="0.25"/>
  <cols>
    <col min="1" max="1" width="13.7109375" style="5" bestFit="1" customWidth="1"/>
    <col min="2" max="2" width="11.7109375" style="5" bestFit="1" customWidth="1"/>
    <col min="3" max="3" width="9.5703125" style="5" bestFit="1" customWidth="1"/>
    <col min="4" max="5" width="11.7109375" style="5" bestFit="1" customWidth="1"/>
    <col min="6" max="6" width="12.28515625" style="5" bestFit="1" customWidth="1"/>
    <col min="7" max="9" width="11.7109375" style="5" bestFit="1" customWidth="1"/>
  </cols>
  <sheetData>
    <row r="1" spans="1:9" x14ac:dyDescent="0.25">
      <c r="A1" s="264" t="s">
        <v>145</v>
      </c>
      <c r="B1" s="264"/>
      <c r="C1" s="264"/>
      <c r="D1" s="264"/>
      <c r="E1" s="264"/>
      <c r="F1" s="264"/>
      <c r="G1" s="264"/>
      <c r="H1" s="264"/>
      <c r="I1" s="264"/>
    </row>
    <row r="2" spans="1:9" x14ac:dyDescent="0.25">
      <c r="A2" s="264"/>
      <c r="B2" s="264"/>
      <c r="C2" s="264"/>
      <c r="D2" s="264"/>
      <c r="E2" s="264"/>
      <c r="F2" s="264"/>
      <c r="G2" s="264"/>
      <c r="H2" s="264"/>
      <c r="I2" s="264"/>
    </row>
    <row r="3" spans="1:9" x14ac:dyDescent="0.25">
      <c r="A3" s="257" t="s">
        <v>2</v>
      </c>
      <c r="B3" s="258"/>
      <c r="C3" s="258"/>
      <c r="D3" s="258"/>
      <c r="E3" s="258"/>
      <c r="F3" s="258"/>
      <c r="G3" s="258"/>
      <c r="H3" s="258"/>
      <c r="I3" s="259"/>
    </row>
    <row r="4" spans="1:9" ht="89.25" x14ac:dyDescent="0.25">
      <c r="A4" s="9" t="s">
        <v>5</v>
      </c>
      <c r="B4" s="9" t="s">
        <v>159</v>
      </c>
      <c r="C4" s="9" t="s">
        <v>160</v>
      </c>
      <c r="D4" s="9" t="s">
        <v>143</v>
      </c>
      <c r="E4" s="9" t="s">
        <v>144</v>
      </c>
      <c r="F4" s="9" t="s">
        <v>10</v>
      </c>
      <c r="G4" s="9" t="s">
        <v>11</v>
      </c>
      <c r="H4" s="9" t="s">
        <v>12</v>
      </c>
      <c r="I4" s="9" t="s">
        <v>13</v>
      </c>
    </row>
    <row r="5" spans="1:9" x14ac:dyDescent="0.25">
      <c r="A5" s="17"/>
      <c r="B5" s="17" t="s">
        <v>165</v>
      </c>
      <c r="C5" s="17" t="s">
        <v>166</v>
      </c>
      <c r="D5" s="17" t="s">
        <v>167</v>
      </c>
      <c r="E5" s="17" t="s">
        <v>168</v>
      </c>
      <c r="F5" s="17" t="s">
        <v>169</v>
      </c>
      <c r="G5" s="17" t="s">
        <v>170</v>
      </c>
      <c r="H5" s="17" t="s">
        <v>171</v>
      </c>
      <c r="I5" s="17" t="s">
        <v>172</v>
      </c>
    </row>
    <row r="6" spans="1:9" x14ac:dyDescent="0.25">
      <c r="A6" s="31"/>
      <c r="B6" s="29"/>
      <c r="C6" s="29"/>
      <c r="D6" s="29"/>
      <c r="E6" s="29" t="s">
        <v>182</v>
      </c>
      <c r="F6" s="29" t="s">
        <v>183</v>
      </c>
      <c r="G6" s="26" t="s">
        <v>184</v>
      </c>
      <c r="H6" s="26" t="s">
        <v>185</v>
      </c>
      <c r="I6" s="26" t="s">
        <v>186</v>
      </c>
    </row>
    <row r="7" spans="1:9" x14ac:dyDescent="0.25">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25">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25">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25">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25">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25">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25">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25">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25">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25">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25">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25">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25">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25">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25">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25">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25">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25">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25">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25">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25">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25">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25">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25">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25">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25">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25">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25">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25">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25">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25">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25">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25">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25">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25">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25">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25">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25">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25">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25">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25">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25">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25">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25">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25">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25">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25">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25">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25">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25">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25">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25">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25">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25">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25">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25">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25">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25">
      <c r="A64" s="74" t="s">
        <v>104</v>
      </c>
      <c r="B64" s="159">
        <f>SUM(B7:B63)</f>
        <v>1</v>
      </c>
      <c r="C64" s="67">
        <f>SUM(C7:C63)</f>
        <v>0.99517877441649594</v>
      </c>
      <c r="D64" s="67"/>
      <c r="E64" s="67"/>
      <c r="F64" s="67"/>
      <c r="G64" s="67"/>
      <c r="H64" s="67"/>
      <c r="I64" s="68">
        <f t="shared" ref="I64" si="6">SUM(I7:I63)</f>
        <v>0.58251299999999984</v>
      </c>
    </row>
    <row r="65" spans="2:9" x14ac:dyDescent="0.25">
      <c r="B65" s="33"/>
      <c r="C65" s="34"/>
    </row>
    <row r="66" spans="2:9" x14ac:dyDescent="0.25">
      <c r="C66" s="34"/>
      <c r="D66" s="76"/>
      <c r="E66" s="76"/>
      <c r="F66" s="76"/>
      <c r="G66" s="76"/>
      <c r="H66" s="76"/>
      <c r="I66" s="77"/>
    </row>
    <row r="69" spans="2:9" x14ac:dyDescent="0.25">
      <c r="I69" s="8"/>
    </row>
    <row r="70" spans="2:9" x14ac:dyDescent="0.25">
      <c r="I70" s="8"/>
    </row>
    <row r="71" spans="2:9" x14ac:dyDescent="0.25">
      <c r="I71" s="8"/>
    </row>
    <row r="72" spans="2:9" x14ac:dyDescent="0.25">
      <c r="I72" s="8"/>
    </row>
    <row r="73" spans="2:9" x14ac:dyDescent="0.25">
      <c r="I73" s="8"/>
    </row>
    <row r="74" spans="2:9" x14ac:dyDescent="0.25">
      <c r="I74" s="8"/>
    </row>
    <row r="75" spans="2:9" x14ac:dyDescent="0.2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80" zoomScaleNormal="80" workbookViewId="0"/>
  </sheetViews>
  <sheetFormatPr defaultColWidth="0" defaultRowHeight="15" zeroHeight="1" x14ac:dyDescent="0.25"/>
  <cols>
    <col min="1" max="1" width="95.7109375" customWidth="1"/>
    <col min="2" max="2" width="10.7109375" hidden="1" customWidth="1"/>
    <col min="3" max="16384" width="9.140625" hidden="1"/>
  </cols>
  <sheetData>
    <row r="1" spans="1:1" ht="31.5" x14ac:dyDescent="0.25">
      <c r="A1" s="249" t="s">
        <v>188</v>
      </c>
    </row>
    <row r="2" spans="1:1" ht="45" x14ac:dyDescent="0.25">
      <c r="A2" s="250" t="s">
        <v>189</v>
      </c>
    </row>
    <row r="3" spans="1:1" ht="30" x14ac:dyDescent="0.25">
      <c r="A3" s="250" t="s">
        <v>190</v>
      </c>
    </row>
    <row r="4" spans="1:1" ht="45" x14ac:dyDescent="0.25">
      <c r="A4" s="250" t="s">
        <v>194</v>
      </c>
    </row>
    <row r="5" spans="1:1" ht="60" x14ac:dyDescent="0.25">
      <c r="A5" s="250" t="s">
        <v>191</v>
      </c>
    </row>
    <row r="6" spans="1:1" ht="45" x14ac:dyDescent="0.25">
      <c r="A6" s="250" t="s">
        <v>192</v>
      </c>
    </row>
    <row r="7" spans="1:1" ht="45" x14ac:dyDescent="0.25">
      <c r="A7" s="250" t="s">
        <v>193</v>
      </c>
    </row>
    <row r="8" spans="1:1" hidden="1" x14ac:dyDescent="0.25">
      <c r="A8" s="248"/>
    </row>
    <row r="9" spans="1:1" hidden="1" x14ac:dyDescent="0.25">
      <c r="A9" s="248"/>
    </row>
    <row r="10" spans="1:1" hidden="1" x14ac:dyDescent="0.25">
      <c r="A10" s="248"/>
    </row>
    <row r="11" spans="1:1" hidden="1" x14ac:dyDescent="0.25">
      <c r="A11" s="248"/>
    </row>
    <row r="12" spans="1:1" hidden="1" x14ac:dyDescent="0.25">
      <c r="A12" s="248"/>
    </row>
    <row r="13" spans="1:1" hidden="1" x14ac:dyDescent="0.25">
      <c r="A13" s="248"/>
    </row>
    <row r="14" spans="1:1" hidden="1" x14ac:dyDescent="0.25">
      <c r="A14" s="248"/>
    </row>
    <row r="15" spans="1:1" hidden="1" x14ac:dyDescent="0.25">
      <c r="A15" s="248"/>
    </row>
    <row r="16" spans="1:1" hidden="1" x14ac:dyDescent="0.25">
      <c r="A16" s="248"/>
    </row>
    <row r="17" spans="1:1" hidden="1" x14ac:dyDescent="0.25">
      <c r="A17" s="24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tabSelected="1" topLeftCell="K3" zoomScale="80" zoomScaleNormal="80" workbookViewId="0">
      <selection activeCell="M7" sqref="M7"/>
    </sheetView>
  </sheetViews>
  <sheetFormatPr defaultColWidth="0" defaultRowHeight="15" zeroHeight="1" x14ac:dyDescent="0.2"/>
  <cols>
    <col min="1" max="1" width="13.7109375" style="188" hidden="1" customWidth="1"/>
    <col min="2" max="2" width="11.7109375" style="188" hidden="1" customWidth="1"/>
    <col min="3" max="3" width="9.5703125" style="188" hidden="1" customWidth="1"/>
    <col min="4" max="5" width="11.7109375" style="188" hidden="1" customWidth="1"/>
    <col min="6" max="6" width="12.28515625" style="188" hidden="1" customWidth="1"/>
    <col min="7" max="9" width="11.7109375" style="188" hidden="1" customWidth="1"/>
    <col min="10" max="10" width="2.85546875" style="188" hidden="1" customWidth="1"/>
    <col min="11" max="11" width="13.7109375" style="194" bestFit="1" customWidth="1"/>
    <col min="12" max="12" width="14.42578125" style="188" bestFit="1" customWidth="1"/>
    <col min="13" max="13" width="14.140625" style="188" bestFit="1" customWidth="1"/>
    <col min="14" max="14" width="12.42578125" style="188" bestFit="1" customWidth="1"/>
    <col min="15" max="15" width="13" style="188" customWidth="1"/>
    <col min="16" max="16" width="15.42578125" style="188" customWidth="1"/>
    <col min="17" max="17" width="2.85546875" style="194" hidden="1" customWidth="1"/>
    <col min="18" max="18" width="13.7109375" style="194" hidden="1" customWidth="1"/>
    <col min="19" max="19" width="11.7109375" style="188" hidden="1" customWidth="1"/>
    <col min="20" max="20" width="9.5703125" style="188" hidden="1" customWidth="1"/>
    <col min="21" max="21" width="12.42578125" style="188" hidden="1" customWidth="1"/>
    <col min="22" max="22" width="11.7109375" style="188" hidden="1" customWidth="1"/>
    <col min="23" max="23" width="12.42578125" style="188" hidden="1" customWidth="1"/>
    <col min="24" max="24" width="11.7109375" style="188" hidden="1" customWidth="1"/>
    <col min="25" max="25" width="12.42578125" style="188" hidden="1" customWidth="1"/>
    <col min="26" max="26" width="11.7109375" style="188" hidden="1" customWidth="1"/>
    <col min="27" max="28" width="12.28515625" style="188" hidden="1" customWidth="1"/>
    <col min="29" max="29" width="5" style="188" hidden="1" customWidth="1"/>
    <col min="30" max="30" width="13.7109375" style="188" hidden="1" customWidth="1"/>
    <col min="31" max="33" width="11.28515625" style="188" hidden="1" customWidth="1"/>
    <col min="34" max="35" width="10.5703125" style="188" hidden="1" customWidth="1"/>
    <col min="36" max="36" width="4" style="188" hidden="1" customWidth="1"/>
    <col min="37" max="37" width="0" style="188" hidden="1" customWidth="1"/>
    <col min="38" max="16384" width="11.42578125" style="188" hidden="1"/>
  </cols>
  <sheetData>
    <row r="1" spans="1:37" ht="15.75" x14ac:dyDescent="0.25">
      <c r="A1" s="268" t="s">
        <v>0</v>
      </c>
      <c r="B1" s="269"/>
      <c r="C1" s="269"/>
      <c r="D1" s="269"/>
      <c r="E1" s="269"/>
      <c r="F1" s="269"/>
      <c r="G1" s="269"/>
      <c r="H1" s="269"/>
      <c r="I1" s="270"/>
      <c r="J1" s="185"/>
      <c r="K1" s="274" t="s">
        <v>146</v>
      </c>
      <c r="L1" s="274"/>
      <c r="M1" s="274"/>
      <c r="N1" s="274"/>
      <c r="O1" s="274"/>
      <c r="P1" s="274"/>
      <c r="Q1" s="274"/>
      <c r="R1" s="274"/>
      <c r="S1" s="274"/>
      <c r="T1" s="274"/>
      <c r="U1" s="274"/>
      <c r="V1" s="274"/>
      <c r="W1" s="274"/>
      <c r="X1" s="274"/>
      <c r="Y1" s="274"/>
      <c r="Z1" s="274"/>
      <c r="AA1" s="274"/>
      <c r="AB1" s="274"/>
      <c r="AC1" s="186"/>
      <c r="AD1" s="271" t="s">
        <v>141</v>
      </c>
      <c r="AE1" s="271"/>
      <c r="AF1" s="271"/>
      <c r="AG1" s="271"/>
      <c r="AH1" s="271"/>
      <c r="AI1" s="271"/>
      <c r="AJ1" s="271"/>
      <c r="AK1" s="187"/>
    </row>
    <row r="2" spans="1:37" ht="15.75" x14ac:dyDescent="0.25">
      <c r="A2" s="189"/>
      <c r="B2" s="190"/>
      <c r="C2" s="190"/>
      <c r="D2" s="190"/>
      <c r="E2" s="190"/>
      <c r="F2" s="190"/>
      <c r="G2" s="190"/>
      <c r="H2" s="190"/>
      <c r="I2" s="186"/>
      <c r="J2" s="185"/>
      <c r="K2" s="274"/>
      <c r="L2" s="274"/>
      <c r="M2" s="274"/>
      <c r="N2" s="274"/>
      <c r="O2" s="274"/>
      <c r="P2" s="274"/>
      <c r="Q2" s="274"/>
      <c r="R2" s="274"/>
      <c r="S2" s="274"/>
      <c r="T2" s="274"/>
      <c r="U2" s="274"/>
      <c r="V2" s="274"/>
      <c r="W2" s="274"/>
      <c r="X2" s="274"/>
      <c r="Y2" s="274"/>
      <c r="Z2" s="274"/>
      <c r="AA2" s="274"/>
      <c r="AB2" s="274"/>
      <c r="AC2" s="186"/>
      <c r="AD2" s="271"/>
      <c r="AE2" s="271"/>
      <c r="AF2" s="271"/>
      <c r="AG2" s="271"/>
      <c r="AH2" s="271"/>
      <c r="AI2" s="271"/>
      <c r="AJ2" s="271"/>
      <c r="AK2" s="187"/>
    </row>
    <row r="3" spans="1:37" s="194" customFormat="1" ht="15.75" x14ac:dyDescent="0.2">
      <c r="A3" s="272" t="s">
        <v>1</v>
      </c>
      <c r="B3" s="273"/>
      <c r="C3" s="274" t="s">
        <v>2</v>
      </c>
      <c r="D3" s="274"/>
      <c r="E3" s="274"/>
      <c r="F3" s="274"/>
      <c r="G3" s="274"/>
      <c r="H3" s="274"/>
      <c r="I3" s="274"/>
      <c r="J3" s="191"/>
      <c r="K3" s="276" t="s">
        <v>3</v>
      </c>
      <c r="L3" s="277"/>
      <c r="M3" s="277"/>
      <c r="N3" s="277"/>
      <c r="O3" s="277"/>
      <c r="P3" s="278"/>
      <c r="Q3" s="192"/>
      <c r="R3" s="275" t="s">
        <v>1</v>
      </c>
      <c r="S3" s="275"/>
      <c r="T3" s="274" t="s">
        <v>4</v>
      </c>
      <c r="U3" s="274"/>
      <c r="V3" s="274"/>
      <c r="W3" s="274"/>
      <c r="X3" s="274"/>
      <c r="Y3" s="274"/>
      <c r="Z3" s="274"/>
      <c r="AA3" s="274"/>
      <c r="AB3" s="274"/>
      <c r="AC3" s="193"/>
      <c r="AD3" s="271"/>
      <c r="AE3" s="271"/>
      <c r="AF3" s="271"/>
      <c r="AG3" s="271"/>
      <c r="AH3" s="271"/>
      <c r="AI3" s="271"/>
      <c r="AJ3" s="271"/>
    </row>
    <row r="4" spans="1:37" s="198" customFormat="1" ht="204.75" x14ac:dyDescent="0.25">
      <c r="A4" s="195" t="s">
        <v>5</v>
      </c>
      <c r="B4" s="195" t="s">
        <v>6</v>
      </c>
      <c r="C4" s="195" t="s">
        <v>7</v>
      </c>
      <c r="D4" s="195" t="s">
        <v>8</v>
      </c>
      <c r="E4" s="195" t="s">
        <v>9</v>
      </c>
      <c r="F4" s="195" t="s">
        <v>10</v>
      </c>
      <c r="G4" s="195" t="s">
        <v>11</v>
      </c>
      <c r="H4" s="195" t="s">
        <v>12</v>
      </c>
      <c r="I4" s="195" t="s">
        <v>13</v>
      </c>
      <c r="J4" s="196"/>
      <c r="K4" s="195" t="s">
        <v>5</v>
      </c>
      <c r="L4" s="195" t="s">
        <v>159</v>
      </c>
      <c r="M4" s="195" t="s">
        <v>160</v>
      </c>
      <c r="N4" s="195" t="s">
        <v>14</v>
      </c>
      <c r="O4" s="195" t="s">
        <v>148</v>
      </c>
      <c r="P4" s="195" t="s">
        <v>16</v>
      </c>
      <c r="Q4" s="195"/>
      <c r="R4" s="195" t="s">
        <v>5</v>
      </c>
      <c r="S4" s="195" t="s">
        <v>6</v>
      </c>
      <c r="T4" s="195" t="s">
        <v>7</v>
      </c>
      <c r="U4" s="195" t="s">
        <v>17</v>
      </c>
      <c r="V4" s="195" t="s">
        <v>18</v>
      </c>
      <c r="W4" s="195" t="s">
        <v>19</v>
      </c>
      <c r="X4" s="195" t="s">
        <v>20</v>
      </c>
      <c r="Y4" s="195" t="s">
        <v>21</v>
      </c>
      <c r="Z4" s="195" t="s">
        <v>22</v>
      </c>
      <c r="AA4" s="195" t="s">
        <v>23</v>
      </c>
      <c r="AB4" s="195" t="s">
        <v>24</v>
      </c>
      <c r="AC4" s="195"/>
      <c r="AD4" s="195" t="s">
        <v>5</v>
      </c>
      <c r="AE4" s="265" t="s">
        <v>25</v>
      </c>
      <c r="AF4" s="266"/>
      <c r="AG4" s="266"/>
      <c r="AH4" s="267"/>
      <c r="AI4" s="197" t="s">
        <v>26</v>
      </c>
      <c r="AJ4" s="195" t="s">
        <v>142</v>
      </c>
    </row>
    <row r="5" spans="1:37" s="201" customFormat="1" x14ac:dyDescent="0.2">
      <c r="A5" s="199">
        <v>1</v>
      </c>
      <c r="B5" s="200">
        <v>2</v>
      </c>
      <c r="C5" s="200">
        <v>3</v>
      </c>
      <c r="D5" s="200">
        <v>4</v>
      </c>
      <c r="E5" s="200">
        <v>5</v>
      </c>
      <c r="F5" s="200">
        <v>6</v>
      </c>
      <c r="G5" s="200">
        <v>7</v>
      </c>
      <c r="H5" s="200">
        <v>8</v>
      </c>
      <c r="I5" s="200">
        <v>9</v>
      </c>
      <c r="K5" s="200"/>
      <c r="L5" s="200" t="s">
        <v>165</v>
      </c>
      <c r="M5" s="200" t="s">
        <v>166</v>
      </c>
      <c r="N5" s="200" t="s">
        <v>167</v>
      </c>
      <c r="O5" s="200" t="s">
        <v>168</v>
      </c>
      <c r="P5" s="200" t="s">
        <v>169</v>
      </c>
      <c r="Q5" s="200"/>
      <c r="R5" s="200">
        <v>1</v>
      </c>
      <c r="S5" s="200">
        <v>2</v>
      </c>
      <c r="T5" s="200">
        <v>3</v>
      </c>
      <c r="U5" s="200">
        <v>4</v>
      </c>
      <c r="V5" s="200">
        <v>5</v>
      </c>
      <c r="W5" s="200">
        <v>6</v>
      </c>
      <c r="X5" s="200">
        <v>7</v>
      </c>
      <c r="Y5" s="200">
        <v>8</v>
      </c>
      <c r="Z5" s="200">
        <v>9</v>
      </c>
      <c r="AA5" s="200">
        <v>10</v>
      </c>
      <c r="AB5" s="200">
        <v>11</v>
      </c>
      <c r="AC5" s="200"/>
      <c r="AD5" s="200">
        <v>1</v>
      </c>
      <c r="AE5" s="200">
        <v>2</v>
      </c>
      <c r="AF5" s="200">
        <v>3</v>
      </c>
      <c r="AG5" s="200">
        <v>4</v>
      </c>
      <c r="AH5" s="200">
        <v>5</v>
      </c>
      <c r="AI5" s="202">
        <v>6</v>
      </c>
      <c r="AJ5" s="200">
        <v>7</v>
      </c>
    </row>
    <row r="6" spans="1:37" s="194" customFormat="1" x14ac:dyDescent="0.2">
      <c r="A6" s="187"/>
      <c r="B6" s="203"/>
      <c r="C6" s="203"/>
      <c r="D6" s="203"/>
      <c r="E6" s="203" t="s">
        <v>27</v>
      </c>
      <c r="F6" s="203" t="s">
        <v>28</v>
      </c>
      <c r="G6" s="204" t="s">
        <v>29</v>
      </c>
      <c r="H6" s="204" t="s">
        <v>30</v>
      </c>
      <c r="I6" s="205" t="s">
        <v>31</v>
      </c>
      <c r="J6" s="206"/>
      <c r="K6" s="207"/>
      <c r="L6" s="208"/>
      <c r="M6" s="208"/>
      <c r="N6" s="208"/>
      <c r="O6" s="208" t="s">
        <v>180</v>
      </c>
      <c r="P6" s="208" t="s">
        <v>181</v>
      </c>
      <c r="Q6" s="205"/>
      <c r="R6" s="205"/>
      <c r="S6" s="208"/>
      <c r="T6" s="208"/>
      <c r="U6" s="208"/>
      <c r="V6" s="205" t="s">
        <v>34</v>
      </c>
      <c r="W6" s="208" t="s">
        <v>35</v>
      </c>
      <c r="X6" s="208" t="s">
        <v>187</v>
      </c>
      <c r="Y6" s="208" t="s">
        <v>37</v>
      </c>
      <c r="Z6" s="205" t="s">
        <v>38</v>
      </c>
      <c r="AA6" s="208" t="s">
        <v>39</v>
      </c>
      <c r="AB6" s="205" t="s">
        <v>40</v>
      </c>
      <c r="AC6" s="204"/>
      <c r="AD6" s="207"/>
      <c r="AE6" s="200" t="s">
        <v>41</v>
      </c>
      <c r="AF6" s="200" t="s">
        <v>42</v>
      </c>
      <c r="AG6" s="200" t="s">
        <v>43</v>
      </c>
      <c r="AH6" s="208" t="s">
        <v>44</v>
      </c>
      <c r="AI6" s="209" t="s">
        <v>45</v>
      </c>
      <c r="AJ6" s="203" t="s">
        <v>46</v>
      </c>
    </row>
    <row r="7" spans="1:37" ht="15.75" x14ac:dyDescent="0.25">
      <c r="A7" s="210" t="s">
        <v>47</v>
      </c>
      <c r="B7" s="211">
        <f>'Self-Suff'!L8</f>
        <v>3.7177284663399833E-2</v>
      </c>
      <c r="C7" s="212">
        <f>Resources!L6</f>
        <v>4.5043335261527921E-2</v>
      </c>
      <c r="D7" s="213">
        <f>IF(B7&gt;C7,B7,0)</f>
        <v>0</v>
      </c>
      <c r="E7" s="213">
        <f>D7*0.2</f>
        <v>0</v>
      </c>
      <c r="F7" s="213">
        <f>D7-E7</f>
        <v>0</v>
      </c>
      <c r="G7" s="213">
        <f>IF(E7&gt;0,B7/C7,0)</f>
        <v>0</v>
      </c>
      <c r="H7" s="213">
        <f>G7*E7</f>
        <v>0</v>
      </c>
      <c r="I7" s="214">
        <f>ROUND(F7+H7,6)</f>
        <v>0</v>
      </c>
      <c r="J7" s="215"/>
      <c r="K7" s="207" t="s">
        <v>47</v>
      </c>
      <c r="L7" s="216">
        <f>'[1]Allocation 2021-22'!I7</f>
        <v>3.9222623836715723E-2</v>
      </c>
      <c r="M7" s="217">
        <f>'[1]Allocation 2021-22'!J7</f>
        <v>4.4149598044596415E-2</v>
      </c>
      <c r="N7" s="217">
        <f>IF(M7/L7&gt;2,M7,0)</f>
        <v>0</v>
      </c>
      <c r="O7" s="217">
        <f>IF(N7&gt;0,0.2*L7,0)</f>
        <v>0</v>
      </c>
      <c r="P7" s="218">
        <f>ROUND(IF(N7&gt;0,(L7-O7),0),6)</f>
        <v>0</v>
      </c>
      <c r="Q7" s="217"/>
      <c r="R7" s="217" t="s">
        <v>47</v>
      </c>
      <c r="S7" s="216">
        <f t="shared" ref="S7:S38" si="0">L7</f>
        <v>3.9222623836715723E-2</v>
      </c>
      <c r="T7" s="217">
        <f t="shared" ref="T7:T38" si="1">M7</f>
        <v>4.4149598044596415E-2</v>
      </c>
      <c r="U7" s="219">
        <f t="shared" ref="U7:U15" si="2">IF(N7=0,C7,0)</f>
        <v>4.5043335261527921E-2</v>
      </c>
      <c r="V7" s="217">
        <f t="shared" ref="V7:V63" si="3">IF(U7&gt;0,T7/S7,0)</f>
        <v>1.1256156199134395</v>
      </c>
      <c r="W7" s="217">
        <f t="shared" ref="W7:W63" si="4">IF(U7&gt;0,V7-1,0)</f>
        <v>0.1256156199134395</v>
      </c>
      <c r="X7" s="217">
        <f>IF(U7&gt;0,1-W7,0)</f>
        <v>0.8743843800865605</v>
      </c>
      <c r="Y7" s="217">
        <f t="shared" ref="Y7:Y63" si="5">IF(U7&gt;0,S7*0.2,0)</f>
        <v>7.8445247673431442E-3</v>
      </c>
      <c r="Z7" s="217">
        <f>IF(U7&gt;0,Y7*X7,0)</f>
        <v>6.859129925767005E-3</v>
      </c>
      <c r="AA7" s="217">
        <f>IF(U7&gt;0,S7-Y7,0)</f>
        <v>3.1378099069372577E-2</v>
      </c>
      <c r="AB7" s="218">
        <f t="shared" ref="AB7:AB63" si="6">ROUND(AA7+Z7,6)</f>
        <v>3.8237E-2</v>
      </c>
      <c r="AC7" s="220"/>
      <c r="AD7" s="210" t="s">
        <v>47</v>
      </c>
      <c r="AE7" s="221">
        <f t="shared" ref="AE7:AE38" si="7">I7</f>
        <v>0</v>
      </c>
      <c r="AF7" s="221">
        <f t="shared" ref="AF7:AF38" si="8">P7</f>
        <v>0</v>
      </c>
      <c r="AG7" s="221">
        <f>AB7</f>
        <v>3.8237E-2</v>
      </c>
      <c r="AH7" s="222">
        <f>SUM(AE7:AG7)</f>
        <v>3.8237E-2</v>
      </c>
      <c r="AI7" s="222">
        <f t="shared" ref="AI7:AI38" si="9">AH7/$AH$64</f>
        <v>3.779237273477537E-2</v>
      </c>
      <c r="AJ7" s="223">
        <f>AI7*11931577000</f>
        <v>450922605.29767293</v>
      </c>
    </row>
    <row r="8" spans="1:37" ht="15.75" x14ac:dyDescent="0.25">
      <c r="A8" s="224" t="s">
        <v>48</v>
      </c>
      <c r="B8" s="211">
        <f>'Self-Suff'!L9</f>
        <v>2.7703888450307419E-5</v>
      </c>
      <c r="C8" s="212">
        <f>Resources!L7</f>
        <v>5.0474974891914369E-4</v>
      </c>
      <c r="D8" s="225">
        <f t="shared" ref="D8:D63" si="10">IF(B8&gt;C8,B8,0)</f>
        <v>0</v>
      </c>
      <c r="E8" s="225">
        <f t="shared" ref="E8:E63" si="11">D8*0.2</f>
        <v>0</v>
      </c>
      <c r="F8" s="225">
        <f t="shared" ref="F8:F63" si="12">D8-E8</f>
        <v>0</v>
      </c>
      <c r="G8" s="225">
        <f t="shared" ref="G8:G63" si="13">IF(E8&gt;0,B8/C8,0)</f>
        <v>0</v>
      </c>
      <c r="H8" s="225">
        <f>G8*E8</f>
        <v>0</v>
      </c>
      <c r="I8" s="226">
        <f>ROUND(F8+H8,6)</f>
        <v>0</v>
      </c>
      <c r="J8" s="215"/>
      <c r="K8" s="227" t="s">
        <v>48</v>
      </c>
      <c r="L8" s="216">
        <f>'[1]Allocation 2021-22'!I8</f>
        <v>2.7156407631255887E-5</v>
      </c>
      <c r="M8" s="217">
        <f>'[1]Allocation 2021-22'!J8</f>
        <v>3.6283464150780481E-4</v>
      </c>
      <c r="N8" s="217">
        <f t="shared" ref="N8:N63" si="14">IF(M8/L8&gt;2,M8,0)</f>
        <v>3.6283464150780481E-4</v>
      </c>
      <c r="O8" s="217">
        <f t="shared" ref="O8:O63" si="15">IF(N8&gt;0,0.2*L8,0)</f>
        <v>5.4312815262511776E-6</v>
      </c>
      <c r="P8" s="218">
        <f>ROUND(IF(N8&gt;0,(L8-O8),0),6)</f>
        <v>2.1999999999999999E-5</v>
      </c>
      <c r="Q8" s="217"/>
      <c r="R8" s="217" t="s">
        <v>48</v>
      </c>
      <c r="S8" s="216">
        <f t="shared" si="0"/>
        <v>2.7156407631255887E-5</v>
      </c>
      <c r="T8" s="217">
        <f t="shared" si="1"/>
        <v>3.6283464150780481E-4</v>
      </c>
      <c r="U8" s="219">
        <f t="shared" si="2"/>
        <v>0</v>
      </c>
      <c r="V8" s="217">
        <f t="shared" si="3"/>
        <v>0</v>
      </c>
      <c r="W8" s="217">
        <f t="shared" si="4"/>
        <v>0</v>
      </c>
      <c r="X8" s="217">
        <f t="shared" ref="X8:X63" si="16">IF(U8&gt;0,1-W8,0)</f>
        <v>0</v>
      </c>
      <c r="Y8" s="217">
        <f t="shared" si="5"/>
        <v>0</v>
      </c>
      <c r="Z8" s="217">
        <f t="shared" ref="Z8:Z63" si="17">IF(U8&gt;0,Y8*X8,0)</f>
        <v>0</v>
      </c>
      <c r="AA8" s="217">
        <f>IF(U8&gt;0,S8-Y8,0)</f>
        <v>0</v>
      </c>
      <c r="AB8" s="218">
        <f t="shared" si="6"/>
        <v>0</v>
      </c>
      <c r="AC8" s="228"/>
      <c r="AD8" s="229" t="s">
        <v>48</v>
      </c>
      <c r="AE8" s="230">
        <f t="shared" si="7"/>
        <v>0</v>
      </c>
      <c r="AF8" s="230">
        <f t="shared" si="8"/>
        <v>2.1999999999999999E-5</v>
      </c>
      <c r="AG8" s="230">
        <f t="shared" ref="AG8:AG63" si="18">AB8</f>
        <v>0</v>
      </c>
      <c r="AH8" s="225">
        <f t="shared" ref="AH8:AH63" si="19">SUM(AE8:AG8)</f>
        <v>2.1999999999999999E-5</v>
      </c>
      <c r="AI8" s="225">
        <f t="shared" si="9"/>
        <v>2.1744179725529148E-5</v>
      </c>
      <c r="AJ8" s="223">
        <f t="shared" ref="AJ8:AJ63" si="20">AI8*11931577000</f>
        <v>259442.3546969899</v>
      </c>
    </row>
    <row r="9" spans="1:37" ht="15.75" x14ac:dyDescent="0.25">
      <c r="A9" s="224" t="s">
        <v>49</v>
      </c>
      <c r="B9" s="211">
        <f>'Self-Suff'!L10</f>
        <v>8.0029261092081445E-4</v>
      </c>
      <c r="C9" s="212">
        <f>Resources!L8</f>
        <v>1.1536803525197747E-3</v>
      </c>
      <c r="D9" s="225">
        <f t="shared" si="10"/>
        <v>0</v>
      </c>
      <c r="E9" s="225">
        <f t="shared" si="11"/>
        <v>0</v>
      </c>
      <c r="F9" s="225">
        <f t="shared" si="12"/>
        <v>0</v>
      </c>
      <c r="G9" s="225">
        <f t="shared" si="13"/>
        <v>0</v>
      </c>
      <c r="H9" s="225">
        <f>G9*E9</f>
        <v>0</v>
      </c>
      <c r="I9" s="226">
        <f t="shared" ref="I9:I63" si="21">ROUND(F9+H9,6)</f>
        <v>0</v>
      </c>
      <c r="J9" s="215"/>
      <c r="K9" s="227" t="s">
        <v>49</v>
      </c>
      <c r="L9" s="216">
        <f>'[1]Allocation 2021-22'!I9</f>
        <v>7.2864991129343768E-4</v>
      </c>
      <c r="M9" s="217">
        <f>'[1]Allocation 2021-22'!J9</f>
        <v>9.6265325398831947E-4</v>
      </c>
      <c r="N9" s="217">
        <f t="shared" si="14"/>
        <v>0</v>
      </c>
      <c r="O9" s="217">
        <f t="shared" si="15"/>
        <v>0</v>
      </c>
      <c r="P9" s="218">
        <f t="shared" ref="P9:P63" si="22">ROUND(IF(N9&gt;0,(L9-O9),0),6)</f>
        <v>0</v>
      </c>
      <c r="Q9" s="217"/>
      <c r="R9" s="217" t="s">
        <v>49</v>
      </c>
      <c r="S9" s="216">
        <f t="shared" si="0"/>
        <v>7.2864991129343768E-4</v>
      </c>
      <c r="T9" s="217">
        <f t="shared" si="1"/>
        <v>9.6265325398831947E-4</v>
      </c>
      <c r="U9" s="219">
        <f t="shared" si="2"/>
        <v>1.1536803525197747E-3</v>
      </c>
      <c r="V9" s="217">
        <f t="shared" si="3"/>
        <v>1.3211464642594946</v>
      </c>
      <c r="W9" s="217">
        <f t="shared" si="4"/>
        <v>0.32114646425949456</v>
      </c>
      <c r="X9" s="217">
        <f t="shared" si="16"/>
        <v>0.67885353574050544</v>
      </c>
      <c r="Y9" s="217">
        <f t="shared" si="5"/>
        <v>1.4572998225868754E-4</v>
      </c>
      <c r="Z9" s="217">
        <f t="shared" si="17"/>
        <v>9.8929313719711167E-5</v>
      </c>
      <c r="AA9" s="217">
        <f t="shared" ref="AA9:AA63" si="23">IF(U9&gt;0,S9-Y9,0)</f>
        <v>5.8291992903475017E-4</v>
      </c>
      <c r="AB9" s="218">
        <f t="shared" si="6"/>
        <v>6.8199999999999999E-4</v>
      </c>
      <c r="AC9" s="228"/>
      <c r="AD9" s="229" t="s">
        <v>49</v>
      </c>
      <c r="AE9" s="230">
        <f t="shared" si="7"/>
        <v>0</v>
      </c>
      <c r="AF9" s="230">
        <f t="shared" si="8"/>
        <v>0</v>
      </c>
      <c r="AG9" s="230">
        <f t="shared" si="18"/>
        <v>6.8199999999999999E-4</v>
      </c>
      <c r="AH9" s="225">
        <f t="shared" si="19"/>
        <v>6.8199999999999999E-4</v>
      </c>
      <c r="AI9" s="225">
        <f t="shared" si="9"/>
        <v>6.7406957149140358E-4</v>
      </c>
      <c r="AJ9" s="223">
        <f t="shared" si="20"/>
        <v>8042712.9956066869</v>
      </c>
    </row>
    <row r="10" spans="1:37" ht="15.75" x14ac:dyDescent="0.25">
      <c r="A10" s="231" t="s">
        <v>50</v>
      </c>
      <c r="B10" s="211">
        <f>'Self-Suff'!L11</f>
        <v>5.8267915657284593E-3</v>
      </c>
      <c r="C10" s="212">
        <f>Resources!L10</f>
        <v>7.8361740798226567E-3</v>
      </c>
      <c r="D10" s="225">
        <f t="shared" si="10"/>
        <v>0</v>
      </c>
      <c r="E10" s="225">
        <f t="shared" si="11"/>
        <v>0</v>
      </c>
      <c r="F10" s="225">
        <f t="shared" si="12"/>
        <v>0</v>
      </c>
      <c r="G10" s="225">
        <f t="shared" si="13"/>
        <v>0</v>
      </c>
      <c r="H10" s="225">
        <f t="shared" ref="H10:H63" si="24">G10*E10</f>
        <v>0</v>
      </c>
      <c r="I10" s="226">
        <f t="shared" si="21"/>
        <v>0</v>
      </c>
      <c r="J10" s="215"/>
      <c r="K10" s="207" t="s">
        <v>50</v>
      </c>
      <c r="L10" s="216">
        <f>'[1]Allocation 2021-22'!I10</f>
        <v>5.3237055087543891E-3</v>
      </c>
      <c r="M10" s="217">
        <f>'[1]Allocation 2021-22'!J10</f>
        <v>7.2920797965589073E-3</v>
      </c>
      <c r="N10" s="217">
        <f t="shared" si="14"/>
        <v>0</v>
      </c>
      <c r="O10" s="217">
        <f t="shared" si="15"/>
        <v>0</v>
      </c>
      <c r="P10" s="218">
        <f t="shared" si="22"/>
        <v>0</v>
      </c>
      <c r="Q10" s="217"/>
      <c r="R10" s="217" t="s">
        <v>50</v>
      </c>
      <c r="S10" s="216">
        <f t="shared" si="0"/>
        <v>5.3237055087543891E-3</v>
      </c>
      <c r="T10" s="217">
        <f t="shared" si="1"/>
        <v>7.2920797965589073E-3</v>
      </c>
      <c r="U10" s="219">
        <f t="shared" si="2"/>
        <v>7.8361740798226567E-3</v>
      </c>
      <c r="V10" s="217">
        <f t="shared" si="3"/>
        <v>1.3697376356689324</v>
      </c>
      <c r="W10" s="217">
        <f t="shared" si="4"/>
        <v>0.36973763566893236</v>
      </c>
      <c r="X10" s="217">
        <f t="shared" si="16"/>
        <v>0.63026236433106764</v>
      </c>
      <c r="Y10" s="217">
        <f t="shared" si="5"/>
        <v>1.0647411017508778E-3</v>
      </c>
      <c r="Z10" s="217">
        <f t="shared" si="17"/>
        <v>6.7106624418997412E-4</v>
      </c>
      <c r="AA10" s="217">
        <f t="shared" si="23"/>
        <v>4.2589644070035113E-3</v>
      </c>
      <c r="AB10" s="218">
        <f t="shared" si="6"/>
        <v>4.9300000000000004E-3</v>
      </c>
      <c r="AC10" s="228"/>
      <c r="AD10" s="231" t="s">
        <v>50</v>
      </c>
      <c r="AE10" s="232">
        <f t="shared" si="7"/>
        <v>0</v>
      </c>
      <c r="AF10" s="230">
        <f t="shared" si="8"/>
        <v>0</v>
      </c>
      <c r="AG10" s="230">
        <f t="shared" si="18"/>
        <v>4.9300000000000004E-3</v>
      </c>
      <c r="AH10" s="225">
        <f t="shared" si="19"/>
        <v>4.9300000000000004E-3</v>
      </c>
      <c r="AI10" s="225">
        <f t="shared" si="9"/>
        <v>4.8726730021299413E-3</v>
      </c>
      <c r="AJ10" s="223">
        <f t="shared" si="20"/>
        <v>58138673.120734558</v>
      </c>
    </row>
    <row r="11" spans="1:37" ht="15.75" x14ac:dyDescent="0.25">
      <c r="A11" s="231" t="s">
        <v>51</v>
      </c>
      <c r="B11" s="211">
        <f>'Self-Suff'!L12</f>
        <v>9.7521672935111531E-4</v>
      </c>
      <c r="C11" s="212">
        <f>Resources!L11</f>
        <v>1.3421970467523089E-3</v>
      </c>
      <c r="D11" s="225">
        <f t="shared" si="10"/>
        <v>0</v>
      </c>
      <c r="E11" s="225">
        <f t="shared" si="11"/>
        <v>0</v>
      </c>
      <c r="F11" s="225">
        <f t="shared" si="12"/>
        <v>0</v>
      </c>
      <c r="G11" s="225">
        <f t="shared" si="13"/>
        <v>0</v>
      </c>
      <c r="H11" s="225">
        <f t="shared" si="24"/>
        <v>0</v>
      </c>
      <c r="I11" s="226">
        <f t="shared" si="21"/>
        <v>0</v>
      </c>
      <c r="J11" s="215"/>
      <c r="K11" s="207" t="s">
        <v>51</v>
      </c>
      <c r="L11" s="216">
        <f>'[1]Allocation 2021-22'!I11</f>
        <v>9.7957252723637192E-4</v>
      </c>
      <c r="M11" s="217">
        <f>'[1]Allocation 2021-22'!J11</f>
        <v>1.1948050069823569E-3</v>
      </c>
      <c r="N11" s="217">
        <f t="shared" si="14"/>
        <v>0</v>
      </c>
      <c r="O11" s="217">
        <f t="shared" si="15"/>
        <v>0</v>
      </c>
      <c r="P11" s="218">
        <f t="shared" si="22"/>
        <v>0</v>
      </c>
      <c r="Q11" s="217"/>
      <c r="R11" s="217" t="s">
        <v>51</v>
      </c>
      <c r="S11" s="216">
        <f t="shared" si="0"/>
        <v>9.7957252723637192E-4</v>
      </c>
      <c r="T11" s="217">
        <f t="shared" si="1"/>
        <v>1.1948050069823569E-3</v>
      </c>
      <c r="U11" s="219">
        <f t="shared" si="2"/>
        <v>1.3421970467523089E-3</v>
      </c>
      <c r="V11" s="217">
        <f t="shared" si="3"/>
        <v>1.2197208208290728</v>
      </c>
      <c r="W11" s="217">
        <f t="shared" si="4"/>
        <v>0.21972082082907285</v>
      </c>
      <c r="X11" s="217">
        <f t="shared" si="16"/>
        <v>0.78027917917092715</v>
      </c>
      <c r="Y11" s="217">
        <f t="shared" si="5"/>
        <v>1.9591450544727439E-4</v>
      </c>
      <c r="Z11" s="217">
        <f t="shared" si="17"/>
        <v>1.5286800949807739E-4</v>
      </c>
      <c r="AA11" s="217">
        <f t="shared" si="23"/>
        <v>7.8365802178909756E-4</v>
      </c>
      <c r="AB11" s="218">
        <f t="shared" si="6"/>
        <v>9.3700000000000001E-4</v>
      </c>
      <c r="AC11" s="228"/>
      <c r="AD11" s="231" t="s">
        <v>51</v>
      </c>
      <c r="AE11" s="232">
        <f t="shared" si="7"/>
        <v>0</v>
      </c>
      <c r="AF11" s="233">
        <f t="shared" si="8"/>
        <v>0</v>
      </c>
      <c r="AG11" s="230">
        <f t="shared" si="18"/>
        <v>9.3700000000000001E-4</v>
      </c>
      <c r="AH11" s="225">
        <f t="shared" si="19"/>
        <v>9.3700000000000001E-4</v>
      </c>
      <c r="AI11" s="225">
        <f t="shared" si="9"/>
        <v>9.2610438194640058E-4</v>
      </c>
      <c r="AJ11" s="223">
        <f t="shared" si="20"/>
        <v>11049885.743230889</v>
      </c>
    </row>
    <row r="12" spans="1:37" ht="15.75" x14ac:dyDescent="0.25">
      <c r="A12" s="231" t="s">
        <v>52</v>
      </c>
      <c r="B12" s="211">
        <f>'Self-Suff'!L13</f>
        <v>5.5615141821579279E-4</v>
      </c>
      <c r="C12" s="212">
        <f>Resources!L12</f>
        <v>1.1506299712367228E-3</v>
      </c>
      <c r="D12" s="225">
        <f t="shared" si="10"/>
        <v>0</v>
      </c>
      <c r="E12" s="225">
        <f t="shared" si="11"/>
        <v>0</v>
      </c>
      <c r="F12" s="225">
        <f t="shared" si="12"/>
        <v>0</v>
      </c>
      <c r="G12" s="225">
        <f t="shared" si="13"/>
        <v>0</v>
      </c>
      <c r="H12" s="225">
        <f t="shared" si="24"/>
        <v>0</v>
      </c>
      <c r="I12" s="226">
        <f t="shared" si="21"/>
        <v>0</v>
      </c>
      <c r="J12" s="215"/>
      <c r="K12" s="207" t="s">
        <v>52</v>
      </c>
      <c r="L12" s="216">
        <f>'[1]Allocation 2021-22'!I12</f>
        <v>5.3287432844705571E-4</v>
      </c>
      <c r="M12" s="217">
        <f>'[1]Allocation 2021-22'!J12</f>
        <v>9.5511728564122878E-4</v>
      </c>
      <c r="N12" s="217">
        <f t="shared" si="14"/>
        <v>0</v>
      </c>
      <c r="O12" s="217">
        <f t="shared" si="15"/>
        <v>0</v>
      </c>
      <c r="P12" s="218">
        <f t="shared" si="22"/>
        <v>0</v>
      </c>
      <c r="Q12" s="217"/>
      <c r="R12" s="217" t="s">
        <v>52</v>
      </c>
      <c r="S12" s="216">
        <f t="shared" si="0"/>
        <v>5.3287432844705571E-4</v>
      </c>
      <c r="T12" s="217">
        <f t="shared" si="1"/>
        <v>9.5511728564122878E-4</v>
      </c>
      <c r="U12" s="219">
        <f t="shared" si="2"/>
        <v>1.1506299712367228E-3</v>
      </c>
      <c r="V12" s="217">
        <f t="shared" si="3"/>
        <v>1.7923875004913574</v>
      </c>
      <c r="W12" s="217">
        <f t="shared" si="4"/>
        <v>0.79238750049135742</v>
      </c>
      <c r="X12" s="217">
        <f t="shared" si="16"/>
        <v>0.20761249950864258</v>
      </c>
      <c r="Y12" s="217">
        <f t="shared" si="5"/>
        <v>1.0657486568941115E-4</v>
      </c>
      <c r="Z12" s="217">
        <f t="shared" si="17"/>
        <v>2.2126274250576521E-5</v>
      </c>
      <c r="AA12" s="217">
        <f t="shared" si="23"/>
        <v>4.2629946275764459E-4</v>
      </c>
      <c r="AB12" s="218">
        <f t="shared" si="6"/>
        <v>4.4799999999999999E-4</v>
      </c>
      <c r="AC12" s="228"/>
      <c r="AD12" s="231" t="s">
        <v>52</v>
      </c>
      <c r="AE12" s="232">
        <f t="shared" si="7"/>
        <v>0</v>
      </c>
      <c r="AF12" s="233">
        <f t="shared" si="8"/>
        <v>0</v>
      </c>
      <c r="AG12" s="233">
        <f t="shared" si="18"/>
        <v>4.4799999999999999E-4</v>
      </c>
      <c r="AH12" s="234">
        <f t="shared" si="19"/>
        <v>4.4799999999999999E-4</v>
      </c>
      <c r="AI12" s="225">
        <f t="shared" si="9"/>
        <v>4.4279056895622993E-4</v>
      </c>
      <c r="AJ12" s="223">
        <f t="shared" si="20"/>
        <v>5283189.768375067</v>
      </c>
    </row>
    <row r="13" spans="1:37" ht="15.75" x14ac:dyDescent="0.25">
      <c r="A13" s="231" t="s">
        <v>53</v>
      </c>
      <c r="B13" s="211">
        <f>'Self-Suff'!L14</f>
        <v>2.4228108088997946E-2</v>
      </c>
      <c r="C13" s="212">
        <f>Resources!L13</f>
        <v>2.4153365100820379E-2</v>
      </c>
      <c r="D13" s="225">
        <f t="shared" si="10"/>
        <v>2.4228108088997946E-2</v>
      </c>
      <c r="E13" s="225">
        <f t="shared" si="11"/>
        <v>4.8456216177995897E-3</v>
      </c>
      <c r="F13" s="225">
        <f t="shared" si="12"/>
        <v>1.9382486471198355E-2</v>
      </c>
      <c r="G13" s="225">
        <f t="shared" si="13"/>
        <v>1.0030945165555845</v>
      </c>
      <c r="H13" s="225">
        <f t="shared" si="24"/>
        <v>4.8606164741179687E-3</v>
      </c>
      <c r="I13" s="226">
        <f t="shared" si="21"/>
        <v>2.4243000000000001E-2</v>
      </c>
      <c r="J13" s="215"/>
      <c r="K13" s="207" t="s">
        <v>53</v>
      </c>
      <c r="L13" s="216">
        <f>'[1]Allocation 2021-22'!I13</f>
        <v>2.6809070628310425E-2</v>
      </c>
      <c r="M13" s="217">
        <f>'[1]Allocation 2021-22'!J13</f>
        <v>2.5071803368910558E-2</v>
      </c>
      <c r="N13" s="217">
        <f t="shared" si="14"/>
        <v>0</v>
      </c>
      <c r="O13" s="217">
        <f t="shared" si="15"/>
        <v>0</v>
      </c>
      <c r="P13" s="218">
        <f t="shared" si="22"/>
        <v>0</v>
      </c>
      <c r="Q13" s="217"/>
      <c r="R13" s="217" t="s">
        <v>53</v>
      </c>
      <c r="S13" s="216">
        <f t="shared" si="0"/>
        <v>2.6809070628310425E-2</v>
      </c>
      <c r="T13" s="217">
        <f t="shared" si="1"/>
        <v>2.5071803368910558E-2</v>
      </c>
      <c r="U13" s="219">
        <f t="shared" si="2"/>
        <v>2.4153365100820379E-2</v>
      </c>
      <c r="V13" s="217">
        <f t="shared" si="3"/>
        <v>0.93519852726392871</v>
      </c>
      <c r="W13" s="217">
        <f t="shared" si="4"/>
        <v>-6.4801472736071286E-2</v>
      </c>
      <c r="X13" s="217">
        <f t="shared" si="16"/>
        <v>1.0648014727360713</v>
      </c>
      <c r="Y13" s="217">
        <f t="shared" si="5"/>
        <v>5.3618141256620852E-3</v>
      </c>
      <c r="Z13" s="217">
        <f t="shared" si="17"/>
        <v>5.709267577542059E-3</v>
      </c>
      <c r="AA13" s="217">
        <f t="shared" si="23"/>
        <v>2.1447256502648341E-2</v>
      </c>
      <c r="AB13" s="218">
        <f t="shared" si="6"/>
        <v>2.7157000000000001E-2</v>
      </c>
      <c r="AC13" s="228"/>
      <c r="AD13" s="231" t="s">
        <v>53</v>
      </c>
      <c r="AE13" s="232">
        <f t="shared" si="7"/>
        <v>2.4243000000000001E-2</v>
      </c>
      <c r="AF13" s="233">
        <f t="shared" si="8"/>
        <v>0</v>
      </c>
      <c r="AG13" s="233">
        <f t="shared" si="18"/>
        <v>2.7157000000000001E-2</v>
      </c>
      <c r="AH13" s="234">
        <f t="shared" si="19"/>
        <v>5.1400000000000001E-2</v>
      </c>
      <c r="AI13" s="225">
        <f t="shared" si="9"/>
        <v>5.0802310813281737E-2</v>
      </c>
      <c r="AJ13" s="223">
        <f t="shared" si="20"/>
        <v>606151683.24660361</v>
      </c>
    </row>
    <row r="14" spans="1:37" ht="15.75" x14ac:dyDescent="0.25">
      <c r="A14" s="231" t="s">
        <v>54</v>
      </c>
      <c r="B14" s="211">
        <f>'Self-Suff'!L15</f>
        <v>6.7623457237517065E-4</v>
      </c>
      <c r="C14" s="212">
        <f>Resources!L14</f>
        <v>1.3420511828897382E-3</v>
      </c>
      <c r="D14" s="225">
        <f t="shared" si="10"/>
        <v>0</v>
      </c>
      <c r="E14" s="225">
        <f t="shared" si="11"/>
        <v>0</v>
      </c>
      <c r="F14" s="225">
        <f t="shared" si="12"/>
        <v>0</v>
      </c>
      <c r="G14" s="225">
        <f t="shared" si="13"/>
        <v>0</v>
      </c>
      <c r="H14" s="225">
        <f t="shared" si="24"/>
        <v>0</v>
      </c>
      <c r="I14" s="226">
        <f t="shared" si="21"/>
        <v>0</v>
      </c>
      <c r="J14" s="215"/>
      <c r="K14" s="207" t="s">
        <v>54</v>
      </c>
      <c r="L14" s="216">
        <f>'[1]Allocation 2021-22'!I14</f>
        <v>6.7220413995985721E-4</v>
      </c>
      <c r="M14" s="217">
        <f>'[1]Allocation 2021-22'!J14</f>
        <v>1.1724519476918177E-3</v>
      </c>
      <c r="N14" s="217">
        <f t="shared" si="14"/>
        <v>0</v>
      </c>
      <c r="O14" s="217">
        <f t="shared" si="15"/>
        <v>0</v>
      </c>
      <c r="P14" s="218">
        <f t="shared" si="22"/>
        <v>0</v>
      </c>
      <c r="Q14" s="217"/>
      <c r="R14" s="217" t="s">
        <v>54</v>
      </c>
      <c r="S14" s="216">
        <f t="shared" si="0"/>
        <v>6.7220413995985721E-4</v>
      </c>
      <c r="T14" s="217">
        <f t="shared" si="1"/>
        <v>1.1724519476918177E-3</v>
      </c>
      <c r="U14" s="219">
        <f t="shared" si="2"/>
        <v>1.3420511828897382E-3</v>
      </c>
      <c r="V14" s="217">
        <f t="shared" si="3"/>
        <v>1.7441903106425891</v>
      </c>
      <c r="W14" s="217">
        <f t="shared" si="4"/>
        <v>0.74419031064258911</v>
      </c>
      <c r="X14" s="217">
        <f t="shared" si="16"/>
        <v>0.25580968935741089</v>
      </c>
      <c r="Y14" s="217">
        <f t="shared" si="5"/>
        <v>1.3444082799197145E-4</v>
      </c>
      <c r="Z14" s="217">
        <f t="shared" si="17"/>
        <v>3.4391266445579328E-5</v>
      </c>
      <c r="AA14" s="217">
        <f t="shared" si="23"/>
        <v>5.3776331196788579E-4</v>
      </c>
      <c r="AB14" s="218">
        <f t="shared" si="6"/>
        <v>5.7200000000000003E-4</v>
      </c>
      <c r="AC14" s="228"/>
      <c r="AD14" s="231" t="s">
        <v>54</v>
      </c>
      <c r="AE14" s="232">
        <f t="shared" si="7"/>
        <v>0</v>
      </c>
      <c r="AF14" s="233">
        <f t="shared" si="8"/>
        <v>0</v>
      </c>
      <c r="AG14" s="233">
        <f t="shared" si="18"/>
        <v>5.7200000000000003E-4</v>
      </c>
      <c r="AH14" s="234">
        <f t="shared" si="19"/>
        <v>5.7200000000000003E-4</v>
      </c>
      <c r="AI14" s="225">
        <f t="shared" si="9"/>
        <v>5.653486728637579E-4</v>
      </c>
      <c r="AJ14" s="223">
        <f t="shared" si="20"/>
        <v>6745501.2221217379</v>
      </c>
    </row>
    <row r="15" spans="1:37" ht="15.75" x14ac:dyDescent="0.25">
      <c r="A15" s="231" t="s">
        <v>55</v>
      </c>
      <c r="B15" s="211">
        <f>'Self-Suff'!L16</f>
        <v>3.7221885907859666E-3</v>
      </c>
      <c r="C15" s="212">
        <f>Resources!L15</f>
        <v>3.4605988904635276E-3</v>
      </c>
      <c r="D15" s="225">
        <f t="shared" si="10"/>
        <v>3.7221885907859666E-3</v>
      </c>
      <c r="E15" s="225">
        <f t="shared" si="11"/>
        <v>7.4443771815719336E-4</v>
      </c>
      <c r="F15" s="225">
        <f t="shared" si="12"/>
        <v>2.9777508726287734E-3</v>
      </c>
      <c r="G15" s="225">
        <f t="shared" si="13"/>
        <v>1.0755908756265598</v>
      </c>
      <c r="H15" s="225">
        <f t="shared" si="24"/>
        <v>8.0071041712213365E-4</v>
      </c>
      <c r="I15" s="226">
        <f t="shared" si="21"/>
        <v>3.7780000000000001E-3</v>
      </c>
      <c r="J15" s="215"/>
      <c r="K15" s="207" t="s">
        <v>55</v>
      </c>
      <c r="L15" s="216">
        <f>'[1]Allocation 2021-22'!I15</f>
        <v>3.8796276177637174E-3</v>
      </c>
      <c r="M15" s="217">
        <f>'[1]Allocation 2021-22'!J15</f>
        <v>3.2627370487291513E-3</v>
      </c>
      <c r="N15" s="217">
        <f t="shared" si="14"/>
        <v>0</v>
      </c>
      <c r="O15" s="217">
        <f t="shared" si="15"/>
        <v>0</v>
      </c>
      <c r="P15" s="218">
        <f t="shared" si="22"/>
        <v>0</v>
      </c>
      <c r="Q15" s="217"/>
      <c r="R15" s="217" t="s">
        <v>55</v>
      </c>
      <c r="S15" s="216">
        <f t="shared" si="0"/>
        <v>3.8796276177637174E-3</v>
      </c>
      <c r="T15" s="217">
        <f t="shared" si="1"/>
        <v>3.2627370487291513E-3</v>
      </c>
      <c r="U15" s="219">
        <f t="shared" si="2"/>
        <v>3.4605988904635276E-3</v>
      </c>
      <c r="V15" s="217">
        <f t="shared" si="3"/>
        <v>0.84099232457001838</v>
      </c>
      <c r="W15" s="217">
        <f t="shared" si="4"/>
        <v>-0.15900767542998162</v>
      </c>
      <c r="X15" s="217">
        <f t="shared" si="16"/>
        <v>1.1590076754299816</v>
      </c>
      <c r="Y15" s="217">
        <f t="shared" si="5"/>
        <v>7.7592552355274349E-4</v>
      </c>
      <c r="Z15" s="217">
        <f t="shared" si="17"/>
        <v>8.9930363735965665E-4</v>
      </c>
      <c r="AA15" s="217">
        <f t="shared" si="23"/>
        <v>3.1037020942109739E-3</v>
      </c>
      <c r="AB15" s="218">
        <f t="shared" si="6"/>
        <v>4.0029999999999996E-3</v>
      </c>
      <c r="AC15" s="228"/>
      <c r="AD15" s="231" t="s">
        <v>55</v>
      </c>
      <c r="AE15" s="232">
        <f t="shared" si="7"/>
        <v>3.7780000000000001E-3</v>
      </c>
      <c r="AF15" s="233">
        <f t="shared" si="8"/>
        <v>0</v>
      </c>
      <c r="AG15" s="233">
        <f t="shared" si="18"/>
        <v>4.0029999999999996E-3</v>
      </c>
      <c r="AH15" s="234">
        <f t="shared" si="19"/>
        <v>7.7809999999999997E-3</v>
      </c>
      <c r="AI15" s="225">
        <f t="shared" si="9"/>
        <v>7.6905210201973773E-3</v>
      </c>
      <c r="AJ15" s="223">
        <f t="shared" si="20"/>
        <v>91760043.722603559</v>
      </c>
    </row>
    <row r="16" spans="1:37" ht="15.75" x14ac:dyDescent="0.25">
      <c r="A16" s="231" t="s">
        <v>56</v>
      </c>
      <c r="B16" s="211">
        <f>'Self-Suff'!L17</f>
        <v>2.7299423504946019E-2</v>
      </c>
      <c r="C16" s="212">
        <f>Resources!L16</f>
        <v>2.7485977717543016E-2</v>
      </c>
      <c r="D16" s="225">
        <f t="shared" si="10"/>
        <v>0</v>
      </c>
      <c r="E16" s="225">
        <f t="shared" si="11"/>
        <v>0</v>
      </c>
      <c r="F16" s="225">
        <f t="shared" si="12"/>
        <v>0</v>
      </c>
      <c r="G16" s="225">
        <f t="shared" si="13"/>
        <v>0</v>
      </c>
      <c r="H16" s="225">
        <f t="shared" si="24"/>
        <v>0</v>
      </c>
      <c r="I16" s="226">
        <f t="shared" si="21"/>
        <v>0</v>
      </c>
      <c r="J16" s="215"/>
      <c r="K16" s="207" t="s">
        <v>56</v>
      </c>
      <c r="L16" s="216">
        <f>'[1]Allocation 2021-22'!I16</f>
        <v>2.7248206240268042E-2</v>
      </c>
      <c r="M16" s="217">
        <f>'[1]Allocation 2021-22'!J16</f>
        <v>2.7044108487515942E-2</v>
      </c>
      <c r="N16" s="217">
        <f t="shared" si="14"/>
        <v>0</v>
      </c>
      <c r="O16" s="217">
        <f t="shared" si="15"/>
        <v>0</v>
      </c>
      <c r="P16" s="218">
        <f t="shared" si="22"/>
        <v>0</v>
      </c>
      <c r="Q16" s="217"/>
      <c r="R16" s="217" t="s">
        <v>56</v>
      </c>
      <c r="S16" s="216">
        <f t="shared" si="0"/>
        <v>2.7248206240268042E-2</v>
      </c>
      <c r="T16" s="217">
        <f t="shared" si="1"/>
        <v>2.7044108487515942E-2</v>
      </c>
      <c r="U16" s="219">
        <v>0</v>
      </c>
      <c r="V16" s="217">
        <f t="shared" si="3"/>
        <v>0</v>
      </c>
      <c r="W16" s="217">
        <f t="shared" si="4"/>
        <v>0</v>
      </c>
      <c r="X16" s="217">
        <f t="shared" si="16"/>
        <v>0</v>
      </c>
      <c r="Y16" s="217">
        <f t="shared" si="5"/>
        <v>0</v>
      </c>
      <c r="Z16" s="217">
        <f t="shared" si="17"/>
        <v>0</v>
      </c>
      <c r="AA16" s="217">
        <f t="shared" si="23"/>
        <v>0</v>
      </c>
      <c r="AB16" s="218">
        <f t="shared" si="6"/>
        <v>0</v>
      </c>
      <c r="AC16" s="228"/>
      <c r="AD16" s="231" t="s">
        <v>56</v>
      </c>
      <c r="AE16" s="232">
        <f t="shared" si="7"/>
        <v>0</v>
      </c>
      <c r="AF16" s="233">
        <f t="shared" si="8"/>
        <v>0</v>
      </c>
      <c r="AG16" s="233">
        <f t="shared" si="18"/>
        <v>0</v>
      </c>
      <c r="AH16" s="234">
        <f t="shared" si="19"/>
        <v>0</v>
      </c>
      <c r="AI16" s="225">
        <f t="shared" si="9"/>
        <v>0</v>
      </c>
      <c r="AJ16" s="223">
        <f t="shared" si="20"/>
        <v>0</v>
      </c>
    </row>
    <row r="17" spans="1:36" ht="15.75" x14ac:dyDescent="0.25">
      <c r="A17" s="231" t="s">
        <v>57</v>
      </c>
      <c r="B17" s="211">
        <f>'Self-Suff'!L18</f>
        <v>7.4671243210293445E-4</v>
      </c>
      <c r="C17" s="212">
        <f>Resources!L17</f>
        <v>1.2572252417849949E-3</v>
      </c>
      <c r="D17" s="225">
        <f t="shared" si="10"/>
        <v>0</v>
      </c>
      <c r="E17" s="225">
        <f t="shared" si="11"/>
        <v>0</v>
      </c>
      <c r="F17" s="225">
        <f t="shared" si="12"/>
        <v>0</v>
      </c>
      <c r="G17" s="225">
        <f t="shared" si="13"/>
        <v>0</v>
      </c>
      <c r="H17" s="225">
        <f t="shared" si="24"/>
        <v>0</v>
      </c>
      <c r="I17" s="226">
        <f t="shared" si="21"/>
        <v>0</v>
      </c>
      <c r="J17" s="215"/>
      <c r="K17" s="207" t="s">
        <v>57</v>
      </c>
      <c r="L17" s="216">
        <f>'[1]Allocation 2021-22'!I17</f>
        <v>7.4447912499701094E-4</v>
      </c>
      <c r="M17" s="217">
        <f>'[1]Allocation 2021-22'!J17</f>
        <v>1.1287996453163151E-3</v>
      </c>
      <c r="N17" s="217">
        <f t="shared" si="14"/>
        <v>0</v>
      </c>
      <c r="O17" s="217">
        <f t="shared" si="15"/>
        <v>0</v>
      </c>
      <c r="P17" s="218">
        <f t="shared" si="22"/>
        <v>0</v>
      </c>
      <c r="Q17" s="217"/>
      <c r="R17" s="217" t="s">
        <v>57</v>
      </c>
      <c r="S17" s="216">
        <f t="shared" si="0"/>
        <v>7.4447912499701094E-4</v>
      </c>
      <c r="T17" s="217">
        <f t="shared" si="1"/>
        <v>1.1287996453163151E-3</v>
      </c>
      <c r="U17" s="219">
        <f>IF(N17=0,C17,0)</f>
        <v>1.2572252417849949E-3</v>
      </c>
      <c r="V17" s="217">
        <f t="shared" si="3"/>
        <v>1.5162273963300814</v>
      </c>
      <c r="W17" s="217">
        <f t="shared" si="4"/>
        <v>0.51622739633008141</v>
      </c>
      <c r="X17" s="217">
        <f t="shared" si="16"/>
        <v>0.48377260366991859</v>
      </c>
      <c r="Y17" s="217">
        <f t="shared" si="5"/>
        <v>1.488958249994022E-4</v>
      </c>
      <c r="Z17" s="217">
        <f t="shared" si="17"/>
        <v>7.2031720935541356E-5</v>
      </c>
      <c r="AA17" s="217">
        <f t="shared" si="23"/>
        <v>5.9558329999760879E-4</v>
      </c>
      <c r="AB17" s="218">
        <f t="shared" si="6"/>
        <v>6.6799999999999997E-4</v>
      </c>
      <c r="AC17" s="228"/>
      <c r="AD17" s="231" t="s">
        <v>57</v>
      </c>
      <c r="AE17" s="232">
        <f t="shared" si="7"/>
        <v>0</v>
      </c>
      <c r="AF17" s="233">
        <f t="shared" si="8"/>
        <v>0</v>
      </c>
      <c r="AG17" s="233">
        <f t="shared" si="18"/>
        <v>6.6799999999999997E-4</v>
      </c>
      <c r="AH17" s="234">
        <f t="shared" si="19"/>
        <v>6.6799999999999997E-4</v>
      </c>
      <c r="AI17" s="225">
        <f t="shared" si="9"/>
        <v>6.6023236621152136E-4</v>
      </c>
      <c r="AJ17" s="223">
        <f t="shared" si="20"/>
        <v>7877613.3153449651</v>
      </c>
    </row>
    <row r="18" spans="1:36" ht="15.75" x14ac:dyDescent="0.25">
      <c r="A18" s="231" t="s">
        <v>58</v>
      </c>
      <c r="B18" s="211">
        <f>'Self-Suff'!L19</f>
        <v>3.6134751851953002E-3</v>
      </c>
      <c r="C18" s="212">
        <f>Resources!L18</f>
        <v>4.5761451893605544E-3</v>
      </c>
      <c r="D18" s="225">
        <f t="shared" si="10"/>
        <v>0</v>
      </c>
      <c r="E18" s="225">
        <f t="shared" si="11"/>
        <v>0</v>
      </c>
      <c r="F18" s="225">
        <f t="shared" si="12"/>
        <v>0</v>
      </c>
      <c r="G18" s="225">
        <f t="shared" si="13"/>
        <v>0</v>
      </c>
      <c r="H18" s="225">
        <f t="shared" si="24"/>
        <v>0</v>
      </c>
      <c r="I18" s="226">
        <f t="shared" si="21"/>
        <v>0</v>
      </c>
      <c r="J18" s="215"/>
      <c r="K18" s="207" t="s">
        <v>58</v>
      </c>
      <c r="L18" s="216">
        <f>'[1]Allocation 2021-22'!I18</f>
        <v>3.4291654492664895E-3</v>
      </c>
      <c r="M18" s="217">
        <f>'[1]Allocation 2021-22'!J18</f>
        <v>4.3611074865243888E-3</v>
      </c>
      <c r="N18" s="217">
        <f t="shared" si="14"/>
        <v>0</v>
      </c>
      <c r="O18" s="217">
        <f t="shared" si="15"/>
        <v>0</v>
      </c>
      <c r="P18" s="218">
        <f t="shared" si="22"/>
        <v>0</v>
      </c>
      <c r="Q18" s="217"/>
      <c r="R18" s="217" t="s">
        <v>58</v>
      </c>
      <c r="S18" s="216">
        <f t="shared" si="0"/>
        <v>3.4291654492664895E-3</v>
      </c>
      <c r="T18" s="217">
        <f t="shared" si="1"/>
        <v>4.3611074865243888E-3</v>
      </c>
      <c r="U18" s="219">
        <f>IF(N18=0,C18,0)</f>
        <v>4.5761451893605544E-3</v>
      </c>
      <c r="V18" s="217">
        <f t="shared" si="3"/>
        <v>1.2717693418546618</v>
      </c>
      <c r="W18" s="217">
        <f t="shared" si="4"/>
        <v>0.27176934185466184</v>
      </c>
      <c r="X18" s="217">
        <f t="shared" si="16"/>
        <v>0.72823065814533816</v>
      </c>
      <c r="Y18" s="217">
        <f t="shared" si="5"/>
        <v>6.8583308985329793E-4</v>
      </c>
      <c r="Z18" s="217">
        <f t="shared" si="17"/>
        <v>4.9944468240171796E-4</v>
      </c>
      <c r="AA18" s="217">
        <f t="shared" si="23"/>
        <v>2.7433323594131917E-3</v>
      </c>
      <c r="AB18" s="218">
        <f t="shared" si="6"/>
        <v>3.2429999999999998E-3</v>
      </c>
      <c r="AC18" s="228"/>
      <c r="AD18" s="231" t="s">
        <v>58</v>
      </c>
      <c r="AE18" s="232">
        <f t="shared" si="7"/>
        <v>0</v>
      </c>
      <c r="AF18" s="233">
        <f t="shared" si="8"/>
        <v>0</v>
      </c>
      <c r="AG18" s="233">
        <f t="shared" si="18"/>
        <v>3.2429999999999998E-3</v>
      </c>
      <c r="AH18" s="234">
        <f t="shared" si="19"/>
        <v>3.2429999999999998E-3</v>
      </c>
      <c r="AI18" s="225">
        <f t="shared" si="9"/>
        <v>3.2052897659041375E-3</v>
      </c>
      <c r="AJ18" s="223">
        <f t="shared" si="20"/>
        <v>38244161.649197191</v>
      </c>
    </row>
    <row r="19" spans="1:36" ht="15.75" x14ac:dyDescent="0.25">
      <c r="A19" s="231" t="s">
        <v>59</v>
      </c>
      <c r="B19" s="211">
        <f>'Self-Suff'!L20</f>
        <v>4.9345281357976167E-3</v>
      </c>
      <c r="C19" s="212">
        <f>Resources!L19</f>
        <v>5.5216945773016481E-3</v>
      </c>
      <c r="D19" s="225">
        <f t="shared" si="10"/>
        <v>0</v>
      </c>
      <c r="E19" s="225">
        <f t="shared" si="11"/>
        <v>0</v>
      </c>
      <c r="F19" s="225">
        <f t="shared" si="12"/>
        <v>0</v>
      </c>
      <c r="G19" s="225">
        <f t="shared" si="13"/>
        <v>0</v>
      </c>
      <c r="H19" s="225">
        <f t="shared" si="24"/>
        <v>0</v>
      </c>
      <c r="I19" s="226">
        <f t="shared" si="21"/>
        <v>0</v>
      </c>
      <c r="J19" s="215"/>
      <c r="K19" s="207" t="s">
        <v>59</v>
      </c>
      <c r="L19" s="216">
        <f>'[1]Allocation 2021-22'!I19</f>
        <v>4.8311553621157542E-3</v>
      </c>
      <c r="M19" s="217">
        <f>'[1]Allocation 2021-22'!J19</f>
        <v>5.9453511455427217E-3</v>
      </c>
      <c r="N19" s="217">
        <f t="shared" si="14"/>
        <v>0</v>
      </c>
      <c r="O19" s="217">
        <f t="shared" si="15"/>
        <v>0</v>
      </c>
      <c r="P19" s="218">
        <f t="shared" si="22"/>
        <v>0</v>
      </c>
      <c r="Q19" s="217"/>
      <c r="R19" s="217" t="s">
        <v>59</v>
      </c>
      <c r="S19" s="216">
        <f t="shared" si="0"/>
        <v>4.8311553621157542E-3</v>
      </c>
      <c r="T19" s="217">
        <f t="shared" si="1"/>
        <v>5.9453511455427217E-3</v>
      </c>
      <c r="U19" s="219">
        <v>0</v>
      </c>
      <c r="V19" s="217">
        <f t="shared" si="3"/>
        <v>0</v>
      </c>
      <c r="W19" s="217">
        <f t="shared" si="4"/>
        <v>0</v>
      </c>
      <c r="X19" s="217">
        <f t="shared" si="16"/>
        <v>0</v>
      </c>
      <c r="Y19" s="217">
        <f t="shared" si="5"/>
        <v>0</v>
      </c>
      <c r="Z19" s="217">
        <f t="shared" si="17"/>
        <v>0</v>
      </c>
      <c r="AA19" s="217">
        <f t="shared" si="23"/>
        <v>0</v>
      </c>
      <c r="AB19" s="218">
        <f t="shared" si="6"/>
        <v>0</v>
      </c>
      <c r="AC19" s="228"/>
      <c r="AD19" s="231" t="s">
        <v>59</v>
      </c>
      <c r="AE19" s="232">
        <f t="shared" si="7"/>
        <v>0</v>
      </c>
      <c r="AF19" s="233">
        <f t="shared" si="8"/>
        <v>0</v>
      </c>
      <c r="AG19" s="233">
        <f t="shared" si="18"/>
        <v>0</v>
      </c>
      <c r="AH19" s="234">
        <f t="shared" si="19"/>
        <v>0</v>
      </c>
      <c r="AI19" s="225">
        <f t="shared" si="9"/>
        <v>0</v>
      </c>
      <c r="AJ19" s="223">
        <f t="shared" si="20"/>
        <v>0</v>
      </c>
    </row>
    <row r="20" spans="1:36" ht="15.75" x14ac:dyDescent="0.25">
      <c r="A20" s="231" t="s">
        <v>60</v>
      </c>
      <c r="B20" s="211">
        <f>'Self-Suff'!L21</f>
        <v>4.3364171887545462E-4</v>
      </c>
      <c r="C20" s="212">
        <f>Resources!L20</f>
        <v>9.8525427133514237E-4</v>
      </c>
      <c r="D20" s="225">
        <f t="shared" si="10"/>
        <v>0</v>
      </c>
      <c r="E20" s="225">
        <f t="shared" si="11"/>
        <v>0</v>
      </c>
      <c r="F20" s="225">
        <f t="shared" si="12"/>
        <v>0</v>
      </c>
      <c r="G20" s="225">
        <f t="shared" si="13"/>
        <v>0</v>
      </c>
      <c r="H20" s="225">
        <f t="shared" si="24"/>
        <v>0</v>
      </c>
      <c r="I20" s="226">
        <f t="shared" si="21"/>
        <v>0</v>
      </c>
      <c r="J20" s="215"/>
      <c r="K20" s="207" t="s">
        <v>60</v>
      </c>
      <c r="L20" s="216">
        <f>'[1]Allocation 2021-22'!I20</f>
        <v>3.9449263533012047E-4</v>
      </c>
      <c r="M20" s="217">
        <f>'[1]Allocation 2021-22'!J20</f>
        <v>8.5891293076183531E-4</v>
      </c>
      <c r="N20" s="217">
        <f t="shared" si="14"/>
        <v>8.5891293076183531E-4</v>
      </c>
      <c r="O20" s="217">
        <f t="shared" si="15"/>
        <v>7.8898527066024101E-5</v>
      </c>
      <c r="P20" s="218">
        <f t="shared" si="22"/>
        <v>3.1599999999999998E-4</v>
      </c>
      <c r="Q20" s="217"/>
      <c r="R20" s="217" t="s">
        <v>60</v>
      </c>
      <c r="S20" s="216">
        <f t="shared" si="0"/>
        <v>3.9449263533012047E-4</v>
      </c>
      <c r="T20" s="217">
        <f t="shared" si="1"/>
        <v>8.5891293076183531E-4</v>
      </c>
      <c r="U20" s="219">
        <f>IF(N20=0,C20,0)</f>
        <v>0</v>
      </c>
      <c r="V20" s="217">
        <f t="shared" si="3"/>
        <v>0</v>
      </c>
      <c r="W20" s="217">
        <f t="shared" si="4"/>
        <v>0</v>
      </c>
      <c r="X20" s="217">
        <f t="shared" si="16"/>
        <v>0</v>
      </c>
      <c r="Y20" s="217">
        <f t="shared" si="5"/>
        <v>0</v>
      </c>
      <c r="Z20" s="217">
        <f t="shared" si="17"/>
        <v>0</v>
      </c>
      <c r="AA20" s="217">
        <f t="shared" si="23"/>
        <v>0</v>
      </c>
      <c r="AB20" s="218">
        <f t="shared" si="6"/>
        <v>0</v>
      </c>
      <c r="AC20" s="228"/>
      <c r="AD20" s="231" t="s">
        <v>60</v>
      </c>
      <c r="AE20" s="232">
        <f t="shared" si="7"/>
        <v>0</v>
      </c>
      <c r="AF20" s="233">
        <f t="shared" si="8"/>
        <v>3.1599999999999998E-4</v>
      </c>
      <c r="AG20" s="233">
        <f t="shared" si="18"/>
        <v>0</v>
      </c>
      <c r="AH20" s="234">
        <f t="shared" si="19"/>
        <v>3.1599999999999998E-4</v>
      </c>
      <c r="AI20" s="225">
        <f t="shared" si="9"/>
        <v>3.1232549060305505E-4</v>
      </c>
      <c r="AJ20" s="223">
        <f t="shared" si="20"/>
        <v>3726535.6401931276</v>
      </c>
    </row>
    <row r="21" spans="1:36" ht="15.75" x14ac:dyDescent="0.25">
      <c r="A21" s="231" t="s">
        <v>61</v>
      </c>
      <c r="B21" s="211">
        <f>'Self-Suff'!L22</f>
        <v>2.3227642730472134E-2</v>
      </c>
      <c r="C21" s="212">
        <f>Resources!L21</f>
        <v>2.0684871913761966E-2</v>
      </c>
      <c r="D21" s="225">
        <f t="shared" si="10"/>
        <v>2.3227642730472134E-2</v>
      </c>
      <c r="E21" s="225">
        <f t="shared" si="11"/>
        <v>4.645528546094427E-3</v>
      </c>
      <c r="F21" s="225">
        <f t="shared" si="12"/>
        <v>1.8582114184377708E-2</v>
      </c>
      <c r="G21" s="225">
        <f t="shared" si="13"/>
        <v>1.1229290095346649</v>
      </c>
      <c r="H21" s="225">
        <f t="shared" si="24"/>
        <v>5.2165987690308271E-3</v>
      </c>
      <c r="I21" s="226">
        <f t="shared" si="21"/>
        <v>2.3799000000000001E-2</v>
      </c>
      <c r="J21" s="215"/>
      <c r="K21" s="207" t="s">
        <v>61</v>
      </c>
      <c r="L21" s="216">
        <f>'[1]Allocation 2021-22'!I21</f>
        <v>2.3594098252839216E-2</v>
      </c>
      <c r="M21" s="217">
        <f>'[1]Allocation 2021-22'!J21</f>
        <v>2.1766623925741829E-2</v>
      </c>
      <c r="N21" s="217">
        <f t="shared" si="14"/>
        <v>0</v>
      </c>
      <c r="O21" s="217">
        <f t="shared" si="15"/>
        <v>0</v>
      </c>
      <c r="P21" s="218">
        <f t="shared" si="22"/>
        <v>0</v>
      </c>
      <c r="Q21" s="217"/>
      <c r="R21" s="217" t="s">
        <v>61</v>
      </c>
      <c r="S21" s="216">
        <f t="shared" si="0"/>
        <v>2.3594098252839216E-2</v>
      </c>
      <c r="T21" s="217">
        <f t="shared" si="1"/>
        <v>2.1766623925741829E-2</v>
      </c>
      <c r="U21" s="219">
        <v>0</v>
      </c>
      <c r="V21" s="217">
        <f t="shared" si="3"/>
        <v>0</v>
      </c>
      <c r="W21" s="217">
        <f t="shared" si="4"/>
        <v>0</v>
      </c>
      <c r="X21" s="217">
        <f t="shared" si="16"/>
        <v>0</v>
      </c>
      <c r="Y21" s="217">
        <f t="shared" si="5"/>
        <v>0</v>
      </c>
      <c r="Z21" s="217">
        <f t="shared" si="17"/>
        <v>0</v>
      </c>
      <c r="AA21" s="217">
        <f t="shared" si="23"/>
        <v>0</v>
      </c>
      <c r="AB21" s="218">
        <f t="shared" si="6"/>
        <v>0</v>
      </c>
      <c r="AC21" s="228"/>
      <c r="AD21" s="231" t="s">
        <v>61</v>
      </c>
      <c r="AE21" s="232">
        <f t="shared" si="7"/>
        <v>2.3799000000000001E-2</v>
      </c>
      <c r="AF21" s="233">
        <f t="shared" si="8"/>
        <v>0</v>
      </c>
      <c r="AG21" s="233">
        <f t="shared" si="18"/>
        <v>0</v>
      </c>
      <c r="AH21" s="234">
        <f t="shared" si="19"/>
        <v>2.3799000000000001E-2</v>
      </c>
      <c r="AI21" s="225">
        <f t="shared" si="9"/>
        <v>2.3522260603994011E-2</v>
      </c>
      <c r="AJ21" s="223">
        <f t="shared" si="20"/>
        <v>280657663.61062104</v>
      </c>
    </row>
    <row r="22" spans="1:36" ht="15.75" x14ac:dyDescent="0.25">
      <c r="A22" s="231" t="s">
        <v>62</v>
      </c>
      <c r="B22" s="211">
        <f>'Self-Suff'!L23</f>
        <v>3.7525647727432733E-3</v>
      </c>
      <c r="C22" s="212">
        <f>Resources!L22</f>
        <v>3.2460823770250045E-3</v>
      </c>
      <c r="D22" s="225">
        <f t="shared" si="10"/>
        <v>3.7525647727432733E-3</v>
      </c>
      <c r="E22" s="225">
        <f t="shared" si="11"/>
        <v>7.5051295454865469E-4</v>
      </c>
      <c r="F22" s="225">
        <f t="shared" si="12"/>
        <v>3.0020518181946188E-3</v>
      </c>
      <c r="G22" s="225">
        <f t="shared" si="13"/>
        <v>1.1560288177844871</v>
      </c>
      <c r="H22" s="225">
        <f t="shared" si="24"/>
        <v>8.6761460357882381E-4</v>
      </c>
      <c r="I22" s="226">
        <f t="shared" si="21"/>
        <v>3.8700000000000002E-3</v>
      </c>
      <c r="J22" s="215"/>
      <c r="K22" s="207" t="s">
        <v>62</v>
      </c>
      <c r="L22" s="216">
        <f>'[1]Allocation 2021-22'!I22</f>
        <v>3.7374740547042066E-3</v>
      </c>
      <c r="M22" s="217">
        <f>'[1]Allocation 2021-22'!J22</f>
        <v>3.378931170794945E-3</v>
      </c>
      <c r="N22" s="217">
        <f t="shared" si="14"/>
        <v>0</v>
      </c>
      <c r="O22" s="217">
        <f t="shared" si="15"/>
        <v>0</v>
      </c>
      <c r="P22" s="218">
        <f t="shared" si="22"/>
        <v>0</v>
      </c>
      <c r="Q22" s="217"/>
      <c r="R22" s="217" t="s">
        <v>62</v>
      </c>
      <c r="S22" s="216">
        <f t="shared" si="0"/>
        <v>3.7374740547042066E-3</v>
      </c>
      <c r="T22" s="217">
        <f t="shared" si="1"/>
        <v>3.378931170794945E-3</v>
      </c>
      <c r="U22" s="219">
        <f>IF(N22=0,C22,0)</f>
        <v>3.2460823770250045E-3</v>
      </c>
      <c r="V22" s="217">
        <f t="shared" si="3"/>
        <v>0.90406812765483191</v>
      </c>
      <c r="W22" s="217">
        <f t="shared" si="4"/>
        <v>-9.593187234516809E-2</v>
      </c>
      <c r="X22" s="217">
        <f t="shared" si="16"/>
        <v>1.0959318723451681</v>
      </c>
      <c r="Y22" s="217">
        <f t="shared" si="5"/>
        <v>7.4749481094084141E-4</v>
      </c>
      <c r="Z22" s="217">
        <f t="shared" si="17"/>
        <v>8.192033877226938E-4</v>
      </c>
      <c r="AA22" s="217">
        <f t="shared" si="23"/>
        <v>2.9899792437633652E-3</v>
      </c>
      <c r="AB22" s="218">
        <f t="shared" si="6"/>
        <v>3.8089999999999999E-3</v>
      </c>
      <c r="AC22" s="228"/>
      <c r="AD22" s="231" t="s">
        <v>62</v>
      </c>
      <c r="AE22" s="232">
        <f t="shared" si="7"/>
        <v>3.8700000000000002E-3</v>
      </c>
      <c r="AF22" s="233">
        <f t="shared" si="8"/>
        <v>0</v>
      </c>
      <c r="AG22" s="233">
        <f t="shared" si="18"/>
        <v>3.8089999999999999E-3</v>
      </c>
      <c r="AH22" s="234">
        <f t="shared" si="19"/>
        <v>7.6790000000000001E-3</v>
      </c>
      <c r="AI22" s="225">
        <f t="shared" si="9"/>
        <v>7.589707096015379E-3</v>
      </c>
      <c r="AJ22" s="223">
        <f t="shared" si="20"/>
        <v>90557174.623553887</v>
      </c>
    </row>
    <row r="23" spans="1:36" ht="15.75" x14ac:dyDescent="0.25">
      <c r="A23" s="231" t="s">
        <v>63</v>
      </c>
      <c r="B23" s="211">
        <f>'Self-Suff'!L24</f>
        <v>1.7756967195571597E-3</v>
      </c>
      <c r="C23" s="212">
        <f>Resources!L23</f>
        <v>2.2306795748087056E-3</v>
      </c>
      <c r="D23" s="225">
        <f t="shared" si="10"/>
        <v>0</v>
      </c>
      <c r="E23" s="225">
        <f t="shared" si="11"/>
        <v>0</v>
      </c>
      <c r="F23" s="225">
        <f t="shared" si="12"/>
        <v>0</v>
      </c>
      <c r="G23" s="225">
        <f t="shared" si="13"/>
        <v>0</v>
      </c>
      <c r="H23" s="225">
        <f t="shared" si="24"/>
        <v>0</v>
      </c>
      <c r="I23" s="226">
        <f t="shared" si="21"/>
        <v>0</v>
      </c>
      <c r="J23" s="215"/>
      <c r="K23" s="207" t="s">
        <v>63</v>
      </c>
      <c r="L23" s="216">
        <f>'[1]Allocation 2021-22'!I23</f>
        <v>1.6506396487107114E-3</v>
      </c>
      <c r="M23" s="217">
        <f>'[1]Allocation 2021-22'!J23</f>
        <v>2.307264447147558E-3</v>
      </c>
      <c r="N23" s="217">
        <f t="shared" si="14"/>
        <v>0</v>
      </c>
      <c r="O23" s="217">
        <f t="shared" si="15"/>
        <v>0</v>
      </c>
      <c r="P23" s="218">
        <f t="shared" si="22"/>
        <v>0</v>
      </c>
      <c r="Q23" s="217"/>
      <c r="R23" s="217" t="s">
        <v>63</v>
      </c>
      <c r="S23" s="216">
        <f t="shared" si="0"/>
        <v>1.6506396487107114E-3</v>
      </c>
      <c r="T23" s="217">
        <f t="shared" si="1"/>
        <v>2.307264447147558E-3</v>
      </c>
      <c r="U23" s="219">
        <f>IF(N23=0,C23,0)</f>
        <v>2.2306795748087056E-3</v>
      </c>
      <c r="V23" s="217">
        <f t="shared" si="3"/>
        <v>1.3978002097245912</v>
      </c>
      <c r="W23" s="217">
        <f t="shared" si="4"/>
        <v>0.39780020972459118</v>
      </c>
      <c r="X23" s="217">
        <f t="shared" si="16"/>
        <v>0.60219979027540882</v>
      </c>
      <c r="Y23" s="217">
        <f t="shared" si="5"/>
        <v>3.3012792974214232E-4</v>
      </c>
      <c r="Z23" s="217">
        <f t="shared" si="17"/>
        <v>1.9880297005477301E-4</v>
      </c>
      <c r="AA23" s="217">
        <f t="shared" si="23"/>
        <v>1.320511718968569E-3</v>
      </c>
      <c r="AB23" s="218">
        <f t="shared" si="6"/>
        <v>1.519E-3</v>
      </c>
      <c r="AC23" s="228"/>
      <c r="AD23" s="231" t="s">
        <v>63</v>
      </c>
      <c r="AE23" s="232">
        <f t="shared" si="7"/>
        <v>0</v>
      </c>
      <c r="AF23" s="233">
        <f t="shared" si="8"/>
        <v>0</v>
      </c>
      <c r="AG23" s="233">
        <f t="shared" si="18"/>
        <v>1.519E-3</v>
      </c>
      <c r="AH23" s="234">
        <f t="shared" si="19"/>
        <v>1.519E-3</v>
      </c>
      <c r="AI23" s="225">
        <f t="shared" si="9"/>
        <v>1.5013367728672171E-3</v>
      </c>
      <c r="AJ23" s="223">
        <f t="shared" si="20"/>
        <v>17913315.308396712</v>
      </c>
    </row>
    <row r="24" spans="1:36" ht="15.75" x14ac:dyDescent="0.25">
      <c r="A24" s="231" t="s">
        <v>64</v>
      </c>
      <c r="B24" s="211">
        <f>'Self-Suff'!L25</f>
        <v>6.2696207808056058E-4</v>
      </c>
      <c r="C24" s="212">
        <f>Resources!L24</f>
        <v>1.3491686593104923E-3</v>
      </c>
      <c r="D24" s="225">
        <f t="shared" si="10"/>
        <v>0</v>
      </c>
      <c r="E24" s="225">
        <f t="shared" si="11"/>
        <v>0</v>
      </c>
      <c r="F24" s="225">
        <f t="shared" si="12"/>
        <v>0</v>
      </c>
      <c r="G24" s="225">
        <f t="shared" si="13"/>
        <v>0</v>
      </c>
      <c r="H24" s="225">
        <f t="shared" si="24"/>
        <v>0</v>
      </c>
      <c r="I24" s="226">
        <f t="shared" si="21"/>
        <v>0</v>
      </c>
      <c r="J24" s="215"/>
      <c r="K24" s="207" t="s">
        <v>64</v>
      </c>
      <c r="L24" s="216">
        <f>'[1]Allocation 2021-22'!I24</f>
        <v>5.3125799299198512E-4</v>
      </c>
      <c r="M24" s="217">
        <f>'[1]Allocation 2021-22'!J24</f>
        <v>1.1017275792323006E-3</v>
      </c>
      <c r="N24" s="217">
        <f t="shared" si="14"/>
        <v>1.1017275792323006E-3</v>
      </c>
      <c r="O24" s="217">
        <f t="shared" si="15"/>
        <v>1.0625159859839703E-4</v>
      </c>
      <c r="P24" s="218">
        <f t="shared" si="22"/>
        <v>4.2499999999999998E-4</v>
      </c>
      <c r="Q24" s="217"/>
      <c r="R24" s="217" t="s">
        <v>64</v>
      </c>
      <c r="S24" s="216">
        <f t="shared" si="0"/>
        <v>5.3125799299198512E-4</v>
      </c>
      <c r="T24" s="217">
        <f t="shared" si="1"/>
        <v>1.1017275792323006E-3</v>
      </c>
      <c r="U24" s="219">
        <f>IF(N24=0,C24,0)</f>
        <v>0</v>
      </c>
      <c r="V24" s="217">
        <f t="shared" si="3"/>
        <v>0</v>
      </c>
      <c r="W24" s="217">
        <f t="shared" si="4"/>
        <v>0</v>
      </c>
      <c r="X24" s="217">
        <f t="shared" si="16"/>
        <v>0</v>
      </c>
      <c r="Y24" s="217">
        <f t="shared" si="5"/>
        <v>0</v>
      </c>
      <c r="Z24" s="217">
        <f t="shared" si="17"/>
        <v>0</v>
      </c>
      <c r="AA24" s="217">
        <f t="shared" si="23"/>
        <v>0</v>
      </c>
      <c r="AB24" s="218">
        <f t="shared" si="6"/>
        <v>0</v>
      </c>
      <c r="AC24" s="228"/>
      <c r="AD24" s="231" t="s">
        <v>64</v>
      </c>
      <c r="AE24" s="232">
        <f t="shared" si="7"/>
        <v>0</v>
      </c>
      <c r="AF24" s="233">
        <f t="shared" si="8"/>
        <v>4.2499999999999998E-4</v>
      </c>
      <c r="AG24" s="233">
        <f t="shared" si="18"/>
        <v>0</v>
      </c>
      <c r="AH24" s="234">
        <f t="shared" si="19"/>
        <v>4.2499999999999998E-4</v>
      </c>
      <c r="AI24" s="225">
        <f t="shared" si="9"/>
        <v>4.2005801742499489E-4</v>
      </c>
      <c r="AJ24" s="223">
        <f t="shared" si="20"/>
        <v>5011954.5793736679</v>
      </c>
    </row>
    <row r="25" spans="1:36" ht="15.75" x14ac:dyDescent="0.25">
      <c r="A25" s="231" t="s">
        <v>65</v>
      </c>
      <c r="B25" s="211">
        <f>'Self-Suff'!L26</f>
        <v>0.28927527964381755</v>
      </c>
      <c r="C25" s="212">
        <f>Resources!L25</f>
        <v>0.32325926761659296</v>
      </c>
      <c r="D25" s="225">
        <f t="shared" si="10"/>
        <v>0</v>
      </c>
      <c r="E25" s="225">
        <f t="shared" si="11"/>
        <v>0</v>
      </c>
      <c r="F25" s="225">
        <f t="shared" si="12"/>
        <v>0</v>
      </c>
      <c r="G25" s="225">
        <f t="shared" si="13"/>
        <v>0</v>
      </c>
      <c r="H25" s="225">
        <f t="shared" si="24"/>
        <v>0</v>
      </c>
      <c r="I25" s="226">
        <f t="shared" si="21"/>
        <v>0</v>
      </c>
      <c r="J25" s="215"/>
      <c r="K25" s="207" t="s">
        <v>65</v>
      </c>
      <c r="L25" s="216">
        <f>'[1]Allocation 2021-22'!I25</f>
        <v>0.28019536870554357</v>
      </c>
      <c r="M25" s="217">
        <f>'[1]Allocation 2021-22'!J25</f>
        <v>0.30996702249989194</v>
      </c>
      <c r="N25" s="217">
        <f t="shared" si="14"/>
        <v>0</v>
      </c>
      <c r="O25" s="217">
        <f t="shared" si="15"/>
        <v>0</v>
      </c>
      <c r="P25" s="218">
        <f t="shared" si="22"/>
        <v>0</v>
      </c>
      <c r="Q25" s="217"/>
      <c r="R25" s="217" t="s">
        <v>65</v>
      </c>
      <c r="S25" s="216">
        <f t="shared" si="0"/>
        <v>0.28019536870554357</v>
      </c>
      <c r="T25" s="217">
        <f t="shared" si="1"/>
        <v>0.30996702249989194</v>
      </c>
      <c r="U25" s="219">
        <v>0</v>
      </c>
      <c r="V25" s="217">
        <f t="shared" si="3"/>
        <v>0</v>
      </c>
      <c r="W25" s="217">
        <f t="shared" si="4"/>
        <v>0</v>
      </c>
      <c r="X25" s="217">
        <f t="shared" si="16"/>
        <v>0</v>
      </c>
      <c r="Y25" s="217">
        <f t="shared" si="5"/>
        <v>0</v>
      </c>
      <c r="Z25" s="217">
        <f t="shared" si="17"/>
        <v>0</v>
      </c>
      <c r="AA25" s="217">
        <f t="shared" si="23"/>
        <v>0</v>
      </c>
      <c r="AB25" s="218">
        <f t="shared" si="6"/>
        <v>0</v>
      </c>
      <c r="AC25" s="228"/>
      <c r="AD25" s="231" t="s">
        <v>65</v>
      </c>
      <c r="AE25" s="232">
        <f t="shared" si="7"/>
        <v>0</v>
      </c>
      <c r="AF25" s="233">
        <f t="shared" si="8"/>
        <v>0</v>
      </c>
      <c r="AG25" s="233">
        <f t="shared" si="18"/>
        <v>0</v>
      </c>
      <c r="AH25" s="234">
        <f t="shared" si="19"/>
        <v>0</v>
      </c>
      <c r="AI25" s="225">
        <f t="shared" si="9"/>
        <v>0</v>
      </c>
      <c r="AJ25" s="223">
        <f t="shared" si="20"/>
        <v>0</v>
      </c>
    </row>
    <row r="26" spans="1:36" ht="15.75" x14ac:dyDescent="0.25">
      <c r="A26" s="231" t="s">
        <v>66</v>
      </c>
      <c r="B26" s="211">
        <f>'Self-Suff'!L27</f>
        <v>4.177125539631176E-3</v>
      </c>
      <c r="C26" s="212">
        <f>Resources!L26</f>
        <v>3.5473619182548005E-3</v>
      </c>
      <c r="D26" s="225">
        <f t="shared" si="10"/>
        <v>4.177125539631176E-3</v>
      </c>
      <c r="E26" s="225">
        <f t="shared" si="11"/>
        <v>8.3542510792623521E-4</v>
      </c>
      <c r="F26" s="225">
        <f t="shared" si="12"/>
        <v>3.3417004317049409E-3</v>
      </c>
      <c r="G26" s="225">
        <f t="shared" si="13"/>
        <v>1.1775301296818907</v>
      </c>
      <c r="H26" s="225">
        <f t="shared" si="24"/>
        <v>9.8373823567588729E-4</v>
      </c>
      <c r="I26" s="226">
        <f t="shared" si="21"/>
        <v>4.3249999999999999E-3</v>
      </c>
      <c r="J26" s="215"/>
      <c r="K26" s="207" t="s">
        <v>66</v>
      </c>
      <c r="L26" s="216">
        <f>'[1]Allocation 2021-22'!I26</f>
        <v>4.0687168901473681E-3</v>
      </c>
      <c r="M26" s="217">
        <f>'[1]Allocation 2021-22'!J26</f>
        <v>3.6627625550860092E-3</v>
      </c>
      <c r="N26" s="217">
        <f t="shared" si="14"/>
        <v>0</v>
      </c>
      <c r="O26" s="217">
        <f t="shared" si="15"/>
        <v>0</v>
      </c>
      <c r="P26" s="218">
        <f t="shared" si="22"/>
        <v>0</v>
      </c>
      <c r="Q26" s="217"/>
      <c r="R26" s="217" t="s">
        <v>66</v>
      </c>
      <c r="S26" s="216">
        <f t="shared" si="0"/>
        <v>4.0687168901473681E-3</v>
      </c>
      <c r="T26" s="217">
        <f t="shared" si="1"/>
        <v>3.6627625550860092E-3</v>
      </c>
      <c r="U26" s="219">
        <v>0</v>
      </c>
      <c r="V26" s="217">
        <f t="shared" si="3"/>
        <v>0</v>
      </c>
      <c r="W26" s="217">
        <f t="shared" si="4"/>
        <v>0</v>
      </c>
      <c r="X26" s="217">
        <f t="shared" si="16"/>
        <v>0</v>
      </c>
      <c r="Y26" s="217">
        <f t="shared" si="5"/>
        <v>0</v>
      </c>
      <c r="Z26" s="217">
        <f t="shared" si="17"/>
        <v>0</v>
      </c>
      <c r="AA26" s="217">
        <f t="shared" si="23"/>
        <v>0</v>
      </c>
      <c r="AB26" s="218">
        <f t="shared" si="6"/>
        <v>0</v>
      </c>
      <c r="AC26" s="228"/>
      <c r="AD26" s="231" t="s">
        <v>66</v>
      </c>
      <c r="AE26" s="232">
        <f t="shared" si="7"/>
        <v>4.3249999999999999E-3</v>
      </c>
      <c r="AF26" s="233">
        <f t="shared" si="8"/>
        <v>0</v>
      </c>
      <c r="AG26" s="233">
        <f t="shared" si="18"/>
        <v>0</v>
      </c>
      <c r="AH26" s="234">
        <f t="shared" si="19"/>
        <v>4.3249999999999999E-3</v>
      </c>
      <c r="AI26" s="225">
        <f t="shared" si="9"/>
        <v>4.2747080596778897E-3</v>
      </c>
      <c r="AJ26" s="223">
        <f t="shared" si="20"/>
        <v>51004008.366567336</v>
      </c>
    </row>
    <row r="27" spans="1:36" ht="15.75" x14ac:dyDescent="0.25">
      <c r="A27" s="231" t="s">
        <v>67</v>
      </c>
      <c r="B27" s="211">
        <f>'Self-Suff'!L28</f>
        <v>5.8396793624630036E-3</v>
      </c>
      <c r="C27" s="212">
        <f>Resources!L27</f>
        <v>6.415403799963683E-3</v>
      </c>
      <c r="D27" s="225">
        <f t="shared" si="10"/>
        <v>0</v>
      </c>
      <c r="E27" s="225">
        <f t="shared" si="11"/>
        <v>0</v>
      </c>
      <c r="F27" s="225">
        <f t="shared" si="12"/>
        <v>0</v>
      </c>
      <c r="G27" s="225">
        <f t="shared" si="13"/>
        <v>0</v>
      </c>
      <c r="H27" s="225">
        <f t="shared" si="24"/>
        <v>0</v>
      </c>
      <c r="I27" s="226">
        <f t="shared" si="21"/>
        <v>0</v>
      </c>
      <c r="J27" s="215"/>
      <c r="K27" s="207" t="s">
        <v>67</v>
      </c>
      <c r="L27" s="216">
        <f>'[1]Allocation 2021-22'!I27</f>
        <v>6.6056701151178477E-3</v>
      </c>
      <c r="M27" s="217">
        <f>'[1]Allocation 2021-22'!J27</f>
        <v>6.4718670401347498E-3</v>
      </c>
      <c r="N27" s="217">
        <f t="shared" si="14"/>
        <v>0</v>
      </c>
      <c r="O27" s="217">
        <f t="shared" si="15"/>
        <v>0</v>
      </c>
      <c r="P27" s="218">
        <f t="shared" si="22"/>
        <v>0</v>
      </c>
      <c r="Q27" s="217"/>
      <c r="R27" s="217" t="s">
        <v>67</v>
      </c>
      <c r="S27" s="216">
        <f t="shared" si="0"/>
        <v>6.6056701151178477E-3</v>
      </c>
      <c r="T27" s="217">
        <f t="shared" si="1"/>
        <v>6.4718670401347498E-3</v>
      </c>
      <c r="U27" s="219">
        <f>IF(N27=0,C27,0)</f>
        <v>6.415403799963683E-3</v>
      </c>
      <c r="V27" s="217">
        <f t="shared" si="3"/>
        <v>0.97974420874017398</v>
      </c>
      <c r="W27" s="217">
        <f t="shared" si="4"/>
        <v>-2.0255791259826017E-2</v>
      </c>
      <c r="X27" s="217">
        <f t="shared" si="16"/>
        <v>1.020255791259826</v>
      </c>
      <c r="Y27" s="217">
        <f t="shared" si="5"/>
        <v>1.3211340230235697E-3</v>
      </c>
      <c r="Z27" s="217">
        <f t="shared" si="17"/>
        <v>1.3478946380201893E-3</v>
      </c>
      <c r="AA27" s="217">
        <f t="shared" si="23"/>
        <v>5.2845360920942778E-3</v>
      </c>
      <c r="AB27" s="218">
        <f t="shared" si="6"/>
        <v>6.6319999999999999E-3</v>
      </c>
      <c r="AC27" s="228"/>
      <c r="AD27" s="231" t="s">
        <v>67</v>
      </c>
      <c r="AE27" s="232">
        <f t="shared" si="7"/>
        <v>0</v>
      </c>
      <c r="AF27" s="233">
        <f t="shared" si="8"/>
        <v>0</v>
      </c>
      <c r="AG27" s="233">
        <f t="shared" si="18"/>
        <v>6.6319999999999999E-3</v>
      </c>
      <c r="AH27" s="234">
        <f t="shared" si="19"/>
        <v>6.6319999999999999E-3</v>
      </c>
      <c r="AI27" s="225">
        <f t="shared" si="9"/>
        <v>6.5548818154413328E-3</v>
      </c>
      <c r="AJ27" s="223">
        <f t="shared" si="20"/>
        <v>78210077.106838048</v>
      </c>
    </row>
    <row r="28" spans="1:36" ht="15.75" x14ac:dyDescent="0.25">
      <c r="A28" s="231" t="s">
        <v>68</v>
      </c>
      <c r="B28" s="211">
        <f>'Self-Suff'!L29</f>
        <v>4.0426990123845383E-4</v>
      </c>
      <c r="C28" s="212">
        <f>Resources!L28</f>
        <v>8.6693744280502065E-4</v>
      </c>
      <c r="D28" s="225">
        <f t="shared" si="10"/>
        <v>0</v>
      </c>
      <c r="E28" s="225">
        <f t="shared" si="11"/>
        <v>0</v>
      </c>
      <c r="F28" s="225">
        <f t="shared" si="12"/>
        <v>0</v>
      </c>
      <c r="G28" s="225">
        <f t="shared" si="13"/>
        <v>0</v>
      </c>
      <c r="H28" s="225">
        <f t="shared" si="24"/>
        <v>0</v>
      </c>
      <c r="I28" s="226">
        <f t="shared" si="21"/>
        <v>0</v>
      </c>
      <c r="J28" s="215"/>
      <c r="K28" s="207" t="s">
        <v>68</v>
      </c>
      <c r="L28" s="216">
        <f>'[1]Allocation 2021-22'!I28</f>
        <v>4.0848245767560829E-4</v>
      </c>
      <c r="M28" s="217">
        <f>'[1]Allocation 2021-22'!J28</f>
        <v>7.7591177006405777E-4</v>
      </c>
      <c r="N28" s="217">
        <f t="shared" si="14"/>
        <v>0</v>
      </c>
      <c r="O28" s="217">
        <f t="shared" si="15"/>
        <v>0</v>
      </c>
      <c r="P28" s="218">
        <f t="shared" si="22"/>
        <v>0</v>
      </c>
      <c r="Q28" s="217"/>
      <c r="R28" s="217" t="s">
        <v>68</v>
      </c>
      <c r="S28" s="216">
        <f t="shared" si="0"/>
        <v>4.0848245767560829E-4</v>
      </c>
      <c r="T28" s="217">
        <f t="shared" si="1"/>
        <v>7.7591177006405777E-4</v>
      </c>
      <c r="U28" s="219">
        <f>IF(N28=0,C28,0)</f>
        <v>8.6693744280502065E-4</v>
      </c>
      <c r="V28" s="217">
        <f t="shared" si="3"/>
        <v>1.8994983884479055</v>
      </c>
      <c r="W28" s="217">
        <f t="shared" si="4"/>
        <v>0.89949838844790553</v>
      </c>
      <c r="X28" s="217">
        <f t="shared" si="16"/>
        <v>0.10050161155209447</v>
      </c>
      <c r="Y28" s="217">
        <f t="shared" si="5"/>
        <v>8.1696491535121658E-5</v>
      </c>
      <c r="Z28" s="217">
        <f t="shared" si="17"/>
        <v>8.2106290574317713E-6</v>
      </c>
      <c r="AA28" s="217">
        <f t="shared" si="23"/>
        <v>3.2678596614048663E-4</v>
      </c>
      <c r="AB28" s="218">
        <f t="shared" si="6"/>
        <v>3.3500000000000001E-4</v>
      </c>
      <c r="AC28" s="228"/>
      <c r="AD28" s="231" t="s">
        <v>68</v>
      </c>
      <c r="AE28" s="232">
        <f t="shared" si="7"/>
        <v>0</v>
      </c>
      <c r="AF28" s="233">
        <f t="shared" si="8"/>
        <v>0</v>
      </c>
      <c r="AG28" s="233">
        <f t="shared" si="18"/>
        <v>3.3500000000000001E-4</v>
      </c>
      <c r="AH28" s="234">
        <f t="shared" si="19"/>
        <v>3.3500000000000001E-4</v>
      </c>
      <c r="AI28" s="225">
        <f t="shared" si="9"/>
        <v>3.3110455491146658E-4</v>
      </c>
      <c r="AJ28" s="223">
        <f t="shared" si="20"/>
        <v>3950599.4919768916</v>
      </c>
    </row>
    <row r="29" spans="1:36" ht="15.75" x14ac:dyDescent="0.25">
      <c r="A29" s="231" t="s">
        <v>69</v>
      </c>
      <c r="B29" s="211">
        <f>'Self-Suff'!L30</f>
        <v>2.3649452958787584E-3</v>
      </c>
      <c r="C29" s="212">
        <f>Resources!L29</f>
        <v>3.7869376817330504E-3</v>
      </c>
      <c r="D29" s="225">
        <f t="shared" si="10"/>
        <v>0</v>
      </c>
      <c r="E29" s="225">
        <f t="shared" si="11"/>
        <v>0</v>
      </c>
      <c r="F29" s="225">
        <f t="shared" si="12"/>
        <v>0</v>
      </c>
      <c r="G29" s="225">
        <f t="shared" si="13"/>
        <v>0</v>
      </c>
      <c r="H29" s="225">
        <f t="shared" si="24"/>
        <v>0</v>
      </c>
      <c r="I29" s="226">
        <f t="shared" si="21"/>
        <v>0</v>
      </c>
      <c r="J29" s="215"/>
      <c r="K29" s="207" t="s">
        <v>69</v>
      </c>
      <c r="L29" s="216">
        <f>'[1]Allocation 2021-22'!I29</f>
        <v>2.2012317603524786E-3</v>
      </c>
      <c r="M29" s="217">
        <f>'[1]Allocation 2021-22'!J29</f>
        <v>3.3189015535306974E-3</v>
      </c>
      <c r="N29" s="217">
        <f t="shared" si="14"/>
        <v>0</v>
      </c>
      <c r="O29" s="217">
        <f t="shared" si="15"/>
        <v>0</v>
      </c>
      <c r="P29" s="218">
        <f t="shared" si="22"/>
        <v>0</v>
      </c>
      <c r="Q29" s="217"/>
      <c r="R29" s="217" t="s">
        <v>69</v>
      </c>
      <c r="S29" s="216">
        <f t="shared" si="0"/>
        <v>2.2012317603524786E-3</v>
      </c>
      <c r="T29" s="217">
        <f t="shared" si="1"/>
        <v>3.3189015535306974E-3</v>
      </c>
      <c r="U29" s="219">
        <v>0</v>
      </c>
      <c r="V29" s="217">
        <f t="shared" si="3"/>
        <v>0</v>
      </c>
      <c r="W29" s="217">
        <f t="shared" si="4"/>
        <v>0</v>
      </c>
      <c r="X29" s="217">
        <f t="shared" si="16"/>
        <v>0</v>
      </c>
      <c r="Y29" s="217">
        <f t="shared" si="5"/>
        <v>0</v>
      </c>
      <c r="Z29" s="217">
        <f t="shared" si="17"/>
        <v>0</v>
      </c>
      <c r="AA29" s="217">
        <f t="shared" si="23"/>
        <v>0</v>
      </c>
      <c r="AB29" s="218">
        <f t="shared" si="6"/>
        <v>0</v>
      </c>
      <c r="AC29" s="228"/>
      <c r="AD29" s="231" t="s">
        <v>69</v>
      </c>
      <c r="AE29" s="232">
        <f t="shared" si="7"/>
        <v>0</v>
      </c>
      <c r="AF29" s="233">
        <f t="shared" si="8"/>
        <v>0</v>
      </c>
      <c r="AG29" s="233">
        <f t="shared" si="18"/>
        <v>0</v>
      </c>
      <c r="AH29" s="234">
        <f t="shared" si="19"/>
        <v>0</v>
      </c>
      <c r="AI29" s="225">
        <f t="shared" si="9"/>
        <v>0</v>
      </c>
      <c r="AJ29" s="223">
        <f t="shared" si="20"/>
        <v>0</v>
      </c>
    </row>
    <row r="30" spans="1:36" ht="15.75" x14ac:dyDescent="0.25">
      <c r="A30" s="231" t="s">
        <v>70</v>
      </c>
      <c r="B30" s="211">
        <f>'Self-Suff'!L31</f>
        <v>7.5703052510872094E-3</v>
      </c>
      <c r="C30" s="212">
        <f>Resources!L30</f>
        <v>7.0115939627733471E-3</v>
      </c>
      <c r="D30" s="225">
        <f t="shared" si="10"/>
        <v>7.5703052510872094E-3</v>
      </c>
      <c r="E30" s="225">
        <f t="shared" si="11"/>
        <v>1.5140610502174419E-3</v>
      </c>
      <c r="F30" s="225">
        <f t="shared" si="12"/>
        <v>6.0562442008697676E-3</v>
      </c>
      <c r="G30" s="225">
        <f t="shared" si="13"/>
        <v>1.0796839194169296</v>
      </c>
      <c r="H30" s="225">
        <f t="shared" si="24"/>
        <v>1.6347073689352803E-3</v>
      </c>
      <c r="I30" s="226">
        <f t="shared" si="21"/>
        <v>7.6909999999999999E-3</v>
      </c>
      <c r="J30" s="215"/>
      <c r="K30" s="207" t="s">
        <v>70</v>
      </c>
      <c r="L30" s="216">
        <f>'[1]Allocation 2021-22'!I30</f>
        <v>7.7518125374712588E-3</v>
      </c>
      <c r="M30" s="217">
        <f>'[1]Allocation 2021-22'!J30</f>
        <v>8.0305364956872495E-3</v>
      </c>
      <c r="N30" s="217">
        <f t="shared" si="14"/>
        <v>0</v>
      </c>
      <c r="O30" s="217">
        <f t="shared" si="15"/>
        <v>0</v>
      </c>
      <c r="P30" s="218">
        <f t="shared" si="22"/>
        <v>0</v>
      </c>
      <c r="Q30" s="217"/>
      <c r="R30" s="217" t="s">
        <v>70</v>
      </c>
      <c r="S30" s="216">
        <f t="shared" si="0"/>
        <v>7.7518125374712588E-3</v>
      </c>
      <c r="T30" s="217">
        <f t="shared" si="1"/>
        <v>8.0305364956872495E-3</v>
      </c>
      <c r="U30" s="219">
        <v>0</v>
      </c>
      <c r="V30" s="217">
        <f t="shared" si="3"/>
        <v>0</v>
      </c>
      <c r="W30" s="217">
        <f t="shared" si="4"/>
        <v>0</v>
      </c>
      <c r="X30" s="217">
        <f t="shared" si="16"/>
        <v>0</v>
      </c>
      <c r="Y30" s="217">
        <f t="shared" si="5"/>
        <v>0</v>
      </c>
      <c r="Z30" s="217">
        <f t="shared" si="17"/>
        <v>0</v>
      </c>
      <c r="AA30" s="217">
        <f t="shared" si="23"/>
        <v>0</v>
      </c>
      <c r="AB30" s="218">
        <f t="shared" si="6"/>
        <v>0</v>
      </c>
      <c r="AC30" s="228"/>
      <c r="AD30" s="231" t="s">
        <v>70</v>
      </c>
      <c r="AE30" s="232">
        <f t="shared" si="7"/>
        <v>7.6909999999999999E-3</v>
      </c>
      <c r="AF30" s="233">
        <f t="shared" si="8"/>
        <v>0</v>
      </c>
      <c r="AG30" s="233">
        <f t="shared" si="18"/>
        <v>0</v>
      </c>
      <c r="AH30" s="234">
        <f t="shared" si="19"/>
        <v>7.6909999999999999E-3</v>
      </c>
      <c r="AI30" s="225">
        <f t="shared" si="9"/>
        <v>7.6015675576838497E-3</v>
      </c>
      <c r="AJ30" s="223">
        <f t="shared" si="20"/>
        <v>90698688.635206789</v>
      </c>
    </row>
    <row r="31" spans="1:36" ht="15.75" x14ac:dyDescent="0.25">
      <c r="A31" s="231" t="s">
        <v>71</v>
      </c>
      <c r="B31" s="211">
        <f>'Self-Suff'!L32</f>
        <v>2.3577777564895091E-4</v>
      </c>
      <c r="C31" s="212">
        <f>Resources!L31</f>
        <v>7.4844837349412926E-4</v>
      </c>
      <c r="D31" s="225">
        <f t="shared" si="10"/>
        <v>0</v>
      </c>
      <c r="E31" s="225">
        <f t="shared" si="11"/>
        <v>0</v>
      </c>
      <c r="F31" s="225">
        <f t="shared" si="12"/>
        <v>0</v>
      </c>
      <c r="G31" s="225">
        <f t="shared" si="13"/>
        <v>0</v>
      </c>
      <c r="H31" s="225">
        <f t="shared" si="24"/>
        <v>0</v>
      </c>
      <c r="I31" s="226">
        <f t="shared" si="21"/>
        <v>0</v>
      </c>
      <c r="J31" s="215"/>
      <c r="K31" s="207" t="s">
        <v>71</v>
      </c>
      <c r="L31" s="216">
        <f>'[1]Allocation 2021-22'!I31</f>
        <v>2.2868303928897914E-4</v>
      </c>
      <c r="M31" s="217">
        <f>'[1]Allocation 2021-22'!J31</f>
        <v>6.1517978290906233E-4</v>
      </c>
      <c r="N31" s="217">
        <f t="shared" si="14"/>
        <v>6.1517978290906233E-4</v>
      </c>
      <c r="O31" s="217">
        <f t="shared" si="15"/>
        <v>4.5736607857795833E-5</v>
      </c>
      <c r="P31" s="218">
        <f t="shared" si="22"/>
        <v>1.83E-4</v>
      </c>
      <c r="Q31" s="217"/>
      <c r="R31" s="217" t="s">
        <v>71</v>
      </c>
      <c r="S31" s="216">
        <f t="shared" si="0"/>
        <v>2.2868303928897914E-4</v>
      </c>
      <c r="T31" s="217">
        <f t="shared" si="1"/>
        <v>6.1517978290906233E-4</v>
      </c>
      <c r="U31" s="219">
        <f>IF(N31=0,C31,0)</f>
        <v>0</v>
      </c>
      <c r="V31" s="217">
        <f t="shared" si="3"/>
        <v>0</v>
      </c>
      <c r="W31" s="217">
        <f t="shared" si="4"/>
        <v>0</v>
      </c>
      <c r="X31" s="217">
        <f t="shared" si="16"/>
        <v>0</v>
      </c>
      <c r="Y31" s="217">
        <f t="shared" si="5"/>
        <v>0</v>
      </c>
      <c r="Z31" s="217">
        <f t="shared" si="17"/>
        <v>0</v>
      </c>
      <c r="AA31" s="217">
        <f t="shared" si="23"/>
        <v>0</v>
      </c>
      <c r="AB31" s="218">
        <f t="shared" si="6"/>
        <v>0</v>
      </c>
      <c r="AC31" s="228"/>
      <c r="AD31" s="231" t="s">
        <v>71</v>
      </c>
      <c r="AE31" s="232">
        <f t="shared" si="7"/>
        <v>0</v>
      </c>
      <c r="AF31" s="233">
        <f t="shared" si="8"/>
        <v>1.83E-4</v>
      </c>
      <c r="AG31" s="233">
        <f t="shared" si="18"/>
        <v>0</v>
      </c>
      <c r="AH31" s="234">
        <f t="shared" si="19"/>
        <v>1.83E-4</v>
      </c>
      <c r="AI31" s="225">
        <f t="shared" si="9"/>
        <v>1.8087204044417429E-4</v>
      </c>
      <c r="AJ31" s="223">
        <f t="shared" si="20"/>
        <v>2158088.6777067799</v>
      </c>
    </row>
    <row r="32" spans="1:36" ht="15.75" x14ac:dyDescent="0.25">
      <c r="A32" s="231" t="s">
        <v>72</v>
      </c>
      <c r="B32" s="211">
        <f>'Self-Suff'!L33</f>
        <v>3.646048508127733E-4</v>
      </c>
      <c r="C32" s="212">
        <f>Resources!L32</f>
        <v>6.5582216561244284E-4</v>
      </c>
      <c r="D32" s="225">
        <f t="shared" si="10"/>
        <v>0</v>
      </c>
      <c r="E32" s="225">
        <f t="shared" si="11"/>
        <v>0</v>
      </c>
      <c r="F32" s="225">
        <f t="shared" si="12"/>
        <v>0</v>
      </c>
      <c r="G32" s="225">
        <f t="shared" si="13"/>
        <v>0</v>
      </c>
      <c r="H32" s="225">
        <f t="shared" si="24"/>
        <v>0</v>
      </c>
      <c r="I32" s="226">
        <f t="shared" si="21"/>
        <v>0</v>
      </c>
      <c r="J32" s="215"/>
      <c r="K32" s="207" t="s">
        <v>72</v>
      </c>
      <c r="L32" s="216">
        <f>'[1]Allocation 2021-22'!I32</f>
        <v>3.0850539126182393E-4</v>
      </c>
      <c r="M32" s="217">
        <f>'[1]Allocation 2021-22'!J32</f>
        <v>5.4091241640437306E-4</v>
      </c>
      <c r="N32" s="217">
        <f t="shared" si="14"/>
        <v>0</v>
      </c>
      <c r="O32" s="217">
        <f t="shared" si="15"/>
        <v>0</v>
      </c>
      <c r="P32" s="218">
        <f t="shared" si="22"/>
        <v>0</v>
      </c>
      <c r="Q32" s="217"/>
      <c r="R32" s="217" t="s">
        <v>72</v>
      </c>
      <c r="S32" s="216">
        <f t="shared" si="0"/>
        <v>3.0850539126182393E-4</v>
      </c>
      <c r="T32" s="217">
        <f t="shared" si="1"/>
        <v>5.4091241640437306E-4</v>
      </c>
      <c r="U32" s="219">
        <f>IF(N32=0,C32,0)</f>
        <v>6.5582216561244284E-4</v>
      </c>
      <c r="V32" s="217">
        <f t="shared" si="3"/>
        <v>1.7533321352731523</v>
      </c>
      <c r="W32" s="217">
        <f t="shared" si="4"/>
        <v>0.75333213527315235</v>
      </c>
      <c r="X32" s="217">
        <f t="shared" si="16"/>
        <v>0.24666786472684765</v>
      </c>
      <c r="Y32" s="217">
        <f t="shared" si="5"/>
        <v>6.1701078252364791E-5</v>
      </c>
      <c r="Z32" s="217">
        <f t="shared" si="17"/>
        <v>1.521967322385496E-5</v>
      </c>
      <c r="AA32" s="217">
        <f t="shared" si="23"/>
        <v>2.4680431300945916E-4</v>
      </c>
      <c r="AB32" s="218">
        <f t="shared" si="6"/>
        <v>2.6200000000000003E-4</v>
      </c>
      <c r="AC32" s="228"/>
      <c r="AD32" s="231" t="s">
        <v>72</v>
      </c>
      <c r="AE32" s="232">
        <f t="shared" si="7"/>
        <v>0</v>
      </c>
      <c r="AF32" s="233">
        <f t="shared" si="8"/>
        <v>0</v>
      </c>
      <c r="AG32" s="233">
        <f t="shared" si="18"/>
        <v>2.6200000000000003E-4</v>
      </c>
      <c r="AH32" s="234">
        <f t="shared" si="19"/>
        <v>2.6200000000000003E-4</v>
      </c>
      <c r="AI32" s="225">
        <f t="shared" si="9"/>
        <v>2.5895341309493806E-4</v>
      </c>
      <c r="AJ32" s="223">
        <f t="shared" si="20"/>
        <v>3089722.5877550617</v>
      </c>
    </row>
    <row r="33" spans="1:36" ht="15.75" x14ac:dyDescent="0.25">
      <c r="A33" s="231" t="s">
        <v>73</v>
      </c>
      <c r="B33" s="211">
        <f>'Self-Suff'!L34</f>
        <v>1.1682988561044301E-2</v>
      </c>
      <c r="C33" s="212">
        <f>Resources!L33</f>
        <v>1.0174595587632965E-2</v>
      </c>
      <c r="D33" s="225">
        <f t="shared" si="10"/>
        <v>1.1682988561044301E-2</v>
      </c>
      <c r="E33" s="225">
        <f t="shared" si="11"/>
        <v>2.3365977122088602E-3</v>
      </c>
      <c r="F33" s="225">
        <f t="shared" si="12"/>
        <v>9.3463908488354407E-3</v>
      </c>
      <c r="G33" s="225">
        <f t="shared" si="13"/>
        <v>1.1482509020058509</v>
      </c>
      <c r="H33" s="225">
        <f t="shared" si="24"/>
        <v>2.6830004306686315E-3</v>
      </c>
      <c r="I33" s="226">
        <f t="shared" si="21"/>
        <v>1.2029E-2</v>
      </c>
      <c r="J33" s="215"/>
      <c r="K33" s="207" t="s">
        <v>73</v>
      </c>
      <c r="L33" s="216">
        <f>'[1]Allocation 2021-22'!I33</f>
        <v>1.1501006489127732E-2</v>
      </c>
      <c r="M33" s="217">
        <f>'[1]Allocation 2021-22'!J33</f>
        <v>1.1728905454285414E-2</v>
      </c>
      <c r="N33" s="217">
        <f t="shared" si="14"/>
        <v>0</v>
      </c>
      <c r="O33" s="217">
        <f t="shared" si="15"/>
        <v>0</v>
      </c>
      <c r="P33" s="218">
        <f t="shared" si="22"/>
        <v>0</v>
      </c>
      <c r="Q33" s="217"/>
      <c r="R33" s="217" t="s">
        <v>73</v>
      </c>
      <c r="S33" s="216">
        <f t="shared" si="0"/>
        <v>1.1501006489127732E-2</v>
      </c>
      <c r="T33" s="217">
        <f t="shared" si="1"/>
        <v>1.1728905454285414E-2</v>
      </c>
      <c r="U33" s="219">
        <v>0</v>
      </c>
      <c r="V33" s="217">
        <f t="shared" si="3"/>
        <v>0</v>
      </c>
      <c r="W33" s="217">
        <f t="shared" si="4"/>
        <v>0</v>
      </c>
      <c r="X33" s="217">
        <f t="shared" si="16"/>
        <v>0</v>
      </c>
      <c r="Y33" s="217">
        <f t="shared" si="5"/>
        <v>0</v>
      </c>
      <c r="Z33" s="217">
        <f t="shared" si="17"/>
        <v>0</v>
      </c>
      <c r="AA33" s="217">
        <f t="shared" si="23"/>
        <v>0</v>
      </c>
      <c r="AB33" s="218">
        <f t="shared" si="6"/>
        <v>0</v>
      </c>
      <c r="AC33" s="228"/>
      <c r="AD33" s="231" t="s">
        <v>73</v>
      </c>
      <c r="AE33" s="232">
        <f t="shared" si="7"/>
        <v>1.2029E-2</v>
      </c>
      <c r="AF33" s="233">
        <f t="shared" si="8"/>
        <v>0</v>
      </c>
      <c r="AG33" s="233">
        <f t="shared" si="18"/>
        <v>0</v>
      </c>
      <c r="AH33" s="234">
        <f t="shared" si="19"/>
        <v>1.2029E-2</v>
      </c>
      <c r="AI33" s="225">
        <f t="shared" si="9"/>
        <v>1.1889124450835915E-2</v>
      </c>
      <c r="AJ33" s="223">
        <f t="shared" si="20"/>
        <v>141856003.84773144</v>
      </c>
    </row>
    <row r="34" spans="1:36" ht="15.75" x14ac:dyDescent="0.25">
      <c r="A34" s="231" t="s">
        <v>74</v>
      </c>
      <c r="B34" s="211">
        <f>'Self-Suff'!L35</f>
        <v>3.1935012698726369E-3</v>
      </c>
      <c r="C34" s="212">
        <f>Resources!L34</f>
        <v>3.9912316137657028E-3</v>
      </c>
      <c r="D34" s="225">
        <f t="shared" si="10"/>
        <v>0</v>
      </c>
      <c r="E34" s="225">
        <f t="shared" si="11"/>
        <v>0</v>
      </c>
      <c r="F34" s="225">
        <f t="shared" si="12"/>
        <v>0</v>
      </c>
      <c r="G34" s="225">
        <f t="shared" si="13"/>
        <v>0</v>
      </c>
      <c r="H34" s="225">
        <f t="shared" si="24"/>
        <v>0</v>
      </c>
      <c r="I34" s="226">
        <f t="shared" si="21"/>
        <v>0</v>
      </c>
      <c r="J34" s="215"/>
      <c r="K34" s="207" t="s">
        <v>74</v>
      </c>
      <c r="L34" s="216">
        <f>'[1]Allocation 2021-22'!I34</f>
        <v>3.0294879213007284E-3</v>
      </c>
      <c r="M34" s="217">
        <f>'[1]Allocation 2021-22'!J34</f>
        <v>3.7640377056161363E-3</v>
      </c>
      <c r="N34" s="217">
        <f t="shared" si="14"/>
        <v>0</v>
      </c>
      <c r="O34" s="217">
        <f t="shared" si="15"/>
        <v>0</v>
      </c>
      <c r="P34" s="218">
        <f t="shared" si="22"/>
        <v>0</v>
      </c>
      <c r="Q34" s="217"/>
      <c r="R34" s="217" t="s">
        <v>74</v>
      </c>
      <c r="S34" s="216">
        <f t="shared" si="0"/>
        <v>3.0294879213007284E-3</v>
      </c>
      <c r="T34" s="217">
        <f t="shared" si="1"/>
        <v>3.7640377056161363E-3</v>
      </c>
      <c r="U34" s="219">
        <f>IF(N34=0,C34,0)</f>
        <v>3.9912316137657028E-3</v>
      </c>
      <c r="V34" s="217">
        <f t="shared" si="3"/>
        <v>1.2424666489510294</v>
      </c>
      <c r="W34" s="217">
        <f t="shared" si="4"/>
        <v>0.24246664895102943</v>
      </c>
      <c r="X34" s="217">
        <f t="shared" si="16"/>
        <v>0.75753335104897057</v>
      </c>
      <c r="Y34" s="217">
        <f t="shared" si="5"/>
        <v>6.0589758426014568E-4</v>
      </c>
      <c r="Z34" s="217">
        <f t="shared" si="17"/>
        <v>4.5898762739706415E-4</v>
      </c>
      <c r="AA34" s="217">
        <f t="shared" si="23"/>
        <v>2.4235903370405827E-3</v>
      </c>
      <c r="AB34" s="218">
        <f t="shared" si="6"/>
        <v>2.8830000000000001E-3</v>
      </c>
      <c r="AC34" s="228"/>
      <c r="AD34" s="231" t="s">
        <v>74</v>
      </c>
      <c r="AE34" s="232">
        <f t="shared" si="7"/>
        <v>0</v>
      </c>
      <c r="AF34" s="233">
        <f t="shared" si="8"/>
        <v>0</v>
      </c>
      <c r="AG34" s="233">
        <f t="shared" si="18"/>
        <v>2.8830000000000001E-3</v>
      </c>
      <c r="AH34" s="234">
        <f t="shared" si="19"/>
        <v>2.8830000000000001E-3</v>
      </c>
      <c r="AI34" s="225">
        <f t="shared" si="9"/>
        <v>2.8494759158500245E-3</v>
      </c>
      <c r="AJ34" s="223">
        <f t="shared" si="20"/>
        <v>33998741.299610086</v>
      </c>
    </row>
    <row r="35" spans="1:36" ht="15.75" x14ac:dyDescent="0.25">
      <c r="A35" s="231" t="s">
        <v>75</v>
      </c>
      <c r="B35" s="211">
        <f>'Self-Suff'!L36</f>
        <v>2.1621024488806722E-3</v>
      </c>
      <c r="C35" s="212">
        <f>Resources!L35</f>
        <v>2.6929819886604453E-3</v>
      </c>
      <c r="D35" s="225">
        <f t="shared" si="10"/>
        <v>0</v>
      </c>
      <c r="E35" s="225">
        <f t="shared" si="11"/>
        <v>0</v>
      </c>
      <c r="F35" s="225">
        <f t="shared" si="12"/>
        <v>0</v>
      </c>
      <c r="G35" s="225">
        <f t="shared" si="13"/>
        <v>0</v>
      </c>
      <c r="H35" s="225">
        <f t="shared" si="24"/>
        <v>0</v>
      </c>
      <c r="I35" s="226">
        <f t="shared" si="21"/>
        <v>0</v>
      </c>
      <c r="J35" s="215"/>
      <c r="K35" s="207" t="s">
        <v>75</v>
      </c>
      <c r="L35" s="216">
        <f>'[1]Allocation 2021-22'!I35</f>
        <v>2.1083289766352814E-3</v>
      </c>
      <c r="M35" s="217">
        <f>'[1]Allocation 2021-22'!J35</f>
        <v>2.6240656132855453E-3</v>
      </c>
      <c r="N35" s="217">
        <f t="shared" si="14"/>
        <v>0</v>
      </c>
      <c r="O35" s="217">
        <f t="shared" si="15"/>
        <v>0</v>
      </c>
      <c r="P35" s="218">
        <f t="shared" si="22"/>
        <v>0</v>
      </c>
      <c r="Q35" s="217"/>
      <c r="R35" s="217" t="s">
        <v>75</v>
      </c>
      <c r="S35" s="216">
        <f t="shared" si="0"/>
        <v>2.1083289766352814E-3</v>
      </c>
      <c r="T35" s="217">
        <f t="shared" si="1"/>
        <v>2.6240656132855453E-3</v>
      </c>
      <c r="U35" s="219">
        <f>IF(N35=0,C35,0)</f>
        <v>2.6929819886604453E-3</v>
      </c>
      <c r="V35" s="217">
        <f t="shared" si="3"/>
        <v>1.2446186730655939</v>
      </c>
      <c r="W35" s="217">
        <f t="shared" si="4"/>
        <v>0.24461867306559393</v>
      </c>
      <c r="X35" s="217">
        <f t="shared" si="16"/>
        <v>0.75538132693440607</v>
      </c>
      <c r="Y35" s="217">
        <f t="shared" si="5"/>
        <v>4.2166579532705627E-4</v>
      </c>
      <c r="Z35" s="217">
        <f t="shared" si="17"/>
        <v>3.1851846799700346E-4</v>
      </c>
      <c r="AA35" s="217">
        <f t="shared" si="23"/>
        <v>1.6866631813082251E-3</v>
      </c>
      <c r="AB35" s="218">
        <f t="shared" si="6"/>
        <v>2.0049999999999998E-3</v>
      </c>
      <c r="AC35" s="228"/>
      <c r="AD35" s="231" t="s">
        <v>75</v>
      </c>
      <c r="AE35" s="232">
        <f t="shared" si="7"/>
        <v>0</v>
      </c>
      <c r="AF35" s="233">
        <f t="shared" si="8"/>
        <v>0</v>
      </c>
      <c r="AG35" s="233">
        <f t="shared" si="18"/>
        <v>2.0049999999999998E-3</v>
      </c>
      <c r="AH35" s="234">
        <f t="shared" si="19"/>
        <v>2.0049999999999998E-3</v>
      </c>
      <c r="AI35" s="225">
        <f t="shared" si="9"/>
        <v>1.98168547044027E-3</v>
      </c>
      <c r="AJ35" s="223">
        <f t="shared" si="20"/>
        <v>23644632.780339304</v>
      </c>
    </row>
    <row r="36" spans="1:36" ht="15.75" x14ac:dyDescent="0.25">
      <c r="A36" s="231" t="s">
        <v>76</v>
      </c>
      <c r="B36" s="211">
        <f>'Self-Suff'!L37</f>
        <v>7.9602597407336551E-2</v>
      </c>
      <c r="C36" s="212">
        <f>Resources!L36</f>
        <v>5.8665143124024495E-2</v>
      </c>
      <c r="D36" s="225">
        <f t="shared" si="10"/>
        <v>7.9602597407336551E-2</v>
      </c>
      <c r="E36" s="225">
        <f t="shared" si="11"/>
        <v>1.5920519481467311E-2</v>
      </c>
      <c r="F36" s="225">
        <f t="shared" si="12"/>
        <v>6.3682077925869246E-2</v>
      </c>
      <c r="G36" s="225">
        <f t="shared" si="13"/>
        <v>1.3568976937301251</v>
      </c>
      <c r="H36" s="225">
        <f t="shared" si="24"/>
        <v>2.1602516167388522E-2</v>
      </c>
      <c r="I36" s="226">
        <f t="shared" si="21"/>
        <v>8.5285E-2</v>
      </c>
      <c r="J36" s="215"/>
      <c r="K36" s="207" t="s">
        <v>76</v>
      </c>
      <c r="L36" s="216">
        <f>'[1]Allocation 2021-22'!I36</f>
        <v>7.7809106026298661E-2</v>
      </c>
      <c r="M36" s="217">
        <f>'[1]Allocation 2021-22'!J36</f>
        <v>6.0434793985042243E-2</v>
      </c>
      <c r="N36" s="217">
        <f t="shared" si="14"/>
        <v>0</v>
      </c>
      <c r="O36" s="217">
        <f t="shared" si="15"/>
        <v>0</v>
      </c>
      <c r="P36" s="218">
        <f t="shared" si="22"/>
        <v>0</v>
      </c>
      <c r="Q36" s="217"/>
      <c r="R36" s="217" t="s">
        <v>76</v>
      </c>
      <c r="S36" s="216">
        <f t="shared" si="0"/>
        <v>7.7809106026298661E-2</v>
      </c>
      <c r="T36" s="217">
        <f t="shared" si="1"/>
        <v>6.0434793985042243E-2</v>
      </c>
      <c r="U36" s="219">
        <f>IF(N36=0,C36,0)</f>
        <v>5.8665143124024495E-2</v>
      </c>
      <c r="V36" s="217">
        <f t="shared" si="3"/>
        <v>0.77670592905431812</v>
      </c>
      <c r="W36" s="217">
        <f t="shared" si="4"/>
        <v>-0.22329407094568188</v>
      </c>
      <c r="X36" s="217">
        <f t="shared" si="16"/>
        <v>1.2232940709456819</v>
      </c>
      <c r="Y36" s="217">
        <f t="shared" si="5"/>
        <v>1.5561821205259733E-2</v>
      </c>
      <c r="Z36" s="217">
        <f t="shared" si="17"/>
        <v>1.9036683613511015E-2</v>
      </c>
      <c r="AA36" s="217">
        <f t="shared" si="23"/>
        <v>6.2247284821038931E-2</v>
      </c>
      <c r="AB36" s="218">
        <f t="shared" si="6"/>
        <v>8.1283999999999995E-2</v>
      </c>
      <c r="AC36" s="228"/>
      <c r="AD36" s="231" t="s">
        <v>76</v>
      </c>
      <c r="AE36" s="232">
        <f t="shared" si="7"/>
        <v>8.5285E-2</v>
      </c>
      <c r="AF36" s="233">
        <f t="shared" si="8"/>
        <v>0</v>
      </c>
      <c r="AG36" s="233">
        <f t="shared" si="18"/>
        <v>8.1283999999999995E-2</v>
      </c>
      <c r="AH36" s="234">
        <f t="shared" si="19"/>
        <v>0.16656899999999999</v>
      </c>
      <c r="AI36" s="225">
        <f t="shared" si="9"/>
        <v>0.16463210330462114</v>
      </c>
      <c r="AJ36" s="223">
        <f t="shared" si="20"/>
        <v>1964320617.2510417</v>
      </c>
    </row>
    <row r="37" spans="1:36" ht="15.75" x14ac:dyDescent="0.25">
      <c r="A37" s="231" t="s">
        <v>77</v>
      </c>
      <c r="B37" s="211">
        <f>'Self-Suff'!L38</f>
        <v>7.6470078788228946E-3</v>
      </c>
      <c r="C37" s="212">
        <f>Resources!L37</f>
        <v>5.2297806268976656E-3</v>
      </c>
      <c r="D37" s="225">
        <f t="shared" si="10"/>
        <v>7.6470078788228946E-3</v>
      </c>
      <c r="E37" s="225">
        <f t="shared" si="11"/>
        <v>1.5294015757645789E-3</v>
      </c>
      <c r="F37" s="225">
        <f t="shared" si="12"/>
        <v>6.1176063030583157E-3</v>
      </c>
      <c r="G37" s="225">
        <f t="shared" si="13"/>
        <v>1.4622043302338557</v>
      </c>
      <c r="H37" s="225">
        <f t="shared" si="24"/>
        <v>2.2362976067494497E-3</v>
      </c>
      <c r="I37" s="226">
        <f t="shared" si="21"/>
        <v>8.3540000000000003E-3</v>
      </c>
      <c r="J37" s="215"/>
      <c r="K37" s="207" t="s">
        <v>77</v>
      </c>
      <c r="L37" s="216">
        <f>'[1]Allocation 2021-22'!I37</f>
        <v>7.7275494686495881E-3</v>
      </c>
      <c r="M37" s="217">
        <f>'[1]Allocation 2021-22'!J37</f>
        <v>5.2214071380274254E-3</v>
      </c>
      <c r="N37" s="217">
        <f t="shared" si="14"/>
        <v>0</v>
      </c>
      <c r="O37" s="217">
        <f t="shared" si="15"/>
        <v>0</v>
      </c>
      <c r="P37" s="218">
        <f t="shared" si="22"/>
        <v>0</v>
      </c>
      <c r="Q37" s="217"/>
      <c r="R37" s="217" t="s">
        <v>77</v>
      </c>
      <c r="S37" s="216">
        <f t="shared" si="0"/>
        <v>7.7275494686495881E-3</v>
      </c>
      <c r="T37" s="217">
        <f t="shared" si="1"/>
        <v>5.2214071380274254E-3</v>
      </c>
      <c r="U37" s="219">
        <f>IF(N37=0,C37,0)</f>
        <v>5.2297806268976656E-3</v>
      </c>
      <c r="V37" s="217">
        <f t="shared" si="3"/>
        <v>0.67568731319165287</v>
      </c>
      <c r="W37" s="217">
        <f t="shared" si="4"/>
        <v>-0.32431268680834713</v>
      </c>
      <c r="X37" s="217">
        <f t="shared" si="16"/>
        <v>1.324312686808347</v>
      </c>
      <c r="Y37" s="217">
        <f t="shared" si="5"/>
        <v>1.5455098937299178E-3</v>
      </c>
      <c r="Z37" s="217">
        <f t="shared" si="17"/>
        <v>2.0467383598543505E-3</v>
      </c>
      <c r="AA37" s="217">
        <f t="shared" si="23"/>
        <v>6.1820395749196703E-3</v>
      </c>
      <c r="AB37" s="218">
        <f t="shared" si="6"/>
        <v>8.2290000000000002E-3</v>
      </c>
      <c r="AC37" s="228"/>
      <c r="AD37" s="231" t="s">
        <v>77</v>
      </c>
      <c r="AE37" s="232">
        <f t="shared" si="7"/>
        <v>8.3540000000000003E-3</v>
      </c>
      <c r="AF37" s="233">
        <f t="shared" si="8"/>
        <v>0</v>
      </c>
      <c r="AG37" s="233">
        <f t="shared" si="18"/>
        <v>8.2290000000000002E-3</v>
      </c>
      <c r="AH37" s="234">
        <f t="shared" si="19"/>
        <v>1.6583000000000001E-2</v>
      </c>
      <c r="AI37" s="225">
        <f t="shared" si="9"/>
        <v>1.6390169654020448E-2</v>
      </c>
      <c r="AJ37" s="223">
        <f t="shared" si="20"/>
        <v>195560571.27000836</v>
      </c>
    </row>
    <row r="38" spans="1:36" ht="15.75" x14ac:dyDescent="0.25">
      <c r="A38" s="231" t="s">
        <v>78</v>
      </c>
      <c r="B38" s="211">
        <f>'Self-Suff'!L39</f>
        <v>4.6028671388233982E-4</v>
      </c>
      <c r="C38" s="212">
        <f>Resources!L38</f>
        <v>1.1682427173593394E-3</v>
      </c>
      <c r="D38" s="225">
        <f t="shared" si="10"/>
        <v>0</v>
      </c>
      <c r="E38" s="225">
        <f t="shared" si="11"/>
        <v>0</v>
      </c>
      <c r="F38" s="225">
        <f t="shared" si="12"/>
        <v>0</v>
      </c>
      <c r="G38" s="225">
        <f t="shared" si="13"/>
        <v>0</v>
      </c>
      <c r="H38" s="225">
        <f t="shared" si="24"/>
        <v>0</v>
      </c>
      <c r="I38" s="226">
        <f t="shared" si="21"/>
        <v>0</v>
      </c>
      <c r="J38" s="215"/>
      <c r="K38" s="207" t="s">
        <v>78</v>
      </c>
      <c r="L38" s="216">
        <f>'[1]Allocation 2021-22'!I38</f>
        <v>3.7245449098788878E-4</v>
      </c>
      <c r="M38" s="217">
        <f>'[1]Allocation 2021-22'!J38</f>
        <v>1.0167529100259798E-3</v>
      </c>
      <c r="N38" s="217">
        <f t="shared" si="14"/>
        <v>1.0167529100259798E-3</v>
      </c>
      <c r="O38" s="217">
        <f t="shared" si="15"/>
        <v>7.4490898197577757E-5</v>
      </c>
      <c r="P38" s="218">
        <f t="shared" si="22"/>
        <v>2.9799999999999998E-4</v>
      </c>
      <c r="Q38" s="217"/>
      <c r="R38" s="217" t="s">
        <v>78</v>
      </c>
      <c r="S38" s="216">
        <f t="shared" si="0"/>
        <v>3.7245449098788878E-4</v>
      </c>
      <c r="T38" s="217">
        <f t="shared" si="1"/>
        <v>1.0167529100259798E-3</v>
      </c>
      <c r="U38" s="219">
        <f>IF(N38=0,C38,0)</f>
        <v>0</v>
      </c>
      <c r="V38" s="217">
        <f t="shared" si="3"/>
        <v>0</v>
      </c>
      <c r="W38" s="217">
        <f t="shared" si="4"/>
        <v>0</v>
      </c>
      <c r="X38" s="217">
        <f t="shared" si="16"/>
        <v>0</v>
      </c>
      <c r="Y38" s="217">
        <f t="shared" si="5"/>
        <v>0</v>
      </c>
      <c r="Z38" s="217">
        <f t="shared" si="17"/>
        <v>0</v>
      </c>
      <c r="AA38" s="217">
        <f t="shared" si="23"/>
        <v>0</v>
      </c>
      <c r="AB38" s="218">
        <f t="shared" si="6"/>
        <v>0</v>
      </c>
      <c r="AC38" s="228"/>
      <c r="AD38" s="231" t="s">
        <v>78</v>
      </c>
      <c r="AE38" s="232">
        <f t="shared" si="7"/>
        <v>0</v>
      </c>
      <c r="AF38" s="233">
        <f t="shared" si="8"/>
        <v>2.9799999999999998E-4</v>
      </c>
      <c r="AG38" s="233">
        <f t="shared" si="18"/>
        <v>0</v>
      </c>
      <c r="AH38" s="234">
        <f t="shared" si="19"/>
        <v>2.9799999999999998E-4</v>
      </c>
      <c r="AI38" s="225">
        <f t="shared" si="9"/>
        <v>2.9453479810034937E-4</v>
      </c>
      <c r="AJ38" s="223">
        <f t="shared" si="20"/>
        <v>3514264.6227137721</v>
      </c>
    </row>
    <row r="39" spans="1:36" ht="15.75" x14ac:dyDescent="0.25">
      <c r="A39" s="231" t="s">
        <v>79</v>
      </c>
      <c r="B39" s="211">
        <f>'Self-Suff'!L40</f>
        <v>6.012278886312053E-2</v>
      </c>
      <c r="C39" s="212">
        <f>Resources!L39</f>
        <v>3.9019185211273275E-2</v>
      </c>
      <c r="D39" s="225">
        <f t="shared" si="10"/>
        <v>6.012278886312053E-2</v>
      </c>
      <c r="E39" s="225">
        <f t="shared" si="11"/>
        <v>1.2024557772624107E-2</v>
      </c>
      <c r="F39" s="225">
        <f t="shared" si="12"/>
        <v>4.8098231090496421E-2</v>
      </c>
      <c r="G39" s="225">
        <f t="shared" si="13"/>
        <v>1.5408519818540465</v>
      </c>
      <c r="H39" s="225">
        <f t="shared" si="24"/>
        <v>1.8528063674866334E-2</v>
      </c>
      <c r="I39" s="226">
        <f t="shared" si="21"/>
        <v>6.6626000000000005E-2</v>
      </c>
      <c r="J39" s="215"/>
      <c r="K39" s="207" t="s">
        <v>79</v>
      </c>
      <c r="L39" s="216">
        <f>'[1]Allocation 2021-22'!I39</f>
        <v>5.817224390648907E-2</v>
      </c>
      <c r="M39" s="217">
        <f>'[1]Allocation 2021-22'!J39</f>
        <v>4.2356002042303623E-2</v>
      </c>
      <c r="N39" s="217">
        <f t="shared" si="14"/>
        <v>0</v>
      </c>
      <c r="O39" s="217">
        <f t="shared" si="15"/>
        <v>0</v>
      </c>
      <c r="P39" s="218">
        <f t="shared" si="22"/>
        <v>0</v>
      </c>
      <c r="Q39" s="217"/>
      <c r="R39" s="217" t="s">
        <v>79</v>
      </c>
      <c r="S39" s="216">
        <f t="shared" ref="S39:S63" si="25">L39</f>
        <v>5.817224390648907E-2</v>
      </c>
      <c r="T39" s="217">
        <f t="shared" ref="T39:T63" si="26">M39</f>
        <v>4.2356002042303623E-2</v>
      </c>
      <c r="U39" s="219">
        <v>0</v>
      </c>
      <c r="V39" s="217">
        <f t="shared" si="3"/>
        <v>0</v>
      </c>
      <c r="W39" s="217">
        <f t="shared" si="4"/>
        <v>0</v>
      </c>
      <c r="X39" s="217">
        <f t="shared" si="16"/>
        <v>0</v>
      </c>
      <c r="Y39" s="217">
        <f t="shared" si="5"/>
        <v>0</v>
      </c>
      <c r="Z39" s="217">
        <f t="shared" si="17"/>
        <v>0</v>
      </c>
      <c r="AA39" s="217">
        <f t="shared" si="23"/>
        <v>0</v>
      </c>
      <c r="AB39" s="218">
        <f t="shared" si="6"/>
        <v>0</v>
      </c>
      <c r="AC39" s="228"/>
      <c r="AD39" s="231" t="s">
        <v>79</v>
      </c>
      <c r="AE39" s="232">
        <f t="shared" ref="AE39:AE63" si="27">I39</f>
        <v>6.6626000000000005E-2</v>
      </c>
      <c r="AF39" s="233">
        <f t="shared" ref="AF39:AF63" si="28">P39</f>
        <v>0</v>
      </c>
      <c r="AG39" s="233">
        <f t="shared" si="18"/>
        <v>0</v>
      </c>
      <c r="AH39" s="234">
        <f t="shared" si="19"/>
        <v>6.6626000000000005E-2</v>
      </c>
      <c r="AI39" s="225">
        <f t="shared" ref="AI39:AI63" si="29">AH39/$AH$64</f>
        <v>6.5851259926959324E-2</v>
      </c>
      <c r="AJ39" s="223">
        <f t="shared" si="20"/>
        <v>785709378.36552954</v>
      </c>
    </row>
    <row r="40" spans="1:36" ht="15.75" x14ac:dyDescent="0.25">
      <c r="A40" s="231" t="s">
        <v>80</v>
      </c>
      <c r="B40" s="211">
        <f>'Self-Suff'!L41</f>
        <v>3.6945747959472454E-2</v>
      </c>
      <c r="C40" s="212">
        <f>Resources!L40</f>
        <v>4.0362905500949411E-2</v>
      </c>
      <c r="D40" s="225">
        <f t="shared" si="10"/>
        <v>0</v>
      </c>
      <c r="E40" s="225">
        <f t="shared" si="11"/>
        <v>0</v>
      </c>
      <c r="F40" s="225">
        <f t="shared" si="12"/>
        <v>0</v>
      </c>
      <c r="G40" s="225">
        <f t="shared" si="13"/>
        <v>0</v>
      </c>
      <c r="H40" s="225">
        <f t="shared" si="24"/>
        <v>0</v>
      </c>
      <c r="I40" s="226">
        <f t="shared" si="21"/>
        <v>0</v>
      </c>
      <c r="J40" s="215"/>
      <c r="K40" s="207" t="s">
        <v>80</v>
      </c>
      <c r="L40" s="216">
        <f>'[1]Allocation 2021-22'!I40</f>
        <v>3.7323217799412632E-2</v>
      </c>
      <c r="M40" s="217">
        <f>'[1]Allocation 2021-22'!J40</f>
        <v>3.9470679724559303E-2</v>
      </c>
      <c r="N40" s="217">
        <f t="shared" si="14"/>
        <v>0</v>
      </c>
      <c r="O40" s="217">
        <f t="shared" si="15"/>
        <v>0</v>
      </c>
      <c r="P40" s="218">
        <f t="shared" si="22"/>
        <v>0</v>
      </c>
      <c r="Q40" s="217"/>
      <c r="R40" s="217" t="s">
        <v>80</v>
      </c>
      <c r="S40" s="216">
        <f t="shared" si="25"/>
        <v>3.7323217799412632E-2</v>
      </c>
      <c r="T40" s="217">
        <f t="shared" si="26"/>
        <v>3.9470679724559303E-2</v>
      </c>
      <c r="U40" s="219">
        <v>0</v>
      </c>
      <c r="V40" s="217">
        <f t="shared" si="3"/>
        <v>0</v>
      </c>
      <c r="W40" s="217">
        <f t="shared" si="4"/>
        <v>0</v>
      </c>
      <c r="X40" s="217">
        <f t="shared" si="16"/>
        <v>0</v>
      </c>
      <c r="Y40" s="217">
        <f t="shared" si="5"/>
        <v>0</v>
      </c>
      <c r="Z40" s="217">
        <f t="shared" si="17"/>
        <v>0</v>
      </c>
      <c r="AA40" s="217">
        <f t="shared" si="23"/>
        <v>0</v>
      </c>
      <c r="AB40" s="218">
        <f t="shared" si="6"/>
        <v>0</v>
      </c>
      <c r="AC40" s="228"/>
      <c r="AD40" s="231" t="s">
        <v>80</v>
      </c>
      <c r="AE40" s="232">
        <f t="shared" si="27"/>
        <v>0</v>
      </c>
      <c r="AF40" s="233">
        <f t="shared" si="28"/>
        <v>0</v>
      </c>
      <c r="AG40" s="233">
        <f t="shared" si="18"/>
        <v>0</v>
      </c>
      <c r="AH40" s="234">
        <f t="shared" si="19"/>
        <v>0</v>
      </c>
      <c r="AI40" s="225">
        <f t="shared" si="29"/>
        <v>0</v>
      </c>
      <c r="AJ40" s="223">
        <f t="shared" si="20"/>
        <v>0</v>
      </c>
    </row>
    <row r="41" spans="1:36" ht="15.75" x14ac:dyDescent="0.25">
      <c r="A41" s="231" t="s">
        <v>81</v>
      </c>
      <c r="B41" s="211">
        <f>'Self-Suff'!L42</f>
        <v>1.3757138372751407E-3</v>
      </c>
      <c r="C41" s="212">
        <f>Resources!L41</f>
        <v>1.3812260629820735E-3</v>
      </c>
      <c r="D41" s="225">
        <f t="shared" si="10"/>
        <v>0</v>
      </c>
      <c r="E41" s="225">
        <f t="shared" si="11"/>
        <v>0</v>
      </c>
      <c r="F41" s="225">
        <f t="shared" si="12"/>
        <v>0</v>
      </c>
      <c r="G41" s="225">
        <f t="shared" si="13"/>
        <v>0</v>
      </c>
      <c r="H41" s="225">
        <f t="shared" si="24"/>
        <v>0</v>
      </c>
      <c r="I41" s="226">
        <f t="shared" si="21"/>
        <v>0</v>
      </c>
      <c r="J41" s="215"/>
      <c r="K41" s="207" t="s">
        <v>81</v>
      </c>
      <c r="L41" s="216">
        <f>'[1]Allocation 2021-22'!I41</f>
        <v>1.4565831359181166E-3</v>
      </c>
      <c r="M41" s="217">
        <f>'[1]Allocation 2021-22'!J41</f>
        <v>1.2971430218274682E-3</v>
      </c>
      <c r="N41" s="217">
        <f t="shared" si="14"/>
        <v>0</v>
      </c>
      <c r="O41" s="217">
        <f t="shared" si="15"/>
        <v>0</v>
      </c>
      <c r="P41" s="218">
        <f t="shared" si="22"/>
        <v>0</v>
      </c>
      <c r="Q41" s="217"/>
      <c r="R41" s="217" t="s">
        <v>81</v>
      </c>
      <c r="S41" s="216">
        <f t="shared" si="25"/>
        <v>1.4565831359181166E-3</v>
      </c>
      <c r="T41" s="217">
        <f t="shared" si="26"/>
        <v>1.2971430218274682E-3</v>
      </c>
      <c r="U41" s="219">
        <f>IF(N41=0,C41,0)</f>
        <v>1.3812260629820735E-3</v>
      </c>
      <c r="V41" s="217">
        <f t="shared" si="3"/>
        <v>0.89053826715483031</v>
      </c>
      <c r="W41" s="217">
        <f t="shared" si="4"/>
        <v>-0.10946173284516969</v>
      </c>
      <c r="X41" s="217">
        <f t="shared" si="16"/>
        <v>1.1094617328451697</v>
      </c>
      <c r="Y41" s="217">
        <f t="shared" si="5"/>
        <v>2.9131662718362336E-4</v>
      </c>
      <c r="Z41" s="217">
        <f t="shared" si="17"/>
        <v>3.2320465000175306E-4</v>
      </c>
      <c r="AA41" s="217">
        <f t="shared" si="23"/>
        <v>1.1652665087344932E-3</v>
      </c>
      <c r="AB41" s="218">
        <f t="shared" si="6"/>
        <v>1.488E-3</v>
      </c>
      <c r="AC41" s="228"/>
      <c r="AD41" s="231" t="s">
        <v>81</v>
      </c>
      <c r="AE41" s="232">
        <f t="shared" si="27"/>
        <v>0</v>
      </c>
      <c r="AF41" s="233">
        <f t="shared" si="28"/>
        <v>0</v>
      </c>
      <c r="AG41" s="233">
        <f t="shared" si="18"/>
        <v>1.488E-3</v>
      </c>
      <c r="AH41" s="234">
        <f t="shared" si="19"/>
        <v>1.488E-3</v>
      </c>
      <c r="AI41" s="225">
        <f t="shared" si="29"/>
        <v>1.4706972468903352E-3</v>
      </c>
      <c r="AJ41" s="223">
        <f t="shared" si="20"/>
        <v>17547737.444960047</v>
      </c>
    </row>
    <row r="42" spans="1:36" ht="15.75" x14ac:dyDescent="0.25">
      <c r="A42" s="231" t="s">
        <v>82</v>
      </c>
      <c r="B42" s="211">
        <f>'Self-Suff'!L43</f>
        <v>5.5801459679763091E-2</v>
      </c>
      <c r="C42" s="212">
        <f>Resources!L42</f>
        <v>4.5811781575791716E-2</v>
      </c>
      <c r="D42" s="225">
        <f t="shared" si="10"/>
        <v>5.5801459679763091E-2</v>
      </c>
      <c r="E42" s="225">
        <f t="shared" si="11"/>
        <v>1.1160291935952618E-2</v>
      </c>
      <c r="F42" s="225">
        <f t="shared" si="12"/>
        <v>4.4641167743810474E-2</v>
      </c>
      <c r="G42" s="225">
        <f t="shared" si="13"/>
        <v>1.218059148986474</v>
      </c>
      <c r="H42" s="225">
        <f t="shared" si="24"/>
        <v>1.3593895697947056E-2</v>
      </c>
      <c r="I42" s="226">
        <f t="shared" si="21"/>
        <v>5.8235000000000002E-2</v>
      </c>
      <c r="J42" s="215"/>
      <c r="K42" s="207" t="s">
        <v>82</v>
      </c>
      <c r="L42" s="216">
        <f>'[1]Allocation 2021-22'!I42</f>
        <v>5.3374148384825265E-2</v>
      </c>
      <c r="M42" s="217">
        <f>'[1]Allocation 2021-22'!J42</f>
        <v>4.8678995938940067E-2</v>
      </c>
      <c r="N42" s="217">
        <f t="shared" si="14"/>
        <v>0</v>
      </c>
      <c r="O42" s="217">
        <f t="shared" si="15"/>
        <v>0</v>
      </c>
      <c r="P42" s="218">
        <f t="shared" si="22"/>
        <v>0</v>
      </c>
      <c r="Q42" s="217"/>
      <c r="R42" s="217" t="s">
        <v>82</v>
      </c>
      <c r="S42" s="216">
        <f t="shared" si="25"/>
        <v>5.3374148384825265E-2</v>
      </c>
      <c r="T42" s="217">
        <f t="shared" si="26"/>
        <v>4.8678995938940067E-2</v>
      </c>
      <c r="U42" s="219">
        <v>0</v>
      </c>
      <c r="V42" s="217">
        <f t="shared" si="3"/>
        <v>0</v>
      </c>
      <c r="W42" s="217">
        <f t="shared" si="4"/>
        <v>0</v>
      </c>
      <c r="X42" s="217">
        <f t="shared" si="16"/>
        <v>0</v>
      </c>
      <c r="Y42" s="217">
        <f t="shared" si="5"/>
        <v>0</v>
      </c>
      <c r="Z42" s="217">
        <f t="shared" si="17"/>
        <v>0</v>
      </c>
      <c r="AA42" s="217">
        <f t="shared" si="23"/>
        <v>0</v>
      </c>
      <c r="AB42" s="218">
        <f t="shared" si="6"/>
        <v>0</v>
      </c>
      <c r="AC42" s="228"/>
      <c r="AD42" s="231" t="s">
        <v>82</v>
      </c>
      <c r="AE42" s="232">
        <f t="shared" si="27"/>
        <v>5.8235000000000002E-2</v>
      </c>
      <c r="AF42" s="233">
        <f t="shared" si="28"/>
        <v>0</v>
      </c>
      <c r="AG42" s="233">
        <f t="shared" si="18"/>
        <v>0</v>
      </c>
      <c r="AH42" s="234">
        <f t="shared" si="19"/>
        <v>5.8235000000000002E-2</v>
      </c>
      <c r="AI42" s="225">
        <f t="shared" si="29"/>
        <v>5.7557832105281363E-2</v>
      </c>
      <c r="AJ42" s="223">
        <f t="shared" si="20"/>
        <v>686755705.71723664</v>
      </c>
    </row>
    <row r="43" spans="1:36" ht="15.75" x14ac:dyDescent="0.25">
      <c r="A43" s="231" t="s">
        <v>83</v>
      </c>
      <c r="B43" s="211">
        <f>'Self-Suff'!L44</f>
        <v>8.0764408914998767E-2</v>
      </c>
      <c r="C43" s="212">
        <f>Resources!L43</f>
        <v>6.8969119608601123E-2</v>
      </c>
      <c r="D43" s="225">
        <f t="shared" si="10"/>
        <v>8.0764408914998767E-2</v>
      </c>
      <c r="E43" s="225">
        <f t="shared" si="11"/>
        <v>1.6152881782999753E-2</v>
      </c>
      <c r="F43" s="225">
        <f t="shared" si="12"/>
        <v>6.4611527131999011E-2</v>
      </c>
      <c r="G43" s="225">
        <f t="shared" si="13"/>
        <v>1.1710227616842981</v>
      </c>
      <c r="H43" s="225">
        <f t="shared" si="24"/>
        <v>1.8915392234688359E-2</v>
      </c>
      <c r="I43" s="226">
        <f t="shared" si="21"/>
        <v>8.3527000000000004E-2</v>
      </c>
      <c r="J43" s="215"/>
      <c r="K43" s="207" t="s">
        <v>83</v>
      </c>
      <c r="L43" s="216">
        <f>'[1]Allocation 2021-22'!I43</f>
        <v>8.1636188000648785E-2</v>
      </c>
      <c r="M43" s="217">
        <f>'[1]Allocation 2021-22'!J43</f>
        <v>7.0656300165512012E-2</v>
      </c>
      <c r="N43" s="217">
        <f t="shared" si="14"/>
        <v>0</v>
      </c>
      <c r="O43" s="217">
        <f t="shared" si="15"/>
        <v>0</v>
      </c>
      <c r="P43" s="218">
        <f t="shared" si="22"/>
        <v>0</v>
      </c>
      <c r="Q43" s="217"/>
      <c r="R43" s="217" t="s">
        <v>83</v>
      </c>
      <c r="S43" s="216">
        <f t="shared" si="25"/>
        <v>8.1636188000648785E-2</v>
      </c>
      <c r="T43" s="217">
        <f t="shared" si="26"/>
        <v>7.0656300165512012E-2</v>
      </c>
      <c r="U43" s="219">
        <f>IF(N43=0,C43,0)</f>
        <v>6.8969119608601123E-2</v>
      </c>
      <c r="V43" s="217">
        <f t="shared" si="3"/>
        <v>0.86550219817895568</v>
      </c>
      <c r="W43" s="217">
        <f t="shared" si="4"/>
        <v>-0.13449780182104432</v>
      </c>
      <c r="X43" s="217">
        <f t="shared" si="16"/>
        <v>1.1344978018210443</v>
      </c>
      <c r="Y43" s="217">
        <f t="shared" si="5"/>
        <v>1.6327237600129756E-2</v>
      </c>
      <c r="Z43" s="217">
        <f t="shared" si="17"/>
        <v>1.852321516715711E-2</v>
      </c>
      <c r="AA43" s="217">
        <f t="shared" si="23"/>
        <v>6.5308950400519025E-2</v>
      </c>
      <c r="AB43" s="218">
        <f t="shared" si="6"/>
        <v>8.3832000000000004E-2</v>
      </c>
      <c r="AC43" s="228"/>
      <c r="AD43" s="231" t="s">
        <v>83</v>
      </c>
      <c r="AE43" s="232">
        <f t="shared" si="27"/>
        <v>8.3527000000000004E-2</v>
      </c>
      <c r="AF43" s="233">
        <f t="shared" si="28"/>
        <v>0</v>
      </c>
      <c r="AG43" s="233">
        <f t="shared" si="18"/>
        <v>8.3832000000000004E-2</v>
      </c>
      <c r="AH43" s="234">
        <f t="shared" si="19"/>
        <v>0.16735900000000001</v>
      </c>
      <c r="AI43" s="225">
        <f t="shared" si="29"/>
        <v>0.16541291703112879</v>
      </c>
      <c r="AJ43" s="223">
        <f t="shared" si="20"/>
        <v>1973636956.3515246</v>
      </c>
    </row>
    <row r="44" spans="1:36" ht="15.75" x14ac:dyDescent="0.25">
      <c r="A44" s="231" t="s">
        <v>84</v>
      </c>
      <c r="B44" s="211">
        <f>'Self-Suff'!L45</f>
        <v>2.1144149086922269E-2</v>
      </c>
      <c r="C44" s="212">
        <f>Resources!L44</f>
        <v>3.2000277277978773E-2</v>
      </c>
      <c r="D44" s="225">
        <f t="shared" si="10"/>
        <v>0</v>
      </c>
      <c r="E44" s="225">
        <f t="shared" si="11"/>
        <v>0</v>
      </c>
      <c r="F44" s="225">
        <f t="shared" si="12"/>
        <v>0</v>
      </c>
      <c r="G44" s="225">
        <f t="shared" si="13"/>
        <v>0</v>
      </c>
      <c r="H44" s="225">
        <f t="shared" si="24"/>
        <v>0</v>
      </c>
      <c r="I44" s="226">
        <f t="shared" si="21"/>
        <v>0</v>
      </c>
      <c r="J44" s="215"/>
      <c r="K44" s="207" t="s">
        <v>84</v>
      </c>
      <c r="L44" s="216">
        <f>'[1]Allocation 2021-22'!I44</f>
        <v>2.3744868370671534E-2</v>
      </c>
      <c r="M44" s="217">
        <f>'[1]Allocation 2021-22'!J44</f>
        <v>3.3178857587642094E-2</v>
      </c>
      <c r="N44" s="217">
        <f t="shared" si="14"/>
        <v>0</v>
      </c>
      <c r="O44" s="217">
        <f t="shared" si="15"/>
        <v>0</v>
      </c>
      <c r="P44" s="218">
        <f t="shared" si="22"/>
        <v>0</v>
      </c>
      <c r="Q44" s="217"/>
      <c r="R44" s="217" t="s">
        <v>84</v>
      </c>
      <c r="S44" s="216">
        <f t="shared" si="25"/>
        <v>2.3744868370671534E-2</v>
      </c>
      <c r="T44" s="217">
        <f t="shared" si="26"/>
        <v>3.3178857587642094E-2</v>
      </c>
      <c r="U44" s="219">
        <f>IF(N44=0,C44,0)</f>
        <v>3.2000277277978773E-2</v>
      </c>
      <c r="V44" s="217">
        <f t="shared" si="3"/>
        <v>1.3973064440577379</v>
      </c>
      <c r="W44" s="217">
        <f t="shared" si="4"/>
        <v>0.39730644405773785</v>
      </c>
      <c r="X44" s="217">
        <f t="shared" si="16"/>
        <v>0.60269355594226215</v>
      </c>
      <c r="Y44" s="217">
        <f t="shared" si="5"/>
        <v>4.7489736741343075E-3</v>
      </c>
      <c r="Z44" s="217">
        <f t="shared" si="17"/>
        <v>2.8621758307401956E-3</v>
      </c>
      <c r="AA44" s="217">
        <f t="shared" si="23"/>
        <v>1.8995894696537226E-2</v>
      </c>
      <c r="AB44" s="218">
        <f t="shared" si="6"/>
        <v>2.1857999999999999E-2</v>
      </c>
      <c r="AC44" s="228"/>
      <c r="AD44" s="231" t="s">
        <v>84</v>
      </c>
      <c r="AE44" s="232">
        <f t="shared" si="27"/>
        <v>0</v>
      </c>
      <c r="AF44" s="233">
        <f t="shared" si="28"/>
        <v>0</v>
      </c>
      <c r="AG44" s="233">
        <f t="shared" si="18"/>
        <v>2.1857999999999999E-2</v>
      </c>
      <c r="AH44" s="234">
        <f t="shared" si="19"/>
        <v>2.1857999999999999E-2</v>
      </c>
      <c r="AI44" s="225">
        <f t="shared" si="29"/>
        <v>2.1603830929118915E-2</v>
      </c>
      <c r="AJ44" s="223">
        <f t="shared" si="20"/>
        <v>257767772.22576389</v>
      </c>
    </row>
    <row r="45" spans="1:36" ht="15.75" x14ac:dyDescent="0.25">
      <c r="A45" s="231" t="s">
        <v>85</v>
      </c>
      <c r="B45" s="211">
        <f>'Self-Suff'!L46</f>
        <v>1.8744558961131766E-2</v>
      </c>
      <c r="C45" s="212">
        <f>Resources!L45</f>
        <v>1.7310135838113219E-2</v>
      </c>
      <c r="D45" s="225">
        <f t="shared" si="10"/>
        <v>1.8744558961131766E-2</v>
      </c>
      <c r="E45" s="225">
        <f t="shared" si="11"/>
        <v>3.7489117922263533E-3</v>
      </c>
      <c r="F45" s="225">
        <f t="shared" si="12"/>
        <v>1.4995647168905413E-2</v>
      </c>
      <c r="G45" s="225">
        <f t="shared" si="13"/>
        <v>1.0828660812620692</v>
      </c>
      <c r="H45" s="225">
        <f t="shared" si="24"/>
        <v>4.0595694214453117E-3</v>
      </c>
      <c r="I45" s="226">
        <f t="shared" si="21"/>
        <v>1.9054999999999999E-2</v>
      </c>
      <c r="J45" s="215"/>
      <c r="K45" s="207" t="s">
        <v>85</v>
      </c>
      <c r="L45" s="216">
        <f>'[1]Allocation 2021-22'!I45</f>
        <v>1.8892515510586357E-2</v>
      </c>
      <c r="M45" s="217">
        <f>'[1]Allocation 2021-22'!J45</f>
        <v>1.7943185989093426E-2</v>
      </c>
      <c r="N45" s="217">
        <f t="shared" si="14"/>
        <v>0</v>
      </c>
      <c r="O45" s="217">
        <f t="shared" si="15"/>
        <v>0</v>
      </c>
      <c r="P45" s="218">
        <f t="shared" si="22"/>
        <v>0</v>
      </c>
      <c r="Q45" s="217"/>
      <c r="R45" s="217" t="s">
        <v>85</v>
      </c>
      <c r="S45" s="216">
        <f t="shared" si="25"/>
        <v>1.8892515510586357E-2</v>
      </c>
      <c r="T45" s="217">
        <f t="shared" si="26"/>
        <v>1.7943185989093426E-2</v>
      </c>
      <c r="U45" s="219">
        <v>0</v>
      </c>
      <c r="V45" s="217">
        <f t="shared" si="3"/>
        <v>0</v>
      </c>
      <c r="W45" s="217">
        <f t="shared" si="4"/>
        <v>0</v>
      </c>
      <c r="X45" s="217">
        <f t="shared" si="16"/>
        <v>0</v>
      </c>
      <c r="Y45" s="217">
        <f t="shared" si="5"/>
        <v>0</v>
      </c>
      <c r="Z45" s="217">
        <f t="shared" si="17"/>
        <v>0</v>
      </c>
      <c r="AA45" s="217">
        <f t="shared" si="23"/>
        <v>0</v>
      </c>
      <c r="AB45" s="218">
        <f t="shared" si="6"/>
        <v>0</v>
      </c>
      <c r="AC45" s="228"/>
      <c r="AD45" s="231" t="s">
        <v>85</v>
      </c>
      <c r="AE45" s="232">
        <f t="shared" si="27"/>
        <v>1.9054999999999999E-2</v>
      </c>
      <c r="AF45" s="233">
        <f t="shared" si="28"/>
        <v>0</v>
      </c>
      <c r="AG45" s="233">
        <f t="shared" si="18"/>
        <v>0</v>
      </c>
      <c r="AH45" s="234">
        <f t="shared" si="19"/>
        <v>1.9054999999999999E-2</v>
      </c>
      <c r="AI45" s="225">
        <f t="shared" si="29"/>
        <v>1.883342475772536E-2</v>
      </c>
      <c r="AJ45" s="223">
        <f t="shared" si="20"/>
        <v>224712457.67050648</v>
      </c>
    </row>
    <row r="46" spans="1:36" ht="15.75" x14ac:dyDescent="0.25">
      <c r="A46" s="231" t="s">
        <v>86</v>
      </c>
      <c r="B46" s="211">
        <f>'Self-Suff'!L47</f>
        <v>6.4842308586331018E-3</v>
      </c>
      <c r="C46" s="212">
        <f>Resources!L46</f>
        <v>6.4123979022079943E-3</v>
      </c>
      <c r="D46" s="225">
        <f t="shared" si="10"/>
        <v>6.4842308586331018E-3</v>
      </c>
      <c r="E46" s="225">
        <f t="shared" si="11"/>
        <v>1.2968461717266205E-3</v>
      </c>
      <c r="F46" s="225">
        <f t="shared" si="12"/>
        <v>5.1873846869064811E-3</v>
      </c>
      <c r="G46" s="225">
        <f t="shared" si="13"/>
        <v>1.011202198853002</v>
      </c>
      <c r="H46" s="225">
        <f t="shared" si="24"/>
        <v>1.3113737004240564E-3</v>
      </c>
      <c r="I46" s="226">
        <f t="shared" si="21"/>
        <v>6.4989999999999996E-3</v>
      </c>
      <c r="J46" s="215"/>
      <c r="K46" s="207" t="s">
        <v>86</v>
      </c>
      <c r="L46" s="216">
        <f>'[1]Allocation 2021-22'!I46</f>
        <v>6.0633361719953285E-3</v>
      </c>
      <c r="M46" s="217">
        <f>'[1]Allocation 2021-22'!J46</f>
        <v>6.3655444118921956E-3</v>
      </c>
      <c r="N46" s="217">
        <f t="shared" si="14"/>
        <v>0</v>
      </c>
      <c r="O46" s="217">
        <f t="shared" si="15"/>
        <v>0</v>
      </c>
      <c r="P46" s="218">
        <f t="shared" si="22"/>
        <v>0</v>
      </c>
      <c r="Q46" s="217"/>
      <c r="R46" s="217" t="s">
        <v>86</v>
      </c>
      <c r="S46" s="216">
        <f t="shared" si="25"/>
        <v>6.0633361719953285E-3</v>
      </c>
      <c r="T46" s="217">
        <f t="shared" si="26"/>
        <v>6.3655444118921956E-3</v>
      </c>
      <c r="U46" s="219">
        <f>IF(N46=0,C46,0)</f>
        <v>6.4123979022079943E-3</v>
      </c>
      <c r="V46" s="217">
        <f t="shared" si="3"/>
        <v>1.049841907379748</v>
      </c>
      <c r="W46" s="217">
        <f t="shared" si="4"/>
        <v>4.9841907379748029E-2</v>
      </c>
      <c r="X46" s="217">
        <f t="shared" si="16"/>
        <v>0.95015809262025197</v>
      </c>
      <c r="Y46" s="217">
        <f t="shared" si="5"/>
        <v>1.2126672343990659E-3</v>
      </c>
      <c r="Z46" s="217">
        <f t="shared" si="17"/>
        <v>1.1522255864196925E-3</v>
      </c>
      <c r="AA46" s="217">
        <f t="shared" si="23"/>
        <v>4.8506689375962626E-3</v>
      </c>
      <c r="AB46" s="218">
        <f t="shared" si="6"/>
        <v>6.0029999999999997E-3</v>
      </c>
      <c r="AC46" s="228"/>
      <c r="AD46" s="231" t="s">
        <v>86</v>
      </c>
      <c r="AE46" s="232">
        <f t="shared" si="27"/>
        <v>6.4989999999999996E-3</v>
      </c>
      <c r="AF46" s="233">
        <f t="shared" si="28"/>
        <v>0</v>
      </c>
      <c r="AG46" s="233">
        <f t="shared" si="18"/>
        <v>6.0029999999999997E-3</v>
      </c>
      <c r="AH46" s="234">
        <f t="shared" si="19"/>
        <v>1.2501999999999999E-2</v>
      </c>
      <c r="AI46" s="225">
        <f t="shared" si="29"/>
        <v>1.2356624314934792E-2</v>
      </c>
      <c r="AJ46" s="223">
        <f t="shared" si="20"/>
        <v>147434014.47371671</v>
      </c>
    </row>
    <row r="47" spans="1:36" ht="15.75" x14ac:dyDescent="0.25">
      <c r="A47" s="231" t="s">
        <v>87</v>
      </c>
      <c r="B47" s="211">
        <f>'Self-Suff'!L48</f>
        <v>1.6894904526345077E-2</v>
      </c>
      <c r="C47" s="212">
        <f>Resources!L47</f>
        <v>1.6203300616117338E-2</v>
      </c>
      <c r="D47" s="225">
        <f t="shared" si="10"/>
        <v>1.6894904526345077E-2</v>
      </c>
      <c r="E47" s="225">
        <f t="shared" si="11"/>
        <v>3.3789809052690157E-3</v>
      </c>
      <c r="F47" s="225">
        <f t="shared" si="12"/>
        <v>1.3515923621076061E-2</v>
      </c>
      <c r="G47" s="225">
        <f t="shared" si="13"/>
        <v>1.0426829031080127</v>
      </c>
      <c r="H47" s="225">
        <f t="shared" si="24"/>
        <v>3.5232056198524382E-3</v>
      </c>
      <c r="I47" s="226">
        <f t="shared" si="21"/>
        <v>1.7038999999999999E-2</v>
      </c>
      <c r="J47" s="215"/>
      <c r="K47" s="207" t="s">
        <v>87</v>
      </c>
      <c r="L47" s="216">
        <f>'[1]Allocation 2021-22'!I47</f>
        <v>1.9679682830293282E-2</v>
      </c>
      <c r="M47" s="217">
        <f>'[1]Allocation 2021-22'!J47</f>
        <v>1.7184284122086953E-2</v>
      </c>
      <c r="N47" s="217">
        <f t="shared" si="14"/>
        <v>0</v>
      </c>
      <c r="O47" s="217">
        <f t="shared" si="15"/>
        <v>0</v>
      </c>
      <c r="P47" s="218">
        <f t="shared" si="22"/>
        <v>0</v>
      </c>
      <c r="Q47" s="217"/>
      <c r="R47" s="217" t="s">
        <v>87</v>
      </c>
      <c r="S47" s="216">
        <f t="shared" si="25"/>
        <v>1.9679682830293282E-2</v>
      </c>
      <c r="T47" s="217">
        <f t="shared" si="26"/>
        <v>1.7184284122086953E-2</v>
      </c>
      <c r="U47" s="219">
        <f>IF(N47=0,C47,0)</f>
        <v>1.6203300616117338E-2</v>
      </c>
      <c r="V47" s="217">
        <f t="shared" si="3"/>
        <v>0.87319924158710938</v>
      </c>
      <c r="W47" s="217">
        <f t="shared" si="4"/>
        <v>-0.12680075841289062</v>
      </c>
      <c r="X47" s="217">
        <f t="shared" si="16"/>
        <v>1.1268007584128905</v>
      </c>
      <c r="Y47" s="217">
        <f t="shared" si="5"/>
        <v>3.9359365660586567E-3</v>
      </c>
      <c r="Z47" s="217">
        <f t="shared" si="17"/>
        <v>4.4350163076999219E-3</v>
      </c>
      <c r="AA47" s="217">
        <f t="shared" si="23"/>
        <v>1.5743746264234627E-2</v>
      </c>
      <c r="AB47" s="218">
        <f t="shared" si="6"/>
        <v>2.0178999999999999E-2</v>
      </c>
      <c r="AC47" s="228"/>
      <c r="AD47" s="231" t="s">
        <v>87</v>
      </c>
      <c r="AE47" s="232">
        <f t="shared" si="27"/>
        <v>1.7038999999999999E-2</v>
      </c>
      <c r="AF47" s="233">
        <f t="shared" si="28"/>
        <v>0</v>
      </c>
      <c r="AG47" s="233">
        <f t="shared" si="18"/>
        <v>2.0178999999999999E-2</v>
      </c>
      <c r="AH47" s="234">
        <f t="shared" si="19"/>
        <v>3.7218000000000001E-2</v>
      </c>
      <c r="AI47" s="225">
        <f t="shared" si="29"/>
        <v>3.6785221864761089E-2</v>
      </c>
      <c r="AJ47" s="223">
        <f t="shared" si="20"/>
        <v>438905707.14148051</v>
      </c>
    </row>
    <row r="48" spans="1:36" ht="15.75" x14ac:dyDescent="0.25">
      <c r="A48" s="231" t="s">
        <v>88</v>
      </c>
      <c r="B48" s="211">
        <f>'Self-Suff'!L49</f>
        <v>1.1522291573913148E-2</v>
      </c>
      <c r="C48" s="212">
        <f>Resources!L48</f>
        <v>1.0272809144904317E-2</v>
      </c>
      <c r="D48" s="225">
        <f t="shared" si="10"/>
        <v>1.1522291573913148E-2</v>
      </c>
      <c r="E48" s="225">
        <f t="shared" si="11"/>
        <v>2.3044583147826298E-3</v>
      </c>
      <c r="F48" s="225">
        <f t="shared" si="12"/>
        <v>9.2178332591305191E-3</v>
      </c>
      <c r="G48" s="225">
        <f t="shared" si="13"/>
        <v>1.1216300635380363</v>
      </c>
      <c r="H48" s="225">
        <f t="shared" si="24"/>
        <v>2.5847497260303972E-3</v>
      </c>
      <c r="I48" s="226">
        <f t="shared" si="21"/>
        <v>1.1802999999999999E-2</v>
      </c>
      <c r="J48" s="215"/>
      <c r="K48" s="207" t="s">
        <v>88</v>
      </c>
      <c r="L48" s="216">
        <f>'[1]Allocation 2021-22'!I48</f>
        <v>1.2498573249769891E-2</v>
      </c>
      <c r="M48" s="217">
        <f>'[1]Allocation 2021-22'!J48</f>
        <v>1.0026353171806553E-2</v>
      </c>
      <c r="N48" s="217">
        <f t="shared" si="14"/>
        <v>0</v>
      </c>
      <c r="O48" s="217">
        <f t="shared" si="15"/>
        <v>0</v>
      </c>
      <c r="P48" s="218">
        <f t="shared" si="22"/>
        <v>0</v>
      </c>
      <c r="Q48" s="217"/>
      <c r="R48" s="217" t="s">
        <v>88</v>
      </c>
      <c r="S48" s="216">
        <f t="shared" si="25"/>
        <v>1.2498573249769891E-2</v>
      </c>
      <c r="T48" s="217">
        <f t="shared" si="26"/>
        <v>1.0026353171806553E-2</v>
      </c>
      <c r="U48" s="219">
        <v>0</v>
      </c>
      <c r="V48" s="217">
        <f t="shared" si="3"/>
        <v>0</v>
      </c>
      <c r="W48" s="217">
        <f t="shared" si="4"/>
        <v>0</v>
      </c>
      <c r="X48" s="217">
        <f t="shared" si="16"/>
        <v>0</v>
      </c>
      <c r="Y48" s="217">
        <f t="shared" si="5"/>
        <v>0</v>
      </c>
      <c r="Z48" s="217">
        <f t="shared" si="17"/>
        <v>0</v>
      </c>
      <c r="AA48" s="217">
        <f t="shared" si="23"/>
        <v>0</v>
      </c>
      <c r="AB48" s="218">
        <f t="shared" si="6"/>
        <v>0</v>
      </c>
      <c r="AC48" s="228"/>
      <c r="AD48" s="231" t="s">
        <v>88</v>
      </c>
      <c r="AE48" s="232">
        <f t="shared" si="27"/>
        <v>1.1802999999999999E-2</v>
      </c>
      <c r="AF48" s="233">
        <f t="shared" si="28"/>
        <v>0</v>
      </c>
      <c r="AG48" s="233">
        <f t="shared" si="18"/>
        <v>0</v>
      </c>
      <c r="AH48" s="234">
        <f t="shared" si="19"/>
        <v>1.1802999999999999E-2</v>
      </c>
      <c r="AI48" s="225">
        <f t="shared" si="29"/>
        <v>1.1665752422746388E-2</v>
      </c>
      <c r="AJ48" s="223">
        <f t="shared" si="20"/>
        <v>139190823.29493508</v>
      </c>
    </row>
    <row r="49" spans="1:36" ht="15.75" x14ac:dyDescent="0.25">
      <c r="A49" s="231" t="s">
        <v>89</v>
      </c>
      <c r="B49" s="211">
        <f>'Self-Suff'!L50</f>
        <v>4.2982133710120364E-2</v>
      </c>
      <c r="C49" s="212">
        <f>Resources!L49</f>
        <v>4.2353369238825475E-2</v>
      </c>
      <c r="D49" s="225">
        <f t="shared" si="10"/>
        <v>4.2982133710120364E-2</v>
      </c>
      <c r="E49" s="225">
        <f t="shared" si="11"/>
        <v>8.5964267420240732E-3</v>
      </c>
      <c r="F49" s="225">
        <f t="shared" si="12"/>
        <v>3.4385706968096293E-2</v>
      </c>
      <c r="G49" s="225">
        <f t="shared" si="13"/>
        <v>1.0148456777487846</v>
      </c>
      <c r="H49" s="225">
        <f t="shared" si="24"/>
        <v>8.7240465232271969E-3</v>
      </c>
      <c r="I49" s="226">
        <f t="shared" si="21"/>
        <v>4.3110000000000002E-2</v>
      </c>
      <c r="J49" s="215"/>
      <c r="K49" s="207" t="s">
        <v>89</v>
      </c>
      <c r="L49" s="216">
        <f>'[1]Allocation 2021-22'!I49</f>
        <v>4.6811407190174376E-2</v>
      </c>
      <c r="M49" s="217">
        <f>'[1]Allocation 2021-22'!J49</f>
        <v>4.9518195513429439E-2</v>
      </c>
      <c r="N49" s="217">
        <f t="shared" si="14"/>
        <v>0</v>
      </c>
      <c r="O49" s="217">
        <f t="shared" si="15"/>
        <v>0</v>
      </c>
      <c r="P49" s="218">
        <f t="shared" si="22"/>
        <v>0</v>
      </c>
      <c r="Q49" s="217"/>
      <c r="R49" s="217" t="s">
        <v>89</v>
      </c>
      <c r="S49" s="216">
        <f t="shared" si="25"/>
        <v>4.6811407190174376E-2</v>
      </c>
      <c r="T49" s="217">
        <f t="shared" si="26"/>
        <v>4.9518195513429439E-2</v>
      </c>
      <c r="U49" s="219">
        <f t="shared" ref="U49:U55" si="30">IF(N49=0,C49,0)</f>
        <v>4.2353369238825475E-2</v>
      </c>
      <c r="V49" s="217">
        <f t="shared" si="3"/>
        <v>1.0578232632968831</v>
      </c>
      <c r="W49" s="217">
        <f t="shared" si="4"/>
        <v>5.7823263296883143E-2</v>
      </c>
      <c r="X49" s="217">
        <f t="shared" si="16"/>
        <v>0.94217673670311686</v>
      </c>
      <c r="Y49" s="217">
        <f t="shared" si="5"/>
        <v>9.3622814380348758E-3</v>
      </c>
      <c r="Z49" s="217">
        <f t="shared" si="17"/>
        <v>8.8209237733838635E-3</v>
      </c>
      <c r="AA49" s="217">
        <f t="shared" si="23"/>
        <v>3.7449125752139503E-2</v>
      </c>
      <c r="AB49" s="218">
        <f t="shared" si="6"/>
        <v>4.6269999999999999E-2</v>
      </c>
      <c r="AC49" s="228"/>
      <c r="AD49" s="231" t="s">
        <v>89</v>
      </c>
      <c r="AE49" s="232">
        <f t="shared" si="27"/>
        <v>4.3110000000000002E-2</v>
      </c>
      <c r="AF49" s="233">
        <f t="shared" si="28"/>
        <v>0</v>
      </c>
      <c r="AG49" s="233">
        <f t="shared" si="18"/>
        <v>4.6269999999999999E-2</v>
      </c>
      <c r="AH49" s="234">
        <f t="shared" si="19"/>
        <v>8.9380000000000001E-2</v>
      </c>
      <c r="AI49" s="225">
        <f t="shared" si="29"/>
        <v>8.8340671993990705E-2</v>
      </c>
      <c r="AJ49" s="223">
        <f t="shared" si="20"/>
        <v>1054043530.1280437</v>
      </c>
    </row>
    <row r="50" spans="1:36" ht="15.75" x14ac:dyDescent="0.25">
      <c r="A50" s="231" t="s">
        <v>90</v>
      </c>
      <c r="B50" s="211">
        <f>'Self-Suff'!L51</f>
        <v>6.8708232902339192E-3</v>
      </c>
      <c r="C50" s="212">
        <f>Resources!L50</f>
        <v>7.7101885590351409E-3</v>
      </c>
      <c r="D50" s="225">
        <f t="shared" si="10"/>
        <v>0</v>
      </c>
      <c r="E50" s="225">
        <f t="shared" si="11"/>
        <v>0</v>
      </c>
      <c r="F50" s="225">
        <f t="shared" si="12"/>
        <v>0</v>
      </c>
      <c r="G50" s="225">
        <f t="shared" si="13"/>
        <v>0</v>
      </c>
      <c r="H50" s="225">
        <f t="shared" si="24"/>
        <v>0</v>
      </c>
      <c r="I50" s="226">
        <f t="shared" si="21"/>
        <v>0</v>
      </c>
      <c r="J50" s="215"/>
      <c r="K50" s="207" t="s">
        <v>90</v>
      </c>
      <c r="L50" s="216">
        <f>'[1]Allocation 2021-22'!I50</f>
        <v>7.3334122553489201E-3</v>
      </c>
      <c r="M50" s="217">
        <f>'[1]Allocation 2021-22'!J50</f>
        <v>7.0309097877167314E-3</v>
      </c>
      <c r="N50" s="217">
        <f t="shared" si="14"/>
        <v>0</v>
      </c>
      <c r="O50" s="217">
        <f t="shared" si="15"/>
        <v>0</v>
      </c>
      <c r="P50" s="218">
        <f t="shared" si="22"/>
        <v>0</v>
      </c>
      <c r="Q50" s="217"/>
      <c r="R50" s="217" t="s">
        <v>90</v>
      </c>
      <c r="S50" s="216">
        <f t="shared" si="25"/>
        <v>7.3334122553489201E-3</v>
      </c>
      <c r="T50" s="217">
        <f t="shared" si="26"/>
        <v>7.0309097877167314E-3</v>
      </c>
      <c r="U50" s="219">
        <f t="shared" si="30"/>
        <v>7.7101885590351409E-3</v>
      </c>
      <c r="V50" s="217">
        <f t="shared" si="3"/>
        <v>0.95875010743988298</v>
      </c>
      <c r="W50" s="217">
        <f t="shared" si="4"/>
        <v>-4.1249892560117019E-2</v>
      </c>
      <c r="X50" s="217">
        <f t="shared" si="16"/>
        <v>1.041249892560117</v>
      </c>
      <c r="Y50" s="217">
        <f t="shared" si="5"/>
        <v>1.4666824510697841E-3</v>
      </c>
      <c r="Z50" s="217">
        <f t="shared" si="17"/>
        <v>1.5271829445962217E-3</v>
      </c>
      <c r="AA50" s="217">
        <f t="shared" si="23"/>
        <v>5.8667298042791357E-3</v>
      </c>
      <c r="AB50" s="218">
        <f t="shared" si="6"/>
        <v>7.3940000000000004E-3</v>
      </c>
      <c r="AC50" s="228"/>
      <c r="AD50" s="231" t="s">
        <v>90</v>
      </c>
      <c r="AE50" s="232">
        <f t="shared" si="27"/>
        <v>0</v>
      </c>
      <c r="AF50" s="233">
        <f t="shared" si="28"/>
        <v>0</v>
      </c>
      <c r="AG50" s="233">
        <f t="shared" si="18"/>
        <v>7.3940000000000004E-3</v>
      </c>
      <c r="AH50" s="234">
        <f t="shared" si="19"/>
        <v>7.3940000000000004E-3</v>
      </c>
      <c r="AI50" s="225">
        <f t="shared" si="29"/>
        <v>7.3080211313892064E-3</v>
      </c>
      <c r="AJ50" s="223">
        <f t="shared" si="20"/>
        <v>87196216.846797436</v>
      </c>
    </row>
    <row r="51" spans="1:36" ht="15.75" x14ac:dyDescent="0.25">
      <c r="A51" s="231" t="s">
        <v>91</v>
      </c>
      <c r="B51" s="211">
        <f>'Self-Suff'!L52</f>
        <v>4.5704788758985388E-3</v>
      </c>
      <c r="C51" s="212">
        <f>Resources!L51</f>
        <v>5.0802221978863164E-3</v>
      </c>
      <c r="D51" s="225">
        <f t="shared" si="10"/>
        <v>0</v>
      </c>
      <c r="E51" s="225">
        <f t="shared" si="11"/>
        <v>0</v>
      </c>
      <c r="F51" s="225">
        <f t="shared" si="12"/>
        <v>0</v>
      </c>
      <c r="G51" s="225">
        <f t="shared" si="13"/>
        <v>0</v>
      </c>
      <c r="H51" s="225">
        <f t="shared" si="24"/>
        <v>0</v>
      </c>
      <c r="I51" s="226">
        <f t="shared" si="21"/>
        <v>0</v>
      </c>
      <c r="J51" s="215"/>
      <c r="K51" s="207" t="s">
        <v>91</v>
      </c>
      <c r="L51" s="216">
        <f>'[1]Allocation 2021-22'!I51</f>
        <v>4.333446964538008E-3</v>
      </c>
      <c r="M51" s="217">
        <f>'[1]Allocation 2021-22'!J51</f>
        <v>5.109454850184692E-3</v>
      </c>
      <c r="N51" s="217">
        <f t="shared" si="14"/>
        <v>0</v>
      </c>
      <c r="O51" s="217">
        <f t="shared" si="15"/>
        <v>0</v>
      </c>
      <c r="P51" s="218">
        <f t="shared" si="22"/>
        <v>0</v>
      </c>
      <c r="Q51" s="217"/>
      <c r="R51" s="217" t="s">
        <v>91</v>
      </c>
      <c r="S51" s="216">
        <f t="shared" si="25"/>
        <v>4.333446964538008E-3</v>
      </c>
      <c r="T51" s="217">
        <f t="shared" si="26"/>
        <v>5.109454850184692E-3</v>
      </c>
      <c r="U51" s="219">
        <f t="shared" si="30"/>
        <v>5.0802221978863164E-3</v>
      </c>
      <c r="V51" s="217">
        <f t="shared" si="3"/>
        <v>1.1790740470569978</v>
      </c>
      <c r="W51" s="217">
        <f t="shared" si="4"/>
        <v>0.17907404705699781</v>
      </c>
      <c r="X51" s="217">
        <f t="shared" si="16"/>
        <v>0.82092595294300219</v>
      </c>
      <c r="Y51" s="217">
        <f t="shared" si="5"/>
        <v>8.6668939290760166E-4</v>
      </c>
      <c r="Z51" s="217">
        <f t="shared" si="17"/>
        <v>7.1148781577826494E-4</v>
      </c>
      <c r="AA51" s="217">
        <f t="shared" si="23"/>
        <v>3.4667575716304062E-3</v>
      </c>
      <c r="AB51" s="218">
        <f t="shared" si="6"/>
        <v>4.1780000000000003E-3</v>
      </c>
      <c r="AC51" s="228"/>
      <c r="AD51" s="231" t="s">
        <v>91</v>
      </c>
      <c r="AE51" s="232">
        <f t="shared" si="27"/>
        <v>0</v>
      </c>
      <c r="AF51" s="233">
        <f t="shared" si="28"/>
        <v>0</v>
      </c>
      <c r="AG51" s="233">
        <f t="shared" si="18"/>
        <v>4.1780000000000003E-3</v>
      </c>
      <c r="AH51" s="234">
        <f t="shared" si="19"/>
        <v>4.1780000000000003E-3</v>
      </c>
      <c r="AI51" s="225">
        <f t="shared" si="29"/>
        <v>4.1294174042391272E-3</v>
      </c>
      <c r="AJ51" s="223">
        <f t="shared" si="20"/>
        <v>49270461.723819271</v>
      </c>
    </row>
    <row r="52" spans="1:36" ht="15.75" x14ac:dyDescent="0.25">
      <c r="A52" s="231" t="s">
        <v>92</v>
      </c>
      <c r="B52" s="211">
        <f>'Self-Suff'!L53</f>
        <v>7.2196190374937546E-5</v>
      </c>
      <c r="C52" s="212">
        <f>Resources!L52</f>
        <v>5.5894122507123614E-4</v>
      </c>
      <c r="D52" s="225">
        <f t="shared" si="10"/>
        <v>0</v>
      </c>
      <c r="E52" s="225">
        <f t="shared" si="11"/>
        <v>0</v>
      </c>
      <c r="F52" s="225">
        <f t="shared" si="12"/>
        <v>0</v>
      </c>
      <c r="G52" s="225">
        <f t="shared" si="13"/>
        <v>0</v>
      </c>
      <c r="H52" s="225">
        <f t="shared" si="24"/>
        <v>0</v>
      </c>
      <c r="I52" s="226">
        <f t="shared" si="21"/>
        <v>0</v>
      </c>
      <c r="J52" s="215"/>
      <c r="K52" s="207" t="s">
        <v>92</v>
      </c>
      <c r="L52" s="216">
        <f>'[1]Allocation 2021-22'!I52</f>
        <v>6.9105169974404557E-5</v>
      </c>
      <c r="M52" s="217">
        <f>'[1]Allocation 2021-22'!J52</f>
        <v>4.3452038343492442E-4</v>
      </c>
      <c r="N52" s="217">
        <f t="shared" si="14"/>
        <v>4.3452038343492442E-4</v>
      </c>
      <c r="O52" s="217">
        <f t="shared" si="15"/>
        <v>1.3821033994880912E-5</v>
      </c>
      <c r="P52" s="218">
        <f t="shared" si="22"/>
        <v>5.5000000000000002E-5</v>
      </c>
      <c r="Q52" s="217"/>
      <c r="R52" s="217" t="s">
        <v>92</v>
      </c>
      <c r="S52" s="216">
        <f t="shared" si="25"/>
        <v>6.9105169974404557E-5</v>
      </c>
      <c r="T52" s="217">
        <f t="shared" si="26"/>
        <v>4.3452038343492442E-4</v>
      </c>
      <c r="U52" s="219">
        <f t="shared" si="30"/>
        <v>0</v>
      </c>
      <c r="V52" s="217">
        <f t="shared" si="3"/>
        <v>0</v>
      </c>
      <c r="W52" s="217">
        <f t="shared" si="4"/>
        <v>0</v>
      </c>
      <c r="X52" s="217">
        <f t="shared" si="16"/>
        <v>0</v>
      </c>
      <c r="Y52" s="217">
        <f t="shared" si="5"/>
        <v>0</v>
      </c>
      <c r="Z52" s="217">
        <f t="shared" si="17"/>
        <v>0</v>
      </c>
      <c r="AA52" s="217">
        <f t="shared" si="23"/>
        <v>0</v>
      </c>
      <c r="AB52" s="218">
        <f t="shared" si="6"/>
        <v>0</v>
      </c>
      <c r="AC52" s="228"/>
      <c r="AD52" s="231" t="s">
        <v>92</v>
      </c>
      <c r="AE52" s="232">
        <f t="shared" si="27"/>
        <v>0</v>
      </c>
      <c r="AF52" s="233">
        <f t="shared" si="28"/>
        <v>5.5000000000000002E-5</v>
      </c>
      <c r="AG52" s="233">
        <f t="shared" si="18"/>
        <v>0</v>
      </c>
      <c r="AH52" s="234">
        <f t="shared" si="19"/>
        <v>5.5000000000000002E-5</v>
      </c>
      <c r="AI52" s="225">
        <f t="shared" si="29"/>
        <v>5.4360449313822877E-5</v>
      </c>
      <c r="AJ52" s="223">
        <f t="shared" si="20"/>
        <v>648605.88674247486</v>
      </c>
    </row>
    <row r="53" spans="1:36" ht="15.75" x14ac:dyDescent="0.25">
      <c r="A53" s="231" t="s">
        <v>93</v>
      </c>
      <c r="B53" s="211">
        <f>'Self-Suff'!L54</f>
        <v>1.1318290532635422E-3</v>
      </c>
      <c r="C53" s="212">
        <f>Resources!L53</f>
        <v>1.6581769841231306E-3</v>
      </c>
      <c r="D53" s="225">
        <f t="shared" si="10"/>
        <v>0</v>
      </c>
      <c r="E53" s="225">
        <f t="shared" si="11"/>
        <v>0</v>
      </c>
      <c r="F53" s="225">
        <f t="shared" si="12"/>
        <v>0</v>
      </c>
      <c r="G53" s="225">
        <f t="shared" si="13"/>
        <v>0</v>
      </c>
      <c r="H53" s="225">
        <f t="shared" si="24"/>
        <v>0</v>
      </c>
      <c r="I53" s="226">
        <f t="shared" si="21"/>
        <v>0</v>
      </c>
      <c r="J53" s="215"/>
      <c r="K53" s="207" t="s">
        <v>93</v>
      </c>
      <c r="L53" s="216">
        <f>'[1]Allocation 2021-22'!I53</f>
        <v>1.0858042880184965E-3</v>
      </c>
      <c r="M53" s="217">
        <f>'[1]Allocation 2021-22'!J53</f>
        <v>1.5753522356484126E-3</v>
      </c>
      <c r="N53" s="217">
        <f t="shared" si="14"/>
        <v>0</v>
      </c>
      <c r="O53" s="217">
        <f t="shared" si="15"/>
        <v>0</v>
      </c>
      <c r="P53" s="218">
        <f t="shared" si="22"/>
        <v>0</v>
      </c>
      <c r="Q53" s="217"/>
      <c r="R53" s="217" t="s">
        <v>93</v>
      </c>
      <c r="S53" s="216">
        <f t="shared" si="25"/>
        <v>1.0858042880184965E-3</v>
      </c>
      <c r="T53" s="217">
        <f t="shared" si="26"/>
        <v>1.5753522356484126E-3</v>
      </c>
      <c r="U53" s="219">
        <f t="shared" si="30"/>
        <v>1.6581769841231306E-3</v>
      </c>
      <c r="V53" s="217">
        <f t="shared" si="3"/>
        <v>1.4508620504007226</v>
      </c>
      <c r="W53" s="217">
        <f t="shared" si="4"/>
        <v>0.45086205040072258</v>
      </c>
      <c r="X53" s="217">
        <f t="shared" si="16"/>
        <v>0.54913794959927742</v>
      </c>
      <c r="Y53" s="217">
        <f t="shared" si="5"/>
        <v>2.1716085760369931E-4</v>
      </c>
      <c r="Z53" s="217">
        <f t="shared" si="17"/>
        <v>1.1925126807771609E-4</v>
      </c>
      <c r="AA53" s="217">
        <f t="shared" si="23"/>
        <v>8.6864343041479723E-4</v>
      </c>
      <c r="AB53" s="218">
        <f t="shared" si="6"/>
        <v>9.8799999999999995E-4</v>
      </c>
      <c r="AC53" s="228"/>
      <c r="AD53" s="231" t="s">
        <v>93</v>
      </c>
      <c r="AE53" s="232">
        <f t="shared" si="27"/>
        <v>0</v>
      </c>
      <c r="AF53" s="233">
        <f t="shared" si="28"/>
        <v>0</v>
      </c>
      <c r="AG53" s="233">
        <f t="shared" si="18"/>
        <v>9.8799999999999995E-4</v>
      </c>
      <c r="AH53" s="234">
        <f t="shared" si="19"/>
        <v>9.8799999999999995E-4</v>
      </c>
      <c r="AI53" s="225">
        <f t="shared" si="29"/>
        <v>9.7651134403739992E-4</v>
      </c>
      <c r="AJ53" s="223">
        <f t="shared" si="20"/>
        <v>11651320.292755729</v>
      </c>
    </row>
    <row r="54" spans="1:36" ht="15.75" x14ac:dyDescent="0.25">
      <c r="A54" s="231" t="s">
        <v>94</v>
      </c>
      <c r="B54" s="211">
        <f>'Self-Suff'!L55</f>
        <v>9.4321153275013416E-3</v>
      </c>
      <c r="C54" s="212">
        <f>Resources!L54</f>
        <v>1.0135560263142905E-2</v>
      </c>
      <c r="D54" s="225">
        <f t="shared" si="10"/>
        <v>0</v>
      </c>
      <c r="E54" s="225">
        <f t="shared" si="11"/>
        <v>0</v>
      </c>
      <c r="F54" s="225">
        <f t="shared" si="12"/>
        <v>0</v>
      </c>
      <c r="G54" s="225">
        <f t="shared" si="13"/>
        <v>0</v>
      </c>
      <c r="H54" s="225">
        <f t="shared" si="24"/>
        <v>0</v>
      </c>
      <c r="I54" s="226">
        <f t="shared" si="21"/>
        <v>0</v>
      </c>
      <c r="J54" s="215"/>
      <c r="K54" s="207" t="s">
        <v>94</v>
      </c>
      <c r="L54" s="216">
        <f>'[1]Allocation 2021-22'!I54</f>
        <v>9.3524395109089338E-3</v>
      </c>
      <c r="M54" s="217">
        <f>'[1]Allocation 2021-22'!J54</f>
        <v>1.0134609694547948E-2</v>
      </c>
      <c r="N54" s="217">
        <f t="shared" si="14"/>
        <v>0</v>
      </c>
      <c r="O54" s="217">
        <f t="shared" si="15"/>
        <v>0</v>
      </c>
      <c r="P54" s="218">
        <f t="shared" si="22"/>
        <v>0</v>
      </c>
      <c r="Q54" s="217"/>
      <c r="R54" s="217" t="s">
        <v>94</v>
      </c>
      <c r="S54" s="216">
        <f t="shared" si="25"/>
        <v>9.3524395109089338E-3</v>
      </c>
      <c r="T54" s="217">
        <f t="shared" si="26"/>
        <v>1.0134609694547948E-2</v>
      </c>
      <c r="U54" s="219">
        <f t="shared" si="30"/>
        <v>1.0135560263142905E-2</v>
      </c>
      <c r="V54" s="217">
        <f t="shared" si="3"/>
        <v>1.0836327444541791</v>
      </c>
      <c r="W54" s="217">
        <f t="shared" si="4"/>
        <v>8.363274445417912E-2</v>
      </c>
      <c r="X54" s="217">
        <f t="shared" si="16"/>
        <v>0.91636725554582088</v>
      </c>
      <c r="Y54" s="217">
        <f t="shared" si="5"/>
        <v>1.8704879021817868E-3</v>
      </c>
      <c r="Z54" s="217">
        <f t="shared" si="17"/>
        <v>1.714053865453984E-3</v>
      </c>
      <c r="AA54" s="217">
        <f t="shared" si="23"/>
        <v>7.4819516087271474E-3</v>
      </c>
      <c r="AB54" s="218">
        <f t="shared" si="6"/>
        <v>9.1959999999999993E-3</v>
      </c>
      <c r="AC54" s="228"/>
      <c r="AD54" s="231" t="s">
        <v>94</v>
      </c>
      <c r="AE54" s="232">
        <f t="shared" si="27"/>
        <v>0</v>
      </c>
      <c r="AF54" s="233">
        <f t="shared" si="28"/>
        <v>0</v>
      </c>
      <c r="AG54" s="233">
        <f t="shared" si="18"/>
        <v>9.1959999999999993E-3</v>
      </c>
      <c r="AH54" s="234">
        <f t="shared" si="19"/>
        <v>9.1959999999999993E-3</v>
      </c>
      <c r="AI54" s="225">
        <f t="shared" si="29"/>
        <v>9.0890671252711833E-3</v>
      </c>
      <c r="AJ54" s="223">
        <f t="shared" si="20"/>
        <v>108446904.26334177</v>
      </c>
    </row>
    <row r="55" spans="1:36" ht="15.75" x14ac:dyDescent="0.25">
      <c r="A55" s="231" t="s">
        <v>95</v>
      </c>
      <c r="B55" s="211">
        <f>'Self-Suff'!L56</f>
        <v>1.1132652439675166E-2</v>
      </c>
      <c r="C55" s="212">
        <f>Resources!L55</f>
        <v>1.0004844094319473E-2</v>
      </c>
      <c r="D55" s="225">
        <f t="shared" si="10"/>
        <v>1.1132652439675166E-2</v>
      </c>
      <c r="E55" s="225">
        <f t="shared" si="11"/>
        <v>2.2265304879350331E-3</v>
      </c>
      <c r="F55" s="225">
        <f t="shared" si="12"/>
        <v>8.9061219517401324E-3</v>
      </c>
      <c r="G55" s="225">
        <f t="shared" si="13"/>
        <v>1.1127262288870685</v>
      </c>
      <c r="H55" s="225">
        <f t="shared" si="24"/>
        <v>2.4775188733420338E-3</v>
      </c>
      <c r="I55" s="226">
        <f t="shared" si="21"/>
        <v>1.1384E-2</v>
      </c>
      <c r="J55" s="215"/>
      <c r="K55" s="207" t="s">
        <v>95</v>
      </c>
      <c r="L55" s="216">
        <f>'[1]Allocation 2021-22'!I55</f>
        <v>1.071395521120941E-2</v>
      </c>
      <c r="M55" s="217">
        <f>'[1]Allocation 2021-22'!J55</f>
        <v>9.7302250127795382E-3</v>
      </c>
      <c r="N55" s="217">
        <f t="shared" si="14"/>
        <v>0</v>
      </c>
      <c r="O55" s="217">
        <f t="shared" si="15"/>
        <v>0</v>
      </c>
      <c r="P55" s="218">
        <f t="shared" si="22"/>
        <v>0</v>
      </c>
      <c r="Q55" s="217"/>
      <c r="R55" s="217" t="s">
        <v>95</v>
      </c>
      <c r="S55" s="216">
        <f t="shared" si="25"/>
        <v>1.071395521120941E-2</v>
      </c>
      <c r="T55" s="217">
        <f t="shared" si="26"/>
        <v>9.7302250127795382E-3</v>
      </c>
      <c r="U55" s="219">
        <f t="shared" si="30"/>
        <v>1.0004844094319473E-2</v>
      </c>
      <c r="V55" s="217">
        <f t="shared" si="3"/>
        <v>0.90818234918504703</v>
      </c>
      <c r="W55" s="217">
        <f t="shared" si="4"/>
        <v>-9.1817650814952967E-2</v>
      </c>
      <c r="X55" s="217">
        <f t="shared" si="16"/>
        <v>1.0918176508149529</v>
      </c>
      <c r="Y55" s="217">
        <f t="shared" si="5"/>
        <v>2.1427910422418821E-3</v>
      </c>
      <c r="Z55" s="217">
        <f t="shared" si="17"/>
        <v>2.339537081927856E-3</v>
      </c>
      <c r="AA55" s="217">
        <f t="shared" si="23"/>
        <v>8.5711641689675284E-3</v>
      </c>
      <c r="AB55" s="218">
        <f t="shared" si="6"/>
        <v>1.0911000000000001E-2</v>
      </c>
      <c r="AC55" s="228"/>
      <c r="AD55" s="231" t="s">
        <v>95</v>
      </c>
      <c r="AE55" s="232">
        <f t="shared" si="27"/>
        <v>1.1384E-2</v>
      </c>
      <c r="AF55" s="233">
        <f t="shared" si="28"/>
        <v>0</v>
      </c>
      <c r="AG55" s="233">
        <f t="shared" si="18"/>
        <v>1.0911000000000001E-2</v>
      </c>
      <c r="AH55" s="234">
        <f t="shared" si="19"/>
        <v>2.2295000000000002E-2</v>
      </c>
      <c r="AI55" s="225">
        <f t="shared" si="29"/>
        <v>2.2035749408212384E-2</v>
      </c>
      <c r="AJ55" s="223">
        <f t="shared" si="20"/>
        <v>262921240.81679049</v>
      </c>
    </row>
    <row r="56" spans="1:36" ht="15.75" x14ac:dyDescent="0.25">
      <c r="A56" s="231" t="s">
        <v>96</v>
      </c>
      <c r="B56" s="211">
        <f>'Self-Suff'!L57</f>
        <v>1.3885532880024564E-2</v>
      </c>
      <c r="C56" s="212">
        <f>Resources!L56</f>
        <v>1.2880923283307366E-2</v>
      </c>
      <c r="D56" s="225">
        <f t="shared" si="10"/>
        <v>1.3885532880024564E-2</v>
      </c>
      <c r="E56" s="225">
        <f t="shared" si="11"/>
        <v>2.7771065760049131E-3</v>
      </c>
      <c r="F56" s="225">
        <f t="shared" si="12"/>
        <v>1.1108426304019651E-2</v>
      </c>
      <c r="G56" s="225">
        <f t="shared" si="13"/>
        <v>1.0779920487546952</v>
      </c>
      <c r="H56" s="225">
        <f t="shared" si="24"/>
        <v>2.9936988074776732E-3</v>
      </c>
      <c r="I56" s="226">
        <f t="shared" si="21"/>
        <v>1.4102E-2</v>
      </c>
      <c r="J56" s="215"/>
      <c r="K56" s="207" t="s">
        <v>96</v>
      </c>
      <c r="L56" s="216">
        <f>'[1]Allocation 2021-22'!I56</f>
        <v>1.3675332676053182E-2</v>
      </c>
      <c r="M56" s="217">
        <f>'[1]Allocation 2021-22'!J56</f>
        <v>1.3353121102561044E-2</v>
      </c>
      <c r="N56" s="217">
        <f t="shared" si="14"/>
        <v>0</v>
      </c>
      <c r="O56" s="217">
        <f t="shared" si="15"/>
        <v>0</v>
      </c>
      <c r="P56" s="218">
        <f t="shared" si="22"/>
        <v>0</v>
      </c>
      <c r="Q56" s="217"/>
      <c r="R56" s="217" t="s">
        <v>96</v>
      </c>
      <c r="S56" s="216">
        <f t="shared" si="25"/>
        <v>1.3675332676053182E-2</v>
      </c>
      <c r="T56" s="217">
        <f t="shared" si="26"/>
        <v>1.3353121102561044E-2</v>
      </c>
      <c r="U56" s="219">
        <v>0</v>
      </c>
      <c r="V56" s="217">
        <f t="shared" si="3"/>
        <v>0</v>
      </c>
      <c r="W56" s="217">
        <f t="shared" si="4"/>
        <v>0</v>
      </c>
      <c r="X56" s="217">
        <f t="shared" si="16"/>
        <v>0</v>
      </c>
      <c r="Y56" s="217">
        <f t="shared" si="5"/>
        <v>0</v>
      </c>
      <c r="Z56" s="217">
        <f t="shared" si="17"/>
        <v>0</v>
      </c>
      <c r="AA56" s="217">
        <f t="shared" si="23"/>
        <v>0</v>
      </c>
      <c r="AB56" s="218">
        <f t="shared" si="6"/>
        <v>0</v>
      </c>
      <c r="AC56" s="228"/>
      <c r="AD56" s="231" t="s">
        <v>96</v>
      </c>
      <c r="AE56" s="232">
        <f t="shared" si="27"/>
        <v>1.4102E-2</v>
      </c>
      <c r="AF56" s="233">
        <f t="shared" si="28"/>
        <v>0</v>
      </c>
      <c r="AG56" s="233">
        <f t="shared" si="18"/>
        <v>0</v>
      </c>
      <c r="AH56" s="234">
        <f t="shared" si="19"/>
        <v>1.4102E-2</v>
      </c>
      <c r="AI56" s="225">
        <f t="shared" si="29"/>
        <v>1.3938019204064185E-2</v>
      </c>
      <c r="AJ56" s="223">
        <f t="shared" si="20"/>
        <v>166302549.36077052</v>
      </c>
    </row>
    <row r="57" spans="1:36" ht="15.75" x14ac:dyDescent="0.25">
      <c r="A57" s="235" t="s">
        <v>103</v>
      </c>
      <c r="B57" s="211">
        <f>'Self-Suff'!L64</f>
        <v>5.622648367795564E-3</v>
      </c>
      <c r="C57" s="212">
        <f>Resources!L57</f>
        <v>5.4033518929818116E-3</v>
      </c>
      <c r="D57" s="236">
        <f>IF(B57&gt;C57,B57,0)</f>
        <v>5.622648367795564E-3</v>
      </c>
      <c r="E57" s="236">
        <f>D57*0.2</f>
        <v>1.1245296735591128E-3</v>
      </c>
      <c r="F57" s="236">
        <f>D57-E57</f>
        <v>4.498118694236451E-3</v>
      </c>
      <c r="G57" s="236">
        <f>IF(E57&gt;0,B57/C57,0)</f>
        <v>1.0405852661749806</v>
      </c>
      <c r="H57" s="236">
        <f>G57*E57</f>
        <v>1.1701690096821734E-3</v>
      </c>
      <c r="I57" s="226">
        <f>ROUND(F57+H57,6)</f>
        <v>5.6680000000000003E-3</v>
      </c>
      <c r="J57" s="215"/>
      <c r="K57" s="207" t="s">
        <v>103</v>
      </c>
      <c r="L57" s="216">
        <f>'[1]Allocation 2021-22'!I57</f>
        <v>4.3714253786283786E-3</v>
      </c>
      <c r="M57" s="217">
        <f>'[1]Allocation 2021-22'!J57</f>
        <v>5.0924586226489665E-3</v>
      </c>
      <c r="N57" s="217">
        <f>IF(M57/L57&gt;2,M57,0)</f>
        <v>0</v>
      </c>
      <c r="O57" s="217">
        <f>IF(N57&gt;0,0.2*L57,0)</f>
        <v>0</v>
      </c>
      <c r="P57" s="218">
        <f>ROUND(IF(N57&gt;0,(L57-O57),0),6)</f>
        <v>0</v>
      </c>
      <c r="Q57" s="217"/>
      <c r="R57" s="217" t="s">
        <v>103</v>
      </c>
      <c r="S57" s="216">
        <f>L57</f>
        <v>4.3714253786283786E-3</v>
      </c>
      <c r="T57" s="217">
        <f>M57</f>
        <v>5.0924586226489665E-3</v>
      </c>
      <c r="U57" s="219">
        <v>0</v>
      </c>
      <c r="V57" s="217">
        <f>IF(U57&gt;0,T57/S57,0)</f>
        <v>0</v>
      </c>
      <c r="W57" s="217">
        <f>IF(U57&gt;0,V57-1,0)</f>
        <v>0</v>
      </c>
      <c r="X57" s="217">
        <f>IF(U57&gt;0,1-W57,0)</f>
        <v>0</v>
      </c>
      <c r="Y57" s="217">
        <f>IF(U57&gt;0,S57*0.2,0)</f>
        <v>0</v>
      </c>
      <c r="Z57" s="217">
        <f>IF(U57&gt;0,Y57*X57,0)</f>
        <v>0</v>
      </c>
      <c r="AA57" s="217">
        <f>IF(U57&gt;0,S57-Y57,0)</f>
        <v>0</v>
      </c>
      <c r="AB57" s="218">
        <f>ROUND(AA57+Z57,6)</f>
        <v>0</v>
      </c>
      <c r="AC57" s="237"/>
      <c r="AD57" s="235" t="s">
        <v>103</v>
      </c>
      <c r="AE57" s="232">
        <f>I57</f>
        <v>5.6680000000000003E-3</v>
      </c>
      <c r="AF57" s="233">
        <f>P57</f>
        <v>0</v>
      </c>
      <c r="AG57" s="233">
        <f>AB57</f>
        <v>0</v>
      </c>
      <c r="AH57" s="238">
        <f>SUM(AE57:AG57)</f>
        <v>5.6680000000000003E-3</v>
      </c>
      <c r="AI57" s="239">
        <f t="shared" si="29"/>
        <v>5.6020913947408737E-3</v>
      </c>
      <c r="AJ57" s="223">
        <f>AI57*11931577000</f>
        <v>66841784.837388128</v>
      </c>
    </row>
    <row r="58" spans="1:36" ht="15.75" x14ac:dyDescent="0.25">
      <c r="A58" s="231" t="s">
        <v>97</v>
      </c>
      <c r="B58" s="211">
        <f>'Self-Suff'!L58</f>
        <v>3.117952557180185E-3</v>
      </c>
      <c r="C58" s="212">
        <f>Resources!L58</f>
        <v>1.9382460567008947E-3</v>
      </c>
      <c r="D58" s="225">
        <f t="shared" si="10"/>
        <v>3.117952557180185E-3</v>
      </c>
      <c r="E58" s="225">
        <f t="shared" si="11"/>
        <v>6.2359051143603701E-4</v>
      </c>
      <c r="F58" s="225">
        <f t="shared" si="12"/>
        <v>2.494362045744148E-3</v>
      </c>
      <c r="G58" s="225">
        <f t="shared" si="13"/>
        <v>1.6086464081280161</v>
      </c>
      <c r="H58" s="225">
        <f t="shared" si="24"/>
        <v>1.0031366363642935E-3</v>
      </c>
      <c r="I58" s="226">
        <f t="shared" si="21"/>
        <v>3.4970000000000001E-3</v>
      </c>
      <c r="J58" s="215"/>
      <c r="K58" s="207" t="s">
        <v>97</v>
      </c>
      <c r="L58" s="216">
        <f>'[1]Allocation 2021-22'!I58</f>
        <v>1.6653872196293407E-3</v>
      </c>
      <c r="M58" s="217">
        <f>'[1]Allocation 2021-22'!J58</f>
        <v>1.925385008185243E-3</v>
      </c>
      <c r="N58" s="217">
        <f t="shared" si="14"/>
        <v>0</v>
      </c>
      <c r="O58" s="217">
        <f t="shared" si="15"/>
        <v>0</v>
      </c>
      <c r="P58" s="218">
        <f t="shared" si="22"/>
        <v>0</v>
      </c>
      <c r="Q58" s="217"/>
      <c r="R58" s="217" t="s">
        <v>97</v>
      </c>
      <c r="S58" s="216">
        <f t="shared" si="25"/>
        <v>1.6653872196293407E-3</v>
      </c>
      <c r="T58" s="217">
        <f t="shared" si="26"/>
        <v>1.925385008185243E-3</v>
      </c>
      <c r="U58" s="219">
        <f>IF(N58=0,C58,0)</f>
        <v>1.9382460567008947E-3</v>
      </c>
      <c r="V58" s="217">
        <f t="shared" si="3"/>
        <v>1.1561185203605495</v>
      </c>
      <c r="W58" s="217">
        <f t="shared" si="4"/>
        <v>0.15611852036054952</v>
      </c>
      <c r="X58" s="217">
        <f t="shared" si="16"/>
        <v>0.84388147963945048</v>
      </c>
      <c r="Y58" s="217">
        <f t="shared" si="5"/>
        <v>3.3307744392586816E-4</v>
      </c>
      <c r="Z58" s="217">
        <f t="shared" si="17"/>
        <v>2.810778862146877E-4</v>
      </c>
      <c r="AA58" s="217">
        <f t="shared" si="23"/>
        <v>1.3323097757034726E-3</v>
      </c>
      <c r="AB58" s="218">
        <f t="shared" si="6"/>
        <v>1.6130000000000001E-3</v>
      </c>
      <c r="AC58" s="228"/>
      <c r="AD58" s="231" t="s">
        <v>97</v>
      </c>
      <c r="AE58" s="230">
        <f t="shared" si="27"/>
        <v>3.4970000000000001E-3</v>
      </c>
      <c r="AF58" s="230">
        <f t="shared" si="28"/>
        <v>0</v>
      </c>
      <c r="AG58" s="230">
        <f t="shared" si="18"/>
        <v>1.6130000000000001E-3</v>
      </c>
      <c r="AH58" s="225">
        <f t="shared" si="19"/>
        <v>5.11E-3</v>
      </c>
      <c r="AI58" s="225">
        <f t="shared" si="29"/>
        <v>5.0505799271569974E-3</v>
      </c>
      <c r="AJ58" s="223">
        <f t="shared" si="20"/>
        <v>60261383.295528106</v>
      </c>
    </row>
    <row r="59" spans="1:36" ht="15.75" x14ac:dyDescent="0.25">
      <c r="A59" s="231" t="s">
        <v>98</v>
      </c>
      <c r="B59" s="211">
        <f>'Self-Suff'!L59</f>
        <v>1.6441359359285238E-3</v>
      </c>
      <c r="C59" s="212">
        <f>Resources!L60</f>
        <v>8.5896221495662358E-4</v>
      </c>
      <c r="D59" s="225">
        <f t="shared" si="10"/>
        <v>1.6441359359285238E-3</v>
      </c>
      <c r="E59" s="225">
        <f t="shared" si="11"/>
        <v>3.2882718718570478E-4</v>
      </c>
      <c r="F59" s="225">
        <f t="shared" si="12"/>
        <v>1.3153087487428191E-3</v>
      </c>
      <c r="G59" s="225">
        <f t="shared" si="13"/>
        <v>1.9140957626541819</v>
      </c>
      <c r="H59" s="225">
        <f t="shared" si="24"/>
        <v>6.2940672563765098E-4</v>
      </c>
      <c r="I59" s="226">
        <f t="shared" si="21"/>
        <v>1.9449999999999999E-3</v>
      </c>
      <c r="J59" s="215"/>
      <c r="K59" s="207" t="s">
        <v>98</v>
      </c>
      <c r="L59" s="216">
        <f>'[1]Allocation 2021-22'!I59</f>
        <v>3.1988454441567659E-4</v>
      </c>
      <c r="M59" s="217">
        <f>'[1]Allocation 2021-22'!J59</f>
        <v>7.3121549846163656E-4</v>
      </c>
      <c r="N59" s="217">
        <f t="shared" si="14"/>
        <v>7.3121549846163656E-4</v>
      </c>
      <c r="O59" s="217">
        <f t="shared" si="15"/>
        <v>6.3976908883135324E-5</v>
      </c>
      <c r="P59" s="218">
        <f t="shared" si="22"/>
        <v>2.5599999999999999E-4</v>
      </c>
      <c r="Q59" s="217"/>
      <c r="R59" s="217" t="s">
        <v>98</v>
      </c>
      <c r="S59" s="216">
        <f t="shared" si="25"/>
        <v>3.1988454441567659E-4</v>
      </c>
      <c r="T59" s="217">
        <f t="shared" si="26"/>
        <v>7.3121549846163656E-4</v>
      </c>
      <c r="U59" s="219">
        <f>IF(N59=0,C59,0)</f>
        <v>0</v>
      </c>
      <c r="V59" s="217">
        <f t="shared" si="3"/>
        <v>0</v>
      </c>
      <c r="W59" s="217">
        <f t="shared" si="4"/>
        <v>0</v>
      </c>
      <c r="X59" s="217">
        <f t="shared" si="16"/>
        <v>0</v>
      </c>
      <c r="Y59" s="217">
        <f t="shared" si="5"/>
        <v>0</v>
      </c>
      <c r="Z59" s="217">
        <f t="shared" si="17"/>
        <v>0</v>
      </c>
      <c r="AA59" s="217">
        <f t="shared" si="23"/>
        <v>0</v>
      </c>
      <c r="AB59" s="218">
        <f t="shared" si="6"/>
        <v>0</v>
      </c>
      <c r="AC59" s="228"/>
      <c r="AD59" s="231" t="s">
        <v>98</v>
      </c>
      <c r="AE59" s="230">
        <f t="shared" si="27"/>
        <v>1.9449999999999999E-3</v>
      </c>
      <c r="AF59" s="230">
        <f t="shared" si="28"/>
        <v>2.5599999999999999E-4</v>
      </c>
      <c r="AG59" s="230">
        <f t="shared" si="18"/>
        <v>0</v>
      </c>
      <c r="AH59" s="225">
        <f t="shared" si="19"/>
        <v>2.2009999999999998E-3</v>
      </c>
      <c r="AI59" s="225">
        <f t="shared" si="29"/>
        <v>2.1754063443586206E-3</v>
      </c>
      <c r="AJ59" s="223">
        <f t="shared" si="20"/>
        <v>25956028.304003395</v>
      </c>
    </row>
    <row r="60" spans="1:36" ht="15.75" x14ac:dyDescent="0.25">
      <c r="A60" s="231" t="s">
        <v>99</v>
      </c>
      <c r="B60" s="211">
        <f>'Self-Suff'!L60</f>
        <v>3.5148179655284712E-4</v>
      </c>
      <c r="C60" s="212">
        <f>Resources!L61</f>
        <v>1.424831632942479E-2</v>
      </c>
      <c r="D60" s="225">
        <f t="shared" si="10"/>
        <v>0</v>
      </c>
      <c r="E60" s="225">
        <f t="shared" si="11"/>
        <v>0</v>
      </c>
      <c r="F60" s="225">
        <f t="shared" si="12"/>
        <v>0</v>
      </c>
      <c r="G60" s="225">
        <f t="shared" si="13"/>
        <v>0</v>
      </c>
      <c r="H60" s="225">
        <f t="shared" si="24"/>
        <v>0</v>
      </c>
      <c r="I60" s="226">
        <f t="shared" si="21"/>
        <v>0</v>
      </c>
      <c r="J60" s="215"/>
      <c r="K60" s="207" t="s">
        <v>99</v>
      </c>
      <c r="L60" s="216">
        <f>'[1]Allocation 2021-22'!I60</f>
        <v>1.3334830344366133E-2</v>
      </c>
      <c r="M60" s="217">
        <f>'[1]Allocation 2021-22'!J60</f>
        <v>1.4837449297279835E-2</v>
      </c>
      <c r="N60" s="217">
        <f t="shared" si="14"/>
        <v>0</v>
      </c>
      <c r="O60" s="217">
        <f t="shared" si="15"/>
        <v>0</v>
      </c>
      <c r="P60" s="218">
        <f t="shared" si="22"/>
        <v>0</v>
      </c>
      <c r="Q60" s="217"/>
      <c r="R60" s="217" t="s">
        <v>99</v>
      </c>
      <c r="S60" s="216">
        <f t="shared" si="25"/>
        <v>1.3334830344366133E-2</v>
      </c>
      <c r="T60" s="217">
        <f t="shared" si="26"/>
        <v>1.4837449297279835E-2</v>
      </c>
      <c r="U60" s="219">
        <v>0</v>
      </c>
      <c r="V60" s="217">
        <f t="shared" si="3"/>
        <v>0</v>
      </c>
      <c r="W60" s="217">
        <f t="shared" si="4"/>
        <v>0</v>
      </c>
      <c r="X60" s="217">
        <f t="shared" si="16"/>
        <v>0</v>
      </c>
      <c r="Y60" s="217">
        <f t="shared" si="5"/>
        <v>0</v>
      </c>
      <c r="Z60" s="217">
        <f t="shared" si="17"/>
        <v>0</v>
      </c>
      <c r="AA60" s="217">
        <f t="shared" si="23"/>
        <v>0</v>
      </c>
      <c r="AB60" s="218">
        <f t="shared" si="6"/>
        <v>0</v>
      </c>
      <c r="AC60" s="228"/>
      <c r="AD60" s="231" t="s">
        <v>99</v>
      </c>
      <c r="AE60" s="230">
        <f t="shared" si="27"/>
        <v>0</v>
      </c>
      <c r="AF60" s="230">
        <f t="shared" si="28"/>
        <v>0</v>
      </c>
      <c r="AG60" s="230">
        <f t="shared" si="18"/>
        <v>0</v>
      </c>
      <c r="AH60" s="225">
        <f t="shared" si="19"/>
        <v>0</v>
      </c>
      <c r="AI60" s="225">
        <f t="shared" si="29"/>
        <v>0</v>
      </c>
      <c r="AJ60" s="223">
        <f t="shared" si="20"/>
        <v>0</v>
      </c>
    </row>
    <row r="61" spans="1:36" ht="15.75" x14ac:dyDescent="0.25">
      <c r="A61" s="231" t="s">
        <v>100</v>
      </c>
      <c r="B61" s="211">
        <f>'Self-Suff'!L61</f>
        <v>1.3140271890215069E-2</v>
      </c>
      <c r="C61" s="212">
        <f>Resources!L62</f>
        <v>1.4874660437640555E-3</v>
      </c>
      <c r="D61" s="225">
        <f t="shared" si="10"/>
        <v>1.3140271890215069E-2</v>
      </c>
      <c r="E61" s="225">
        <f t="shared" si="11"/>
        <v>2.6280543780430139E-3</v>
      </c>
      <c r="F61" s="225">
        <f t="shared" si="12"/>
        <v>1.0512217512172056E-2</v>
      </c>
      <c r="G61" s="225">
        <f t="shared" si="13"/>
        <v>8.8339978887608144</v>
      </c>
      <c r="H61" s="225">
        <f t="shared" si="24"/>
        <v>2.3216226827180601E-2</v>
      </c>
      <c r="I61" s="226">
        <f t="shared" si="21"/>
        <v>3.3728000000000001E-2</v>
      </c>
      <c r="J61" s="215"/>
      <c r="K61" s="207" t="s">
        <v>100</v>
      </c>
      <c r="L61" s="216">
        <f>'[1]Allocation 2021-22'!I61</f>
        <v>1.1178568974729909E-3</v>
      </c>
      <c r="M61" s="217">
        <f>'[1]Allocation 2021-22'!J61</f>
        <v>1.3426260353713298E-3</v>
      </c>
      <c r="N61" s="217">
        <f t="shared" si="14"/>
        <v>0</v>
      </c>
      <c r="O61" s="217">
        <f t="shared" si="15"/>
        <v>0</v>
      </c>
      <c r="P61" s="218">
        <f t="shared" si="22"/>
        <v>0</v>
      </c>
      <c r="Q61" s="217"/>
      <c r="R61" s="217" t="s">
        <v>100</v>
      </c>
      <c r="S61" s="216">
        <f t="shared" si="25"/>
        <v>1.1178568974729909E-3</v>
      </c>
      <c r="T61" s="217">
        <f t="shared" si="26"/>
        <v>1.3426260353713298E-3</v>
      </c>
      <c r="U61" s="219">
        <f>IF(N61=0,C61,0)</f>
        <v>1.4874660437640555E-3</v>
      </c>
      <c r="V61" s="217">
        <f t="shared" si="3"/>
        <v>1.2010714774014888</v>
      </c>
      <c r="W61" s="217">
        <f t="shared" si="4"/>
        <v>0.20107147740148879</v>
      </c>
      <c r="X61" s="217">
        <f t="shared" si="16"/>
        <v>0.79892852259851121</v>
      </c>
      <c r="Y61" s="217">
        <f t="shared" si="5"/>
        <v>2.2357137949459817E-4</v>
      </c>
      <c r="Z61" s="217">
        <f t="shared" si="17"/>
        <v>1.786175519149304E-4</v>
      </c>
      <c r="AA61" s="217">
        <f t="shared" si="23"/>
        <v>8.9428551797839269E-4</v>
      </c>
      <c r="AB61" s="218">
        <f t="shared" si="6"/>
        <v>1.073E-3</v>
      </c>
      <c r="AC61" s="228"/>
      <c r="AD61" s="231" t="s">
        <v>100</v>
      </c>
      <c r="AE61" s="230">
        <f t="shared" si="27"/>
        <v>3.3728000000000001E-2</v>
      </c>
      <c r="AF61" s="230">
        <f t="shared" si="28"/>
        <v>0</v>
      </c>
      <c r="AG61" s="230">
        <f t="shared" si="18"/>
        <v>1.073E-3</v>
      </c>
      <c r="AH61" s="225">
        <f t="shared" si="19"/>
        <v>3.4800999999999999E-2</v>
      </c>
      <c r="AI61" s="225">
        <f t="shared" si="29"/>
        <v>3.4396327210369997E-2</v>
      </c>
      <c r="AJ61" s="223">
        <f t="shared" si="20"/>
        <v>410402426.62772483</v>
      </c>
    </row>
    <row r="62" spans="1:36" ht="15.75" x14ac:dyDescent="0.25">
      <c r="A62" s="231" t="s">
        <v>101</v>
      </c>
      <c r="B62" s="211">
        <f>'Self-Suff'!L62</f>
        <v>1.2210101406293465E-3</v>
      </c>
      <c r="C62" s="212">
        <f>Resources!L63</f>
        <v>1.70944223368437E-2</v>
      </c>
      <c r="D62" s="225">
        <f t="shared" si="10"/>
        <v>0</v>
      </c>
      <c r="E62" s="225">
        <f t="shared" si="11"/>
        <v>0</v>
      </c>
      <c r="F62" s="225">
        <f t="shared" si="12"/>
        <v>0</v>
      </c>
      <c r="G62" s="225">
        <f t="shared" si="13"/>
        <v>0</v>
      </c>
      <c r="H62" s="225">
        <f t="shared" si="24"/>
        <v>0</v>
      </c>
      <c r="I62" s="226">
        <f t="shared" si="21"/>
        <v>0</v>
      </c>
      <c r="J62" s="215"/>
      <c r="K62" s="207" t="s">
        <v>101</v>
      </c>
      <c r="L62" s="216">
        <f>'[1]Allocation 2021-22'!I62</f>
        <v>1.8786908974015741E-2</v>
      </c>
      <c r="M62" s="217">
        <f>'[1]Allocation 2021-22'!J62</f>
        <v>1.7087925839530029E-2</v>
      </c>
      <c r="N62" s="217">
        <f t="shared" si="14"/>
        <v>0</v>
      </c>
      <c r="O62" s="217">
        <f t="shared" si="15"/>
        <v>0</v>
      </c>
      <c r="P62" s="218">
        <f t="shared" si="22"/>
        <v>0</v>
      </c>
      <c r="Q62" s="217"/>
      <c r="R62" s="217" t="s">
        <v>101</v>
      </c>
      <c r="S62" s="216">
        <f t="shared" si="25"/>
        <v>1.8786908974015741E-2</v>
      </c>
      <c r="T62" s="217">
        <f t="shared" si="26"/>
        <v>1.7087925839530029E-2</v>
      </c>
      <c r="U62" s="219">
        <f>IF(N62=0,C62,0)</f>
        <v>1.70944223368437E-2</v>
      </c>
      <c r="V62" s="217">
        <f t="shared" si="3"/>
        <v>0.90956558437390722</v>
      </c>
      <c r="W62" s="217">
        <f t="shared" si="4"/>
        <v>-9.0434415626092779E-2</v>
      </c>
      <c r="X62" s="217">
        <f t="shared" si="16"/>
        <v>1.0904344156260928</v>
      </c>
      <c r="Y62" s="217">
        <f t="shared" si="5"/>
        <v>3.7573817948031484E-3</v>
      </c>
      <c r="Z62" s="217">
        <f t="shared" si="17"/>
        <v>4.0971784217002909E-3</v>
      </c>
      <c r="AA62" s="217">
        <f t="shared" si="23"/>
        <v>1.5029527179212594E-2</v>
      </c>
      <c r="AB62" s="218">
        <f t="shared" si="6"/>
        <v>1.9127000000000002E-2</v>
      </c>
      <c r="AC62" s="228"/>
      <c r="AD62" s="231" t="s">
        <v>101</v>
      </c>
      <c r="AE62" s="232">
        <f t="shared" si="27"/>
        <v>0</v>
      </c>
      <c r="AF62" s="233">
        <f t="shared" si="28"/>
        <v>0</v>
      </c>
      <c r="AG62" s="233">
        <f t="shared" si="18"/>
        <v>1.9127000000000002E-2</v>
      </c>
      <c r="AH62" s="234">
        <f t="shared" si="19"/>
        <v>1.9127000000000002E-2</v>
      </c>
      <c r="AI62" s="225">
        <f t="shared" si="29"/>
        <v>1.8904587527736185E-2</v>
      </c>
      <c r="AJ62" s="223">
        <f t="shared" si="20"/>
        <v>225561541.74042392</v>
      </c>
    </row>
    <row r="63" spans="1:36" ht="15.75" x14ac:dyDescent="0.25">
      <c r="A63" s="231" t="s">
        <v>102</v>
      </c>
      <c r="B63" s="211">
        <f>'Self-Suff'!L63</f>
        <v>1.9643391976617429E-2</v>
      </c>
      <c r="C63" s="212">
        <f>Resources!L64</f>
        <v>4.4850151804400286E-3</v>
      </c>
      <c r="D63" s="225">
        <f t="shared" si="10"/>
        <v>1.9643391976617429E-2</v>
      </c>
      <c r="E63" s="225">
        <f t="shared" si="11"/>
        <v>3.9286783953234863E-3</v>
      </c>
      <c r="F63" s="225">
        <f t="shared" si="12"/>
        <v>1.5714713581293942E-2</v>
      </c>
      <c r="G63" s="225">
        <f t="shared" si="13"/>
        <v>4.379782717856977</v>
      </c>
      <c r="H63" s="225">
        <f t="shared" si="24"/>
        <v>1.7206757739855884E-2</v>
      </c>
      <c r="I63" s="226">
        <f t="shared" si="21"/>
        <v>3.2920999999999999E-2</v>
      </c>
      <c r="J63" s="215"/>
      <c r="K63" s="207" t="s">
        <v>102</v>
      </c>
      <c r="L63" s="216">
        <f>'[1]Allocation 2021-22'!I63</f>
        <v>5.5345880774412878E-3</v>
      </c>
      <c r="M63" s="217">
        <f>'[1]Allocation 2021-22'!J63</f>
        <v>4.4492408093817042E-3</v>
      </c>
      <c r="N63" s="217">
        <f t="shared" si="14"/>
        <v>0</v>
      </c>
      <c r="O63" s="217">
        <f t="shared" si="15"/>
        <v>0</v>
      </c>
      <c r="P63" s="218">
        <f t="shared" si="22"/>
        <v>0</v>
      </c>
      <c r="Q63" s="217"/>
      <c r="R63" s="217" t="s">
        <v>102</v>
      </c>
      <c r="S63" s="216">
        <f t="shared" si="25"/>
        <v>5.5345880774412878E-3</v>
      </c>
      <c r="T63" s="217">
        <f t="shared" si="26"/>
        <v>4.4492408093817042E-3</v>
      </c>
      <c r="U63" s="219">
        <f>IF(N63=0,C63,0)</f>
        <v>4.4850151804400286E-3</v>
      </c>
      <c r="V63" s="217">
        <f t="shared" si="3"/>
        <v>0.80389737178753984</v>
      </c>
      <c r="W63" s="217">
        <f t="shared" si="4"/>
        <v>-0.19610262821246016</v>
      </c>
      <c r="X63" s="217">
        <f t="shared" si="16"/>
        <v>1.1961026282124601</v>
      </c>
      <c r="Y63" s="217">
        <f t="shared" si="5"/>
        <v>1.1069176154882576E-3</v>
      </c>
      <c r="Z63" s="217">
        <f t="shared" si="17"/>
        <v>1.3239870691001741E-3</v>
      </c>
      <c r="AA63" s="217">
        <f t="shared" si="23"/>
        <v>4.4276704619530304E-3</v>
      </c>
      <c r="AB63" s="218">
        <f t="shared" si="6"/>
        <v>5.7520000000000002E-3</v>
      </c>
      <c r="AC63" s="228"/>
      <c r="AD63" s="231" t="s">
        <v>102</v>
      </c>
      <c r="AE63" s="232">
        <f t="shared" si="27"/>
        <v>3.2920999999999999E-2</v>
      </c>
      <c r="AF63" s="233">
        <f t="shared" si="28"/>
        <v>0</v>
      </c>
      <c r="AG63" s="233">
        <f t="shared" si="18"/>
        <v>5.7520000000000002E-3</v>
      </c>
      <c r="AH63" s="234">
        <f t="shared" si="19"/>
        <v>3.8672999999999999E-2</v>
      </c>
      <c r="AI63" s="225">
        <f t="shared" si="29"/>
        <v>3.8223302842063128E-2</v>
      </c>
      <c r="AJ63" s="223">
        <f t="shared" si="20"/>
        <v>456064281.05439508</v>
      </c>
    </row>
    <row r="64" spans="1:36" ht="15.75" x14ac:dyDescent="0.25">
      <c r="A64" s="240" t="s">
        <v>104</v>
      </c>
      <c r="B64" s="211">
        <f>SUM(B7:B63)</f>
        <v>1</v>
      </c>
      <c r="C64" s="212">
        <f>SUM(C7:C63)</f>
        <v>0.99517877441649594</v>
      </c>
      <c r="D64" s="217"/>
      <c r="E64" s="217"/>
      <c r="F64" s="217"/>
      <c r="G64" s="217"/>
      <c r="H64" s="217"/>
      <c r="I64" s="218">
        <f>SUM(I7:I63)</f>
        <v>0.58251299999999984</v>
      </c>
      <c r="J64" s="215"/>
      <c r="K64" s="241" t="s">
        <v>104</v>
      </c>
      <c r="L64" s="216">
        <f>SUM(L7:L63)</f>
        <v>1</v>
      </c>
      <c r="M64" s="217">
        <f>SUM(M7:M63)</f>
        <v>1.0000000000000002</v>
      </c>
      <c r="N64" s="217"/>
      <c r="O64" s="217"/>
      <c r="P64" s="217"/>
      <c r="Q64" s="217"/>
      <c r="R64" s="217" t="s">
        <v>104</v>
      </c>
      <c r="S64" s="216">
        <f>SUM(S7:S63)</f>
        <v>1</v>
      </c>
      <c r="T64" s="217">
        <f>SUM(T7:T63)</f>
        <v>1.0000000000000002</v>
      </c>
      <c r="U64" s="217"/>
      <c r="V64" s="217"/>
      <c r="W64" s="217"/>
      <c r="X64" s="217"/>
      <c r="Y64" s="217"/>
      <c r="Z64" s="217"/>
      <c r="AA64" s="217"/>
      <c r="AB64" s="218">
        <f>SUM(AB7:AB63)</f>
        <v>0.42769699999999994</v>
      </c>
      <c r="AC64" s="218"/>
      <c r="AD64" s="241" t="s">
        <v>104</v>
      </c>
      <c r="AE64" s="241"/>
      <c r="AF64" s="241"/>
      <c r="AG64" s="241"/>
      <c r="AH64" s="217">
        <f>SUM(AH7:AH63)</f>
        <v>1.011765</v>
      </c>
      <c r="AI64" s="242">
        <f>SUM(AI7:AI63)</f>
        <v>1</v>
      </c>
      <c r="AJ64" s="243">
        <f>SUM(AJ7:AJ63)</f>
        <v>11931577000.000002</v>
      </c>
    </row>
    <row r="65" spans="2:36" ht="15.75" hidden="1" x14ac:dyDescent="0.25">
      <c r="B65" s="211"/>
      <c r="C65" s="212"/>
    </row>
    <row r="66" spans="2:36" hidden="1" x14ac:dyDescent="0.2">
      <c r="C66" s="212"/>
      <c r="D66" s="244"/>
      <c r="E66" s="244"/>
      <c r="F66" s="244"/>
      <c r="G66" s="244"/>
      <c r="H66" s="244"/>
      <c r="I66" s="245"/>
      <c r="J66" s="245"/>
      <c r="K66" s="246"/>
      <c r="M66" s="244"/>
      <c r="N66" s="244"/>
      <c r="O66" s="244"/>
      <c r="P66" s="244"/>
      <c r="Q66" s="247"/>
      <c r="R66" s="247"/>
      <c r="U66" s="244"/>
      <c r="V66" s="244"/>
      <c r="W66" s="244"/>
      <c r="X66" s="244"/>
      <c r="Y66" s="244"/>
      <c r="Z66" s="244"/>
      <c r="AA66" s="244"/>
      <c r="AB66" s="245"/>
      <c r="AC66" s="245"/>
      <c r="AD66" s="244"/>
      <c r="AE66" s="244"/>
      <c r="AF66" s="244"/>
      <c r="AG66" s="244"/>
      <c r="AH66" s="244"/>
      <c r="AI66" s="244"/>
      <c r="AJ66" s="244"/>
    </row>
    <row r="67" spans="2:36" hidden="1" x14ac:dyDescent="0.2"/>
    <row r="68" spans="2:36" hidden="1" x14ac:dyDescent="0.2"/>
    <row r="69" spans="2:36" hidden="1" x14ac:dyDescent="0.2">
      <c r="I69" s="194"/>
      <c r="J69" s="194"/>
      <c r="AB69" s="194"/>
      <c r="AC69" s="194"/>
    </row>
    <row r="70" spans="2:36" hidden="1" x14ac:dyDescent="0.2">
      <c r="I70" s="194"/>
      <c r="J70" s="194"/>
      <c r="AB70" s="194"/>
      <c r="AC70" s="194"/>
    </row>
    <row r="71" spans="2:36" hidden="1" x14ac:dyDescent="0.2">
      <c r="I71" s="194"/>
      <c r="J71" s="194"/>
      <c r="AB71" s="194"/>
      <c r="AC71" s="194"/>
    </row>
    <row r="72" spans="2:36" hidden="1" x14ac:dyDescent="0.2">
      <c r="I72" s="194"/>
      <c r="J72" s="194"/>
      <c r="AB72" s="194"/>
      <c r="AC72" s="194"/>
    </row>
    <row r="73" spans="2:36" hidden="1" x14ac:dyDescent="0.2">
      <c r="I73" s="194"/>
      <c r="J73" s="194"/>
      <c r="AB73" s="194"/>
      <c r="AC73" s="194"/>
    </row>
    <row r="74" spans="2:36" hidden="1" x14ac:dyDescent="0.2">
      <c r="I74" s="194"/>
      <c r="J74" s="194"/>
      <c r="AB74" s="194"/>
      <c r="AC74" s="194"/>
    </row>
    <row r="75" spans="2:36" hidden="1" x14ac:dyDescent="0.2">
      <c r="I75" s="194"/>
      <c r="J75" s="194"/>
      <c r="AB75" s="194"/>
      <c r="AC75" s="194"/>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64" t="s">
        <v>147</v>
      </c>
      <c r="T1" s="264"/>
      <c r="U1" s="264"/>
      <c r="V1" s="264"/>
      <c r="W1" s="264"/>
      <c r="X1" s="264"/>
      <c r="Y1" s="264"/>
      <c r="Z1" s="264"/>
      <c r="AA1" s="264"/>
      <c r="AB1" s="264"/>
      <c r="AC1" s="264"/>
    </row>
    <row r="2" spans="1:39" ht="12.95" customHeight="1" x14ac:dyDescent="0.2">
      <c r="A2" s="254" t="s">
        <v>0</v>
      </c>
      <c r="B2" s="255"/>
      <c r="C2" s="255"/>
      <c r="D2" s="255"/>
      <c r="E2" s="255"/>
      <c r="F2" s="255"/>
      <c r="G2" s="255"/>
      <c r="H2" s="255"/>
      <c r="I2" s="256"/>
      <c r="J2" s="2"/>
      <c r="K2" s="257" t="s">
        <v>0</v>
      </c>
      <c r="L2" s="258"/>
      <c r="M2" s="258"/>
      <c r="N2" s="258"/>
      <c r="O2" s="258"/>
      <c r="P2" s="258"/>
      <c r="Q2" s="259"/>
      <c r="R2" s="4"/>
      <c r="S2" s="264"/>
      <c r="T2" s="264"/>
      <c r="U2" s="264"/>
      <c r="V2" s="264"/>
      <c r="W2" s="264"/>
      <c r="X2" s="264"/>
      <c r="Y2" s="264"/>
      <c r="Z2" s="264"/>
      <c r="AA2" s="264"/>
      <c r="AB2" s="264"/>
      <c r="AC2" s="264"/>
      <c r="AD2" s="158"/>
      <c r="AE2" s="260" t="s">
        <v>141</v>
      </c>
      <c r="AF2" s="260"/>
      <c r="AG2" s="260"/>
      <c r="AH2" s="260"/>
      <c r="AI2" s="260"/>
      <c r="AJ2" s="260"/>
      <c r="AK2" s="260"/>
      <c r="AM2" s="8"/>
    </row>
    <row r="3" spans="1:39" s="8" customFormat="1" ht="20.100000000000001" customHeight="1" x14ac:dyDescent="0.2">
      <c r="A3" s="261" t="s">
        <v>1</v>
      </c>
      <c r="B3" s="262"/>
      <c r="C3" s="263" t="s">
        <v>2</v>
      </c>
      <c r="D3" s="263"/>
      <c r="E3" s="263"/>
      <c r="F3" s="263"/>
      <c r="G3" s="263"/>
      <c r="H3" s="263"/>
      <c r="I3" s="263"/>
      <c r="J3" s="6"/>
      <c r="K3" s="261" t="s">
        <v>1</v>
      </c>
      <c r="L3" s="262"/>
      <c r="M3" s="257" t="s">
        <v>3</v>
      </c>
      <c r="N3" s="258"/>
      <c r="O3" s="258"/>
      <c r="P3" s="258"/>
      <c r="Q3" s="259"/>
      <c r="R3" s="7"/>
      <c r="S3" s="257" t="s">
        <v>4</v>
      </c>
      <c r="T3" s="258"/>
      <c r="U3" s="258"/>
      <c r="V3" s="258"/>
      <c r="W3" s="258"/>
      <c r="X3" s="258"/>
      <c r="Y3" s="258"/>
      <c r="Z3" s="258"/>
      <c r="AA3" s="258"/>
      <c r="AB3" s="258"/>
      <c r="AC3" s="259"/>
      <c r="AD3" s="153"/>
      <c r="AE3" s="279"/>
      <c r="AF3" s="260"/>
      <c r="AG3" s="260"/>
      <c r="AH3" s="260"/>
      <c r="AI3" s="260"/>
      <c r="AJ3" s="260"/>
      <c r="AK3" s="260"/>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51" t="s">
        <v>25</v>
      </c>
      <c r="AG4" s="252"/>
      <c r="AH4" s="252"/>
      <c r="AI4" s="253"/>
      <c r="AJ4" s="12" t="s">
        <v>26</v>
      </c>
      <c r="AK4" s="9" t="s">
        <v>142</v>
      </c>
      <c r="AM4" s="157"/>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60" t="s">
        <v>150</v>
      </c>
      <c r="AF2" s="260"/>
      <c r="AG2" s="260"/>
      <c r="AH2" s="260"/>
      <c r="AI2" s="260"/>
      <c r="AJ2" s="260"/>
      <c r="AK2" s="260"/>
      <c r="AL2" s="178"/>
    </row>
    <row r="3" spans="1:40" s="8" customFormat="1" ht="20.100000000000001" customHeight="1" x14ac:dyDescent="0.2">
      <c r="A3" s="261" t="s">
        <v>1</v>
      </c>
      <c r="B3" s="262"/>
      <c r="C3" s="263" t="s">
        <v>2</v>
      </c>
      <c r="D3" s="263"/>
      <c r="E3" s="263"/>
      <c r="F3" s="263"/>
      <c r="G3" s="263"/>
      <c r="H3" s="263"/>
      <c r="I3" s="263"/>
      <c r="J3" s="6"/>
      <c r="K3" s="261" t="s">
        <v>1</v>
      </c>
      <c r="L3" s="262"/>
      <c r="M3" s="257" t="s">
        <v>3</v>
      </c>
      <c r="N3" s="258"/>
      <c r="O3" s="258"/>
      <c r="P3" s="258"/>
      <c r="Q3" s="259"/>
      <c r="R3" s="7"/>
      <c r="S3" s="261" t="s">
        <v>1</v>
      </c>
      <c r="T3" s="262"/>
      <c r="U3" s="257" t="s">
        <v>4</v>
      </c>
      <c r="V3" s="258"/>
      <c r="W3" s="258"/>
      <c r="X3" s="258"/>
      <c r="Y3" s="258"/>
      <c r="Z3" s="258"/>
      <c r="AA3" s="258"/>
      <c r="AB3" s="258"/>
      <c r="AC3" s="259"/>
      <c r="AD3" s="141"/>
      <c r="AE3" s="260"/>
      <c r="AF3" s="260"/>
      <c r="AG3" s="260"/>
      <c r="AH3" s="260"/>
      <c r="AI3" s="260"/>
      <c r="AJ3" s="260"/>
      <c r="AK3" s="260"/>
      <c r="AL3" s="178"/>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80" t="s">
        <v>25</v>
      </c>
      <c r="AG4" s="280"/>
      <c r="AH4" s="280"/>
      <c r="AI4" s="280"/>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54" t="s">
        <v>0</v>
      </c>
      <c r="B1" s="255"/>
      <c r="C1" s="255"/>
      <c r="D1" s="255"/>
      <c r="E1" s="255"/>
      <c r="F1" s="255"/>
      <c r="G1" s="255"/>
      <c r="H1" s="255"/>
      <c r="I1" s="256"/>
      <c r="J1" s="2"/>
      <c r="K1" s="257" t="s">
        <v>0</v>
      </c>
      <c r="L1" s="258"/>
      <c r="M1" s="258"/>
      <c r="N1" s="258"/>
      <c r="O1" s="258"/>
      <c r="P1" s="258"/>
      <c r="Q1" s="259"/>
      <c r="R1" s="4"/>
      <c r="S1" s="254" t="s">
        <v>0</v>
      </c>
      <c r="T1" s="255"/>
      <c r="U1" s="255"/>
      <c r="V1" s="255"/>
      <c r="W1" s="255"/>
      <c r="X1" s="255"/>
      <c r="Y1" s="255"/>
      <c r="Z1" s="255"/>
      <c r="AA1" s="255"/>
      <c r="AB1" s="255"/>
      <c r="AC1" s="256"/>
      <c r="AD1" s="181"/>
      <c r="AE1" s="281" t="s">
        <v>158</v>
      </c>
      <c r="AF1" s="282"/>
      <c r="AG1" s="282"/>
      <c r="AH1" s="282"/>
      <c r="AI1" s="282"/>
      <c r="AJ1" s="282"/>
      <c r="AK1" s="282"/>
      <c r="AL1" s="282"/>
    </row>
    <row r="2" spans="1:39" s="8" customFormat="1" ht="20.100000000000001" customHeight="1" x14ac:dyDescent="0.2">
      <c r="A2" s="261" t="s">
        <v>1</v>
      </c>
      <c r="B2" s="262"/>
      <c r="C2" s="263" t="s">
        <v>2</v>
      </c>
      <c r="D2" s="263"/>
      <c r="E2" s="263"/>
      <c r="F2" s="263"/>
      <c r="G2" s="263"/>
      <c r="H2" s="263"/>
      <c r="I2" s="263"/>
      <c r="J2" s="6"/>
      <c r="K2" s="261" t="s">
        <v>1</v>
      </c>
      <c r="L2" s="262"/>
      <c r="M2" s="257" t="s">
        <v>3</v>
      </c>
      <c r="N2" s="258"/>
      <c r="O2" s="258"/>
      <c r="P2" s="258"/>
      <c r="Q2" s="259"/>
      <c r="R2" s="7"/>
      <c r="S2" s="261" t="s">
        <v>1</v>
      </c>
      <c r="T2" s="262"/>
      <c r="U2" s="257" t="s">
        <v>4</v>
      </c>
      <c r="V2" s="258"/>
      <c r="W2" s="258"/>
      <c r="X2" s="258"/>
      <c r="Y2" s="258"/>
      <c r="Z2" s="258"/>
      <c r="AA2" s="258"/>
      <c r="AB2" s="258"/>
      <c r="AC2" s="259"/>
      <c r="AD2" s="182"/>
      <c r="AE2" s="283"/>
      <c r="AF2" s="284"/>
      <c r="AG2" s="284"/>
      <c r="AH2" s="284"/>
      <c r="AI2" s="284"/>
      <c r="AJ2" s="284"/>
      <c r="AK2" s="284"/>
      <c r="AL2" s="284"/>
    </row>
    <row r="3" spans="1:39" s="15" customFormat="1" ht="96.95" customHeight="1" x14ac:dyDescent="0.25">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51" t="s">
        <v>25</v>
      </c>
      <c r="AG3" s="252"/>
      <c r="AH3" s="252"/>
      <c r="AI3" s="252"/>
      <c r="AJ3" s="252"/>
      <c r="AK3" s="252"/>
      <c r="AL3" s="253"/>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285" t="s">
        <v>105</v>
      </c>
      <c r="B3" s="286"/>
      <c r="C3" s="286"/>
      <c r="D3" s="286"/>
      <c r="E3" s="286"/>
      <c r="F3" s="286"/>
      <c r="G3" s="286"/>
      <c r="H3" s="286"/>
      <c r="I3" s="286"/>
      <c r="J3" s="286"/>
      <c r="K3" s="286"/>
      <c r="L3" s="286"/>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287" t="s">
        <v>126</v>
      </c>
      <c r="B1" s="287"/>
      <c r="C1" s="287"/>
      <c r="D1" s="287"/>
      <c r="E1" s="287"/>
      <c r="F1" s="287"/>
      <c r="G1" s="287"/>
      <c r="H1" s="287"/>
      <c r="I1" s="287"/>
      <c r="J1" s="287"/>
      <c r="K1" s="287"/>
      <c r="L1" s="287"/>
    </row>
    <row r="2" spans="1:12" s="113" customFormat="1" ht="15" x14ac:dyDescent="0.25">
      <c r="A2" s="112"/>
      <c r="B2" s="288"/>
      <c r="C2" s="288"/>
      <c r="D2" s="288"/>
      <c r="E2" s="288"/>
      <c r="F2" s="288"/>
      <c r="G2" s="288"/>
      <c r="H2" s="288"/>
      <c r="I2" s="288"/>
      <c r="J2" s="288"/>
      <c r="K2" s="288"/>
      <c r="L2" s="288"/>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25">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DHCSDOC-1797567310-4381</_dlc_DocId>
    <_dlc_DocIdUrl xmlns="69bc34b3-1921-46c7-8c7a-d18363374b4b">
      <Url>https://dhcscagovauthoring/_layouts/15/DocIdRedir.aspx?ID=DHCSDOC-1797567310-4381</Url>
      <Description>DHCSDOC-1797567310-4381</Description>
    </_dlc_DocIdUrl>
  </documentManagement>
</p:properties>
</file>

<file path=customXml/itemProps1.xml><?xml version="1.0" encoding="utf-8"?>
<ds:datastoreItem xmlns:ds="http://schemas.openxmlformats.org/officeDocument/2006/customXml" ds:itemID="{445B9813-138D-47BE-B75B-42FDB4992F67}"/>
</file>

<file path=customXml/itemProps2.xml><?xml version="1.0" encoding="utf-8"?>
<ds:datastoreItem xmlns:ds="http://schemas.openxmlformats.org/officeDocument/2006/customXml" ds:itemID="{789DD9ED-4D5F-417E-914F-F84A9E64A766}"/>
</file>

<file path=customXml/itemProps3.xml><?xml version="1.0" encoding="utf-8"?>
<ds:datastoreItem xmlns:ds="http://schemas.openxmlformats.org/officeDocument/2006/customXml" ds:itemID="{BA0E8362-A8C2-41E3-BA2B-57C896EA9A29}"/>
</file>

<file path=customXml/itemProps4.xml><?xml version="1.0" encoding="utf-8"?>
<ds:datastoreItem xmlns:ds="http://schemas.openxmlformats.org/officeDocument/2006/customXml" ds:itemID="{C7EB287B-5415-4634-BB01-6DDE2FED4F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Adjusted Resources</vt:lpstr>
      <vt:lpstr>Adjustment #1 ENC 7</vt:lpstr>
      <vt:lpstr>Information</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Vue, Yee@DHCS</cp:lastModifiedBy>
  <cp:lastPrinted>2018-06-25T21:06:52Z</cp:lastPrinted>
  <dcterms:created xsi:type="dcterms:W3CDTF">2017-06-13T15:16:29Z</dcterms:created>
  <dcterms:modified xsi:type="dcterms:W3CDTF">2021-09-22T15:27:27Z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9c27de5d-34c1-4f55-bdf5-afd492e4c6ad</vt:lpwstr>
  </property>
  <property fmtid="{D5CDD505-2E9C-101B-9397-08002B2CF9AE}" pid="4" name="Division">
    <vt:lpwstr>11;#Community Services|c23dee46-a4de-4c29-8bbc-79830d9e7d7c</vt:lpwstr>
  </property>
</Properties>
</file>