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159" documentId="8_{75B7FD05-E415-4A60-9D9C-2BB2D9725B04}" xr6:coauthVersionLast="47" xr6:coauthVersionMax="47" xr10:uidLastSave="{0B661B0A-4F5E-4DAF-A474-A174D7382232}"/>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11"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<sst xmlns="http://schemas.openxmlformats.org/spreadsheetml/2006/main" count="35917" uniqueCount="764">
  <si>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</si>
  <si>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</si>
  <si>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</si>
  <si>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</si>
  <si>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</si>
  <si>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</si>
  <si>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</si>
  <si>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</si>
  <si>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</si>
  <si>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</si>
  <si>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</si>
  <si>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</si>
  <si>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</si>
  <si>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</si>
  <si>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</si>
  <si>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</si>
  <si>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</si>
  <si>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</si>
  <si>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</si>
  <si>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</si>
  <si>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</si>
  <si>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</si>
  <si>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</si>
  <si>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</si>
  <si>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</si>
  <si>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</si>
  <si>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</si>
  <si>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</si>
  <si>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</si>
  <si>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</si>
  <si>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</si>
  <si>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</si>
  <si>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</si>
  <si>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</si>
  <si>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</si>
  <si>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</si>
  <si>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</si>
  <si>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</si>
  <si>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</si>
  <si>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</si>
  <si>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</si>
  <si>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</si>
  <si>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</si>
  <si>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</si>
  <si>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</si>
  <si>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</si>
  <si>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</si>
  <si>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</si>
  <si>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</si>
  <si>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</si>
  <si>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</si>
  <si>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</si>
  <si>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</si>
  <si>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</si>
  <si>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</si>
  <si>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</si>
  <si>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</si>
  <si>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</si>
  <si>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</si>
  <si>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</si>
  <si>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</si>
  <si>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</si>
  <si>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</si>
  <si>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</si>
  <si>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</si>
  <si>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</si>
  <si>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</si>
  <si>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</si>
  <si>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</si>
  <si>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</si>
  <si>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</si>
  <si>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</si>
  <si>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</si>
  <si>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</si>
  <si>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</si>
  <si>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</si>
  <si>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</si>
  <si>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</si>
  <si>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</si>
  <si>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</si>
  <si>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</si>
  <si>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</si>
  <si>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</si>
  <si>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</si>
  <si>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</si>
  <si>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</si>
  <si>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</si>
  <si>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</si>
  <si>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</si>
  <si>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</si>
  <si>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</si>
  <si>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</si>
  <si>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</si>
  <si>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</si>
  <si>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</si>
  <si>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</si>
  <si>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</si>
  <si>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</si>
  <si>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</si>
  <si>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</si>
  <si>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</si>
  <si>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</si>
  <si>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</si>
  <si>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</si>
  <si>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</si>
  <si>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Contra Costa Health Plan (CCHP)</t>
  </si>
  <si>
    <t>Plan 2</t>
  </si>
  <si>
    <t>Gold Coast Health Plan (GCHP)</t>
  </si>
  <si>
    <t>Plan 3</t>
  </si>
  <si>
    <t>Health Net Community Solutions, Inc. (Health Net)</t>
  </si>
  <si>
    <t>Plan 4</t>
  </si>
  <si>
    <t>Health Plan of San Joaquin (HPSJ)</t>
  </si>
  <si>
    <t>Plan 5</t>
  </si>
  <si>
    <t>Health Plan of San Mateo (HPSM)</t>
  </si>
  <si>
    <t>Plan 6</t>
  </si>
  <si>
    <t>Inland Empire Health Plan (IEHP)</t>
  </si>
  <si>
    <t>Plan 7</t>
  </si>
  <si>
    <t>Kern Health Systems (KHS)</t>
  </si>
  <si>
    <t>Plan 8</t>
  </si>
  <si>
    <t>KP Cal LLC NorCal &amp; SoCal (Kaiser)</t>
  </si>
  <si>
    <t>Plan 9</t>
  </si>
  <si>
    <t>L.A. Care Health Plan (L.A. Care)</t>
  </si>
  <si>
    <t>Plan 10</t>
  </si>
  <si>
    <t>Molina Healthcare of California Partner Plan, Inc. (Molina)</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</si>
  <si>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</si>
  <si>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</si>
  <si>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</si>
  <si>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</si>
  <si>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</si>
  <si>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</si>
  <si>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</si>
  <si>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</si>
  <si>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</si>
  <si>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</si>
  <si>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</si>
  <si>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</si>
  <si>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</si>
  <si>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</si>
  <si>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</si>
  <si>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</si>
  <si>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</si>
  <si>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</si>
  <si>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</si>
  <si>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</si>
  <si>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</si>
  <si>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</si>
  <si>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</si>
  <si>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</si>
  <si>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</si>
  <si>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</si>
  <si>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</si>
  <si>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</si>
  <si>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</si>
  <si>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</si>
  <si>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</si>
  <si>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</si>
  <si>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</si>
  <si>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</si>
  <si>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</si>
  <si>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</si>
  <si>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</si>
  <si>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</si>
  <si>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</si>
  <si>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</si>
  <si>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</si>
  <si>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</si>
  <si>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</si>
  <si>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</si>
  <si>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</si>
  <si>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</si>
  <si>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</si>
  <si>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</si>
  <si>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</si>
  <si>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</si>
  <si>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</si>
  <si>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</si>
  <si>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</si>
  <si>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</si>
  <si>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</si>
  <si>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</si>
  <si>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</si>
  <si>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</si>
  <si>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</si>
  <si>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</si>
  <si>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</si>
  <si>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</si>
  <si>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</si>
  <si>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</si>
  <si>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</si>
  <si>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</si>
  <si>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</si>
  <si>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</si>
  <si>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</si>
  <si>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</si>
  <si>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</si>
  <si>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</si>
  <si>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</si>
  <si>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</si>
  <si>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</si>
  <si>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</si>
  <si>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</si>
  <si>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</si>
  <si>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</si>
  <si>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</si>
  <si>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</si>
  <si>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</si>
  <si>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</si>
  <si>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</si>
  <si>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</si>
  <si>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</si>
  <si>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</si>
  <si>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</si>
  <si>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</si>
  <si>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</si>
  <si>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</si>
  <si>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</si>
  <si>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</si>
  <si>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</si>
  <si>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</si>
  <si>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</si>
  <si>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</si>
  <si>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</si>
  <si>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</si>
  <si>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</si>
  <si>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</si>
  <si>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</si>
  <si>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</si>
  <si>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</si>
  <si>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</si>
  <si>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</si>
  <si>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</si>
  <si>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</si>
  <si>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</si>
  <si>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</si>
  <si>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</si>
  <si>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</si>
  <si>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</si>
  <si>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</si>
  <si>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</si>
  <si>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</si>
  <si>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</si>
  <si>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</si>
  <si>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</si>
  <si>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</si>
  <si>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</si>
  <si>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</si>
  <si>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</si>
  <si>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</si>
  <si>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</si>
  <si>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</si>
  <si>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</si>
  <si>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</si>
  <si>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</si>
  <si>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</si>
  <si>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</si>
  <si>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</si>
  <si>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</si>
  <si>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</si>
  <si>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</si>
  <si>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</si>
  <si>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</si>
  <si>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</si>
  <si>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</si>
  <si>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</si>
  <si>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</si>
  <si>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</si>
  <si>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</si>
  <si>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</si>
  <si>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</si>
  <si>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</si>
  <si>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</si>
  <si>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</si>
  <si>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</si>
  <si>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</si>
  <si>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</si>
  <si>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</si>
  <si>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</si>
  <si>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</si>
  <si>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</si>
  <si>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</si>
  <si>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</si>
  <si>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</si>
  <si>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</si>
  <si>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</si>
  <si>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</si>
  <si>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</si>
  <si>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</si>
  <si>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</si>
  <si>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</si>
  <si>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</si>
  <si>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</si>
  <si>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</si>
  <si>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</si>
  <si>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</si>
  <si>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</si>
  <si>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</si>
  <si>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</si>
  <si>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</si>
  <si>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</si>
  <si>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</si>
  <si>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</si>
  <si>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</si>
  <si>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</si>
  <si>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</si>
  <si>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</si>
  <si>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</si>
  <si>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</si>
  <si>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</si>
  <si>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</si>
  <si>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</si>
  <si>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</si>
  <si>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</si>
  <si>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</si>
  <si>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</si>
  <si>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</si>
  <si>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</si>
  <si>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</si>
  <si>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</si>
  <si>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</si>
  <si>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</si>
  <si>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</si>
  <si>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</si>
  <si>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</si>
  <si>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</si>
  <si>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</si>
  <si>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</si>
  <si>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</si>
  <si>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</si>
  <si>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</si>
  <si>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</si>
  <si>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</si>
  <si>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</si>
  <si>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</si>
  <si>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</si>
  <si>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</si>
  <si>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</si>
  <si>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</si>
  <si>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</si>
  <si>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</si>
  <si>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</si>
  <si>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</si>
  <si>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</si>
  <si>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</si>
  <si>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</si>
  <si>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</si>
  <si>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</si>
  <si>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</si>
  <si>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</si>
  <si>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</si>
  <si>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</si>
  <si>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</si>
  <si>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</si>
  <si>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</si>
  <si>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</si>
  <si>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</si>
  <si>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</si>
  <si>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</si>
  <si>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</si>
  <si>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</si>
  <si>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</si>
  <si>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</si>
  <si>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</si>
  <si>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</si>
  <si>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</si>
  <si>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</si>
  <si>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</si>
  <si>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</si>
  <si>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</si>
  <si>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</si>
  <si>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</si>
  <si>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</si>
  <si>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</si>
  <si>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</si>
  <si>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</si>
  <si>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</si>
  <si>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</si>
  <si>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</si>
  <si>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</si>
  <si>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</si>
  <si>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</si>
  <si>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</si>
  <si>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</si>
  <si>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</si>
  <si>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</si>
  <si>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</si>
  <si>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</si>
  <si>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</si>
  <si>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</si>
  <si>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</si>
  <si>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</si>
  <si>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</si>
  <si>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</si>
  <si>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</si>
  <si>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</si>
  <si>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</si>
  <si>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</si>
  <si>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</si>
  <si>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</si>
  <si>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</si>
  <si>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</si>
  <si>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</si>
  <si>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</si>
  <si>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</si>
  <si>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</si>
  <si>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</si>
  <si>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</si>
  <si>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</si>
  <si>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</si>
  <si>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</si>
  <si>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</si>
  <si>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</si>
  <si>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</si>
  <si>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</si>
  <si>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</si>
  <si>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</si>
  <si>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</si>
  <si>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</si>
  <si>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</si>
  <si>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</si>
  <si>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</si>
  <si>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</si>
  <si>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</si>
  <si>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</si>
  <si>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</si>
  <si>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</si>
  <si>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</si>
  <si>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</si>
  <si>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</si>
  <si>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</si>
  <si>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</si>
  <si>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</si>
  <si>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</si>
  <si>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</si>
  <si>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</si>
  <si>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</si>
  <si>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</si>
  <si>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</si>
  <si>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</si>
  <si>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</si>
  <si>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</si>
  <si>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</si>
  <si>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</si>
  <si>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</si>
  <si>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</si>
  <si>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</si>
  <si>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</si>
  <si>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</si>
  <si>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</si>
  <si>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</si>
  <si>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</si>
  <si>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</si>
  <si>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</si>
  <si>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</si>
  <si>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</si>
  <si>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</si>
  <si>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</si>
  <si>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</si>
  <si>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</si>
  <si>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</si>
  <si>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</si>
  <si>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</si>
  <si>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</si>
  <si>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</si>
  <si>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</si>
  <si>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</si>
  <si>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</si>
  <si>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</si>
  <si>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</si>
  <si>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</si>
  <si>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</si>
  <si>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</si>
  <si>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</si>
  <si>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</si>
  <si>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</si>
  <si>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</si>
  <si>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</si>
  <si>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</si>
  <si>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</si>
  <si>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</si>
  <si>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</si>
  <si>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Please see the "2024 ANC MCP Results" file for the time or distance results outlined by MCP/County.</t>
  </si>
  <si>
    <t xml:space="preserve">DHCS is actively working with the MCP to ensure the exceptions as described in C.2.f &amp; C.2.g are properly submitted and meet DHCS' requirements for approval. </t>
  </si>
  <si>
    <t>DHCS has placed Kaiser under a Corrective Action Plan and requires monthly updates to address the Plan's progress.</t>
  </si>
  <si>
    <t>In accordance with WIC sections 14197(e)(2) MCPs must submit an Alternative Access Standards (AAS) Request for DHCS' review and approval for areas the MCP is unable to meet time or distance standards.Please see the "2024 ANC Alternative Access Standards Requests"</t>
  </si>
  <si>
    <t>DHCS granted Alternative Access Standards (AAS) Request for areas the MCP is unable to meet time or distance standards as the plan has exhausted all other reasonable options to obtain providers to meet the applicable standards</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</si>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</sst>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information'!E30="","[Plan 6]",'I_State and program information'!E30)</f>
        <v>Inland Empire Health Plan (IEHP)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information'!E31="","[Plan 7]",'I_State and program information'!E31)</f>
        <v>Kern Health Systems (KHS)</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I12" activePane="bottomRight" state="frozen"/>
      <selection pane="bottomRight" activeCell="M22" sqref="M22"/>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information'!E32="","[Plan 8]",'I_State and program information'!E32)</f>
        <v>KP Cal LLC NorCal &amp; SoCal (Kaiser)</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c r="H12" s="49" t="s">
        <v>475</v>
      </c>
      <c r="I12" s="49" t="s">
        <v>475</v>
      </c>
      <c r="J12" s="49" t="s">
        <v>475</v>
      </c>
      <c r="K12" s="49" t="s">
        <v>475</v>
      </c>
      <c r="L12" s="49" t="s">
        <v>475</v>
      </c>
      <c r="M12" s="49" t="s">
        <v>475</v>
      </c>
      <c r="N12" s="49" t="s">
        <v>475</v>
      </c>
      <c r="O12" s="49" t="s">
        <v>475</v>
      </c>
      <c r="P12" s="49" t="s">
        <v>475</v>
      </c>
      <c r="Q12" s="49" t="s">
        <v>475</v>
      </c>
      <c r="R12" s="49" t="s">
        <v>475</v>
      </c>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c r="H15" s="49" t="s">
        <v>349</v>
      </c>
      <c r="I15" s="49" t="s">
        <v>349</v>
      </c>
      <c r="J15" s="49" t="s">
        <v>349</v>
      </c>
      <c r="K15" s="49" t="s">
        <v>349</v>
      </c>
      <c r="L15" s="49" t="s">
        <v>349</v>
      </c>
      <c r="M15" s="49" t="s">
        <v>349</v>
      </c>
      <c r="N15" s="49" t="s">
        <v>349</v>
      </c>
      <c r="O15" s="49" t="s">
        <v>349</v>
      </c>
      <c r="P15" s="49" t="s">
        <v>349</v>
      </c>
      <c r="Q15" s="49" t="s">
        <v>349</v>
      </c>
      <c r="R15" s="49" t="s">
        <v>349</v>
      </c>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t="s">
        <v>480</v>
      </c>
      <c r="I16" s="49" t="s">
        <v>480</v>
      </c>
      <c r="J16" s="49" t="s">
        <v>480</v>
      </c>
      <c r="K16" s="49" t="s">
        <v>480</v>
      </c>
      <c r="L16" s="49" t="s">
        <v>480</v>
      </c>
      <c r="M16" s="49" t="s">
        <v>480</v>
      </c>
      <c r="N16" s="49" t="s">
        <v>480</v>
      </c>
      <c r="O16" s="49" t="s">
        <v>480</v>
      </c>
      <c r="P16" s="49" t="s">
        <v>480</v>
      </c>
      <c r="Q16" s="49" t="s">
        <v>480</v>
      </c>
      <c r="R16" s="49" t="s">
        <v>480</v>
      </c>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388</v>
      </c>
      <c r="B17" s="9" t="s">
        <v>389</v>
      </c>
      <c r="C17" s="15" t="s">
        <v>390</v>
      </c>
      <c r="D17" s="132" t="s">
        <v>58</v>
      </c>
      <c r="E17" s="238"/>
      <c r="F17" s="49"/>
      <c r="G17" s="49"/>
      <c r="H17" s="49" t="s">
        <v>481</v>
      </c>
      <c r="I17" s="49" t="s">
        <v>481</v>
      </c>
      <c r="J17" s="49" t="s">
        <v>481</v>
      </c>
      <c r="K17" s="49" t="s">
        <v>481</v>
      </c>
      <c r="L17" s="49" t="s">
        <v>481</v>
      </c>
      <c r="M17" s="49" t="s">
        <v>481</v>
      </c>
      <c r="N17" s="49" t="s">
        <v>481</v>
      </c>
      <c r="O17" s="49" t="s">
        <v>481</v>
      </c>
      <c r="P17" s="49" t="s">
        <v>481</v>
      </c>
      <c r="Q17" s="49" t="s">
        <v>481</v>
      </c>
      <c r="R17" s="49" t="s">
        <v>481</v>
      </c>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c r="H18" s="49" t="s">
        <v>482</v>
      </c>
      <c r="I18" s="49" t="s">
        <v>482</v>
      </c>
      <c r="J18" s="49" t="s">
        <v>482</v>
      </c>
      <c r="K18" s="49" t="s">
        <v>482</v>
      </c>
      <c r="L18" s="49" t="s">
        <v>482</v>
      </c>
      <c r="M18" s="49" t="s">
        <v>482</v>
      </c>
      <c r="N18" s="49" t="s">
        <v>482</v>
      </c>
      <c r="O18" s="49" t="s">
        <v>482</v>
      </c>
      <c r="P18" s="49" t="s">
        <v>482</v>
      </c>
      <c r="Q18" s="49" t="s">
        <v>482</v>
      </c>
      <c r="R18" s="49" t="s">
        <v>482</v>
      </c>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c r="H19" s="52">
        <v>45992</v>
      </c>
      <c r="I19" s="52">
        <v>45992</v>
      </c>
      <c r="J19" s="52">
        <v>45992</v>
      </c>
      <c r="K19" s="52">
        <v>45992</v>
      </c>
      <c r="L19" s="52">
        <v>45992</v>
      </c>
      <c r="M19" s="52">
        <v>45992</v>
      </c>
      <c r="N19" s="52">
        <v>45992</v>
      </c>
      <c r="O19" s="52">
        <v>45992</v>
      </c>
      <c r="P19" s="52">
        <v>45992</v>
      </c>
      <c r="Q19" s="52">
        <v>45992</v>
      </c>
      <c r="R19" s="52">
        <v>45992</v>
      </c>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c r="H20" s="51" t="s">
        <v>151</v>
      </c>
      <c r="I20" s="51" t="s">
        <v>161</v>
      </c>
      <c r="J20" s="51" t="s">
        <v>161</v>
      </c>
      <c r="K20" s="51" t="s">
        <v>161</v>
      </c>
      <c r="L20" s="51" t="s">
        <v>161</v>
      </c>
      <c r="M20" s="51" t="s">
        <v>161</v>
      </c>
      <c r="N20" s="51" t="s">
        <v>161</v>
      </c>
      <c r="O20" s="51" t="s">
        <v>161</v>
      </c>
      <c r="P20" s="51" t="s">
        <v>161</v>
      </c>
      <c r="Q20" s="51" t="s">
        <v>161</v>
      </c>
      <c r="R20" s="51" t="s">
        <v>161</v>
      </c>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112.5">
      <c r="A21" s="16" t="s">
        <v>400</v>
      </c>
      <c r="B21" s="9" t="s">
        <v>401</v>
      </c>
      <c r="C21" s="9" t="s">
        <v>402</v>
      </c>
      <c r="D21" s="132" t="s">
        <v>58</v>
      </c>
      <c r="E21" s="238"/>
      <c r="F21" s="49"/>
      <c r="G21" s="49"/>
      <c r="H21" s="49" t="s">
        <v>483</v>
      </c>
      <c r="I21" s="49" t="s">
        <v>483</v>
      </c>
      <c r="J21" s="49" t="s">
        <v>483</v>
      </c>
      <c r="K21" s="49" t="s">
        <v>483</v>
      </c>
      <c r="L21" s="49" t="s">
        <v>483</v>
      </c>
      <c r="M21" s="49" t="s">
        <v>483</v>
      </c>
      <c r="N21" s="49" t="s">
        <v>483</v>
      </c>
      <c r="O21" s="49" t="s">
        <v>483</v>
      </c>
      <c r="P21" s="49" t="s">
        <v>483</v>
      </c>
      <c r="Q21" s="49" t="s">
        <v>483</v>
      </c>
      <c r="R21" s="49" t="s">
        <v>483</v>
      </c>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403</v>
      </c>
      <c r="B22" s="9" t="s">
        <v>404</v>
      </c>
      <c r="C22" s="9" t="s">
        <v>405</v>
      </c>
      <c r="D22" s="132" t="s">
        <v>58</v>
      </c>
      <c r="E22" s="238"/>
      <c r="F22" s="49"/>
      <c r="G22" s="49"/>
      <c r="H22" s="49" t="s">
        <v>484</v>
      </c>
      <c r="I22" s="49" t="s">
        <v>484</v>
      </c>
      <c r="J22" s="49" t="s">
        <v>484</v>
      </c>
      <c r="K22" s="49" t="s">
        <v>484</v>
      </c>
      <c r="L22" s="49" t="s">
        <v>484</v>
      </c>
      <c r="M22" s="49" t="s">
        <v>484</v>
      </c>
      <c r="N22" s="49" t="s">
        <v>484</v>
      </c>
      <c r="O22" s="49" t="s">
        <v>484</v>
      </c>
      <c r="P22" s="49" t="s">
        <v>484</v>
      </c>
      <c r="Q22" s="49" t="s">
        <v>484</v>
      </c>
      <c r="R22" s="49" t="s">
        <v>484</v>
      </c>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information'!E33="","[Plan 9]",'I_State and program information'!E33)</f>
        <v>L.A. Care Health Plan (L.A. Care)</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information'!E34="","[Plan 10]",'I_State and program information'!E34)</f>
        <v>Molina Healthcare of California Partner Plan, Inc. (Molina)</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486</v>
      </c>
      <c r="F1" s="180" t="s">
        <v>487</v>
      </c>
      <c r="G1" s="180" t="s">
        <v>488</v>
      </c>
      <c r="H1" s="180" t="s">
        <v>489</v>
      </c>
      <c r="I1" s="180" t="s">
        <v>490</v>
      </c>
      <c r="J1" s="180" t="s">
        <v>491</v>
      </c>
      <c r="K1" s="180" t="s">
        <v>492</v>
      </c>
      <c r="L1" s="180" t="s">
        <v>493</v>
      </c>
      <c r="M1" s="180" t="s">
        <v>494</v>
      </c>
      <c r="N1" s="180" t="s">
        <v>495</v>
      </c>
    </row>
    <row r="2" spans="1:14" s="76" customFormat="1" ht="64.900000000000006" customHeight="1">
      <c r="A2" s="309" t="s">
        <v>367</v>
      </c>
      <c r="B2" s="309"/>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496</v>
      </c>
      <c r="B3" s="24"/>
      <c r="C3" s="24"/>
      <c r="D3" s="1"/>
      <c r="E3" s="2"/>
      <c r="F3" s="2"/>
      <c r="G3" s="2"/>
      <c r="H3" s="2"/>
      <c r="I3" s="2"/>
      <c r="J3" s="2"/>
      <c r="K3" s="2"/>
      <c r="L3" s="2"/>
    </row>
    <row r="4" spans="1:14" ht="40.15" customHeight="1">
      <c r="A4" s="310" t="s">
        <v>497</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Contra Costa Health Plan (CCHP)</v>
      </c>
      <c r="F5" s="59" t="str">
        <f>IF('I_State and program information'!$E$26&lt;&gt;"",'I_State and program information'!$E$26,"[Plan 2]")</f>
        <v>Gold Coast Health Plan (GCHP)</v>
      </c>
      <c r="G5" s="59" t="str">
        <f>IF('I_State and program information'!$E$27&lt;&gt;"",'I_State and program information'!$E$27,"[Plan 3]")</f>
        <v>Health Net Community Solutions, Inc. (Health Net)</v>
      </c>
      <c r="H5" s="59" t="str">
        <f>IF('I_State and program information'!$E$28&lt;&gt;"",'I_State and program information'!$E$28,"[Plan 4]")</f>
        <v>Health Plan of San Joaquin (HPSJ)</v>
      </c>
      <c r="I5" s="59" t="str">
        <f>IF('I_State and program information'!$E$29&lt;&gt;"",'I_State and program information'!$E$29,"[Plan 5]")</f>
        <v>Health Plan of San Mateo (HPSM)</v>
      </c>
      <c r="J5" s="59" t="str">
        <f>IF('I_State and program information'!$E$30&lt;&gt;"",'I_State and program information'!$E$30,"[Plan 6]")</f>
        <v>Inland Empire Health Plan (IEHP)</v>
      </c>
      <c r="K5" s="59" t="str">
        <f>IF('I_State and program information'!$E$31&lt;&gt;"",'I_State and program information'!$E$31,"[Plan 7]")</f>
        <v>Kern Health Systems (KHS)</v>
      </c>
      <c r="L5" s="59" t="str">
        <f>IF('I_State and program information'!$E$32&lt;&gt;"",'I_State and program information'!$E$32,"[Plan 8]")</f>
        <v>KP Cal LLC NorCal &amp; SoCal (Kaiser)</v>
      </c>
      <c r="M5" s="59" t="str">
        <f>IF('I_State and program information'!$E$33&lt;&gt;"",'I_State and program information'!$E$33,"[Plan 9]")</f>
        <v>L.A. Care Health Plan (L.A. Care)</v>
      </c>
      <c r="N5" s="59" t="str">
        <f>IF('I_State and program information'!$E$34&lt;&gt;"",'I_State and program information'!$E$34,"[Plan 10]")</f>
        <v>Molina Healthcare of California Partner Plan, Inc. (Molina)</v>
      </c>
    </row>
    <row r="6" spans="1:14" ht="61.15" customHeight="1">
      <c r="A6" s="16" t="s">
        <v>498</v>
      </c>
      <c r="B6" s="9" t="s">
        <v>499</v>
      </c>
      <c r="C6" s="15" t="s">
        <v>500</v>
      </c>
      <c r="D6" s="15" t="s">
        <v>84</v>
      </c>
      <c r="E6" s="88" t="s">
        <v>501</v>
      </c>
      <c r="F6" s="60" t="s">
        <v>501</v>
      </c>
      <c r="G6" s="60" t="s">
        <v>501</v>
      </c>
      <c r="H6" s="60" t="s">
        <v>501</v>
      </c>
      <c r="I6" s="60" t="s">
        <v>501</v>
      </c>
      <c r="J6" s="60" t="s">
        <v>501</v>
      </c>
      <c r="K6" s="60" t="s">
        <v>501</v>
      </c>
      <c r="L6" s="60" t="s">
        <v>501</v>
      </c>
      <c r="M6" s="60" t="s">
        <v>501</v>
      </c>
      <c r="N6" s="60" t="s">
        <v>501</v>
      </c>
    </row>
    <row r="7" spans="1:14" ht="32.450000000000003" customHeight="1">
      <c r="A7" s="312" t="s">
        <v>502</v>
      </c>
      <c r="B7" s="312"/>
      <c r="C7" s="313"/>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503</v>
      </c>
      <c r="B8" s="9" t="s">
        <v>504</v>
      </c>
      <c r="C8" s="15" t="s">
        <v>505</v>
      </c>
      <c r="D8" s="15" t="s">
        <v>96</v>
      </c>
      <c r="E8" s="56"/>
      <c r="F8" s="60"/>
      <c r="G8" s="60"/>
      <c r="H8" s="60"/>
      <c r="I8" s="60"/>
      <c r="J8" s="60"/>
      <c r="K8" s="60"/>
      <c r="L8" s="60"/>
      <c r="M8" s="60"/>
      <c r="N8" s="60"/>
    </row>
    <row r="9" spans="1:14" ht="69.95">
      <c r="A9" s="16" t="s">
        <v>506</v>
      </c>
      <c r="B9" s="9" t="s">
        <v>507</v>
      </c>
      <c r="C9" s="15" t="s">
        <v>505</v>
      </c>
      <c r="D9" s="15" t="s">
        <v>96</v>
      </c>
      <c r="E9" s="56"/>
      <c r="F9" s="60"/>
      <c r="G9" s="60"/>
      <c r="H9" s="60"/>
      <c r="I9" s="60"/>
      <c r="J9" s="60"/>
      <c r="K9" s="60"/>
      <c r="L9" s="60"/>
      <c r="M9" s="60"/>
      <c r="N9" s="60"/>
    </row>
    <row r="10" spans="1:14" ht="56.1">
      <c r="A10" s="16" t="s">
        <v>508</v>
      </c>
      <c r="B10" s="9" t="s">
        <v>509</v>
      </c>
      <c r="C10" s="15" t="s">
        <v>505</v>
      </c>
      <c r="D10" s="15" t="s">
        <v>96</v>
      </c>
      <c r="E10" s="56"/>
      <c r="F10" s="60"/>
      <c r="G10" s="60"/>
      <c r="H10" s="60"/>
      <c r="I10" s="60"/>
      <c r="J10" s="60"/>
      <c r="K10" s="60"/>
      <c r="L10" s="60"/>
      <c r="M10" s="60"/>
      <c r="N10" s="60"/>
    </row>
    <row r="11" spans="1:14" ht="42" customHeight="1">
      <c r="B11" s="24" t="s">
        <v>510</v>
      </c>
      <c r="C11" s="24"/>
    </row>
    <row r="12" spans="1:14">
      <c r="A12" s="16" t="s">
        <v>511</v>
      </c>
      <c r="B12" s="9" t="s">
        <v>510</v>
      </c>
      <c r="C12" s="15" t="s">
        <v>512</v>
      </c>
      <c r="D12" s="15" t="s">
        <v>58</v>
      </c>
      <c r="E12" s="56" t="s">
        <v>55</v>
      </c>
      <c r="F12" s="60" t="s">
        <v>55</v>
      </c>
      <c r="G12" s="60" t="s">
        <v>55</v>
      </c>
      <c r="H12" s="60" t="s">
        <v>55</v>
      </c>
      <c r="I12" s="60" t="s">
        <v>55</v>
      </c>
      <c r="J12" s="60" t="s">
        <v>55</v>
      </c>
      <c r="K12" s="60" t="s">
        <v>55</v>
      </c>
      <c r="L12" s="60" t="s">
        <v>55</v>
      </c>
      <c r="M12" s="60" t="s">
        <v>55</v>
      </c>
      <c r="N12" s="60" t="s">
        <v>55</v>
      </c>
    </row>
    <row r="13" spans="1:14" ht="27.95">
      <c r="A13" s="16" t="s">
        <v>513</v>
      </c>
      <c r="B13" s="9" t="s">
        <v>514</v>
      </c>
      <c r="C13" s="15" t="s">
        <v>515</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516</v>
      </c>
      <c r="B14" s="9" t="s">
        <v>517</v>
      </c>
      <c r="C14" s="15" t="s">
        <v>518</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519</v>
      </c>
      <c r="B15" s="31" t="s">
        <v>520</v>
      </c>
      <c r="C15" s="31" t="s">
        <v>521</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522</v>
      </c>
      <c r="B16" s="31" t="s">
        <v>446</v>
      </c>
      <c r="C16" s="31" t="s">
        <v>523</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524</v>
      </c>
      <c r="B1" s="21"/>
      <c r="H1" s="44"/>
      <c r="I1" s="44"/>
      <c r="J1" s="22" t="s">
        <v>525</v>
      </c>
      <c r="K1" s="22" t="s">
        <v>526</v>
      </c>
      <c r="L1" s="80" t="s">
        <v>527</v>
      </c>
      <c r="M1" s="81" t="s">
        <v>160</v>
      </c>
      <c r="N1" s="81" t="s">
        <v>162</v>
      </c>
      <c r="O1" s="22" t="s">
        <v>163</v>
      </c>
      <c r="P1" s="22" t="s">
        <v>164</v>
      </c>
      <c r="Q1" s="22" t="s">
        <v>166</v>
      </c>
      <c r="R1" s="22" t="s">
        <v>528</v>
      </c>
      <c r="S1" s="22" t="s">
        <v>529</v>
      </c>
      <c r="T1" s="22" t="s">
        <v>530</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531</v>
      </c>
      <c r="BM1" s="43" t="s">
        <v>532</v>
      </c>
      <c r="BN1" s="43" t="s">
        <v>533</v>
      </c>
      <c r="BO1" s="43" t="s">
        <v>534</v>
      </c>
      <c r="BP1" s="43" t="s">
        <v>535</v>
      </c>
      <c r="BQ1" s="43" t="s">
        <v>536</v>
      </c>
      <c r="BR1" s="43" t="s">
        <v>537</v>
      </c>
      <c r="BS1" s="43" t="s">
        <v>538</v>
      </c>
      <c r="BT1" s="43" t="s">
        <v>539</v>
      </c>
      <c r="BU1" s="43" t="s">
        <v>540</v>
      </c>
      <c r="BV1" s="43" t="s">
        <v>541</v>
      </c>
      <c r="BW1" s="43" t="s">
        <v>542</v>
      </c>
      <c r="BX1" s="43" t="s">
        <v>543</v>
      </c>
      <c r="BY1" s="43" t="s">
        <v>544</v>
      </c>
      <c r="BZ1" s="43" t="s">
        <v>545</v>
      </c>
      <c r="CA1" s="43" t="s">
        <v>546</v>
      </c>
      <c r="CB1" s="43" t="s">
        <v>547</v>
      </c>
      <c r="CC1" s="43" t="s">
        <v>548</v>
      </c>
      <c r="CD1" s="43" t="s">
        <v>549</v>
      </c>
      <c r="CE1" s="43" t="s">
        <v>550</v>
      </c>
      <c r="CF1" s="43" t="s">
        <v>551</v>
      </c>
      <c r="CG1" s="43" t="s">
        <v>552</v>
      </c>
      <c r="CH1" s="43" t="s">
        <v>553</v>
      </c>
      <c r="CI1" s="43" t="s">
        <v>554</v>
      </c>
      <c r="CJ1" s="43" t="s">
        <v>555</v>
      </c>
      <c r="CK1" s="43" t="s">
        <v>556</v>
      </c>
      <c r="CL1" s="43" t="s">
        <v>557</v>
      </c>
      <c r="CM1" s="43" t="s">
        <v>558</v>
      </c>
      <c r="CN1" s="43" t="s">
        <v>559</v>
      </c>
      <c r="CO1" s="43" t="s">
        <v>560</v>
      </c>
      <c r="CP1" s="43" t="s">
        <v>561</v>
      </c>
      <c r="CQ1" s="43" t="s">
        <v>562</v>
      </c>
      <c r="CR1" s="43" t="s">
        <v>563</v>
      </c>
      <c r="CS1" s="43" t="s">
        <v>564</v>
      </c>
      <c r="CT1" s="43" t="s">
        <v>565</v>
      </c>
      <c r="CU1" s="43" t="s">
        <v>566</v>
      </c>
      <c r="CV1" s="43" t="s">
        <v>567</v>
      </c>
      <c r="CW1" s="43" t="s">
        <v>568</v>
      </c>
      <c r="CX1" s="43" t="s">
        <v>569</v>
      </c>
      <c r="CY1" s="43" t="s">
        <v>570</v>
      </c>
      <c r="CZ1" s="43" t="s">
        <v>571</v>
      </c>
      <c r="DA1" s="43" t="s">
        <v>572</v>
      </c>
      <c r="DB1" s="43" t="s">
        <v>573</v>
      </c>
      <c r="DC1" s="43" t="s">
        <v>574</v>
      </c>
      <c r="DD1" s="43" t="s">
        <v>575</v>
      </c>
      <c r="DE1" s="43" t="s">
        <v>576</v>
      </c>
      <c r="DF1" s="43" t="s">
        <v>577</v>
      </c>
      <c r="DG1" s="43" t="s">
        <v>578</v>
      </c>
      <c r="DH1" s="43" t="s">
        <v>579</v>
      </c>
      <c r="DI1" s="43" t="s">
        <v>580</v>
      </c>
      <c r="DJ1" s="43" t="s">
        <v>581</v>
      </c>
      <c r="DK1" s="43" t="s">
        <v>582</v>
      </c>
      <c r="DL1" s="43" t="s">
        <v>583</v>
      </c>
      <c r="DM1" s="43" t="s">
        <v>584</v>
      </c>
      <c r="DN1" s="43" t="s">
        <v>585</v>
      </c>
      <c r="DO1" s="43" t="s">
        <v>586</v>
      </c>
      <c r="DP1" s="43" t="s">
        <v>587</v>
      </c>
      <c r="DQ1" s="43" t="s">
        <v>588</v>
      </c>
      <c r="DR1" s="43" t="s">
        <v>589</v>
      </c>
      <c r="DS1" s="43" t="s">
        <v>590</v>
      </c>
      <c r="DT1" s="43" t="s">
        <v>591</v>
      </c>
      <c r="DU1" s="43" t="s">
        <v>592</v>
      </c>
      <c r="DV1" s="43" t="s">
        <v>593</v>
      </c>
      <c r="DW1" s="43" t="s">
        <v>594</v>
      </c>
      <c r="DX1" s="43" t="s">
        <v>595</v>
      </c>
      <c r="DY1" s="43" t="s">
        <v>596</v>
      </c>
      <c r="DZ1" s="43" t="s">
        <v>597</v>
      </c>
      <c r="EA1" s="43" t="s">
        <v>598</v>
      </c>
      <c r="EB1" s="43" t="s">
        <v>599</v>
      </c>
      <c r="EC1" s="43" t="s">
        <v>600</v>
      </c>
      <c r="ED1" s="43" t="s">
        <v>601</v>
      </c>
      <c r="EE1" s="43" t="s">
        <v>602</v>
      </c>
      <c r="EF1" s="43" t="s">
        <v>603</v>
      </c>
      <c r="EG1" s="43" t="s">
        <v>604</v>
      </c>
      <c r="EH1" s="43" t="s">
        <v>605</v>
      </c>
      <c r="EI1" s="43" t="s">
        <v>606</v>
      </c>
      <c r="EJ1" s="43" t="s">
        <v>607</v>
      </c>
      <c r="EK1" s="43" t="s">
        <v>608</v>
      </c>
      <c r="EL1" s="43" t="s">
        <v>609</v>
      </c>
      <c r="EM1" s="43" t="s">
        <v>610</v>
      </c>
      <c r="EN1" s="43" t="s">
        <v>611</v>
      </c>
      <c r="EO1" s="43" t="s">
        <v>612</v>
      </c>
      <c r="EP1" s="43" t="s">
        <v>613</v>
      </c>
      <c r="EQ1" s="43" t="s">
        <v>614</v>
      </c>
      <c r="ER1" s="43" t="s">
        <v>615</v>
      </c>
      <c r="ES1" s="43" t="s">
        <v>616</v>
      </c>
      <c r="ET1" s="43" t="s">
        <v>617</v>
      </c>
      <c r="EU1" s="43" t="s">
        <v>618</v>
      </c>
      <c r="EV1" s="43" t="s">
        <v>619</v>
      </c>
      <c r="EW1" s="43" t="s">
        <v>620</v>
      </c>
      <c r="EX1" s="43" t="s">
        <v>621</v>
      </c>
      <c r="EY1" s="43" t="s">
        <v>622</v>
      </c>
      <c r="EZ1" s="43" t="s">
        <v>623</v>
      </c>
      <c r="FA1" s="43" t="s">
        <v>624</v>
      </c>
      <c r="FB1" s="43" t="s">
        <v>625</v>
      </c>
      <c r="FC1" s="43" t="s">
        <v>626</v>
      </c>
      <c r="FD1" s="43" t="s">
        <v>627</v>
      </c>
      <c r="FE1" s="43" t="s">
        <v>628</v>
      </c>
      <c r="FF1" s="43" t="s">
        <v>629</v>
      </c>
      <c r="FG1" s="43" t="s">
        <v>630</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631</v>
      </c>
      <c r="B2" s="7" t="s">
        <v>632</v>
      </c>
      <c r="C2" s="7" t="s">
        <v>90</v>
      </c>
      <c r="D2" s="7" t="s">
        <v>633</v>
      </c>
      <c r="E2" s="94" t="s">
        <v>633</v>
      </c>
      <c r="F2" s="25" t="s">
        <v>634</v>
      </c>
      <c r="G2" s="7" t="s">
        <v>635</v>
      </c>
      <c r="H2" s="7" t="s">
        <v>636</v>
      </c>
      <c r="I2" s="8" t="s">
        <v>152</v>
      </c>
      <c r="J2" s="25" t="s">
        <v>637</v>
      </c>
      <c r="K2" s="25" t="s">
        <v>638</v>
      </c>
      <c r="L2" s="25"/>
      <c r="M2" s="25"/>
      <c r="N2" s="25"/>
      <c r="O2" s="25"/>
      <c r="P2" s="25"/>
      <c r="Q2" s="25"/>
      <c r="R2" s="25"/>
      <c r="S2" s="25"/>
      <c r="T2" s="25"/>
      <c r="U2" s="8" t="s">
        <v>639</v>
      </c>
      <c r="V2" s="7" t="s">
        <v>306</v>
      </c>
      <c r="W2" s="8" t="s">
        <v>640</v>
      </c>
      <c r="X2" s="7" t="s">
        <v>641</v>
      </c>
      <c r="Y2" s="7" t="s">
        <v>642</v>
      </c>
      <c r="Z2" s="7" t="s">
        <v>643</v>
      </c>
      <c r="AA2" s="7" t="s">
        <v>644</v>
      </c>
      <c r="AB2" s="7" t="s">
        <v>645</v>
      </c>
      <c r="AC2" s="7" t="s">
        <v>646</v>
      </c>
      <c r="AD2" s="7" t="s">
        <v>647</v>
      </c>
      <c r="AE2" s="25" t="s">
        <v>648</v>
      </c>
      <c r="AF2" s="25"/>
      <c r="AG2" s="25"/>
      <c r="AH2" s="25"/>
      <c r="AI2" s="25"/>
      <c r="AJ2" s="25"/>
      <c r="AK2" s="25"/>
      <c r="AL2" s="25"/>
      <c r="AM2" s="25"/>
      <c r="AN2" s="25"/>
      <c r="AO2" s="7" t="s">
        <v>649</v>
      </c>
      <c r="AP2" s="25" t="s">
        <v>650</v>
      </c>
      <c r="AQ2" s="25"/>
      <c r="AR2" s="25"/>
      <c r="AS2" s="25"/>
      <c r="AT2" s="25"/>
      <c r="AU2" s="25"/>
      <c r="AV2" s="25"/>
      <c r="AW2" s="25"/>
      <c r="AX2" s="25"/>
      <c r="AY2" s="25"/>
      <c r="AZ2" s="7" t="s">
        <v>651</v>
      </c>
      <c r="BA2" s="25" t="s">
        <v>652</v>
      </c>
      <c r="BB2" s="25"/>
      <c r="BC2" s="25"/>
      <c r="BD2" s="25"/>
      <c r="BE2" s="25"/>
      <c r="BF2" s="25"/>
      <c r="BG2" s="25"/>
      <c r="BH2" s="25"/>
      <c r="BI2" s="25"/>
      <c r="BJ2" s="25"/>
      <c r="BK2" s="246" t="s">
        <v>653</v>
      </c>
      <c r="BL2" s="246" t="s">
        <v>654</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655</v>
      </c>
      <c r="C3" s="17" t="s">
        <v>656</v>
      </c>
      <c r="D3" s="17" t="s">
        <v>635</v>
      </c>
      <c r="E3" s="14" t="s">
        <v>657</v>
      </c>
      <c r="F3" s="62" t="str">
        <f>IF(ISNUMBER(FIND(services,'I_State and program information'!E20)),"",'I_State and program information'!E20&amp;services)</f>
        <v xml:space="preserve">Services; </v>
      </c>
      <c r="G3" s="12" t="s">
        <v>129</v>
      </c>
      <c r="H3" s="3" t="s">
        <v>161</v>
      </c>
      <c r="I3" s="3" t="s">
        <v>658</v>
      </c>
      <c r="J3" s="32" t="str">
        <f>IF('I_State and program information'!E25="","",'I_State and program information'!E25&amp;"; ")</f>
        <v xml:space="preserve">Contra Costa Health Plan (CCHP); </v>
      </c>
      <c r="K3" s="41" t="str">
        <f>IF(ISNUMBER(FIND(plan1,'I_State and program information'!$E$52)),"",'I_State and program information'!$E$52&amp;plan1)</f>
        <v xml:space="preserve">AllContra Costa Health Plan (CCHP); </v>
      </c>
      <c r="L3" s="41" t="str">
        <f>IF(ISNUMBER(FIND(plan1,'I_State and program information'!$E$56)),"",'I_State and program information'!$E$56&amp;plan1)</f>
        <v xml:space="preserve">AllContra Costa Health Plan (CCHP); </v>
      </c>
      <c r="M3" s="41" t="str">
        <f>IF(ISNUMBER(FIND(plan1,'I_State and program information'!$E$60)),"",'I_State and program information'!$E$60&amp;plan1)</f>
        <v xml:space="preserve">Contra Costa Health Plan (CCHP); </v>
      </c>
      <c r="N3" s="41" t="str">
        <f>IF(ISNUMBER(FIND(plan1,'I_State and program information'!$E$64)),"",'I_State and program information'!$E$64&amp;plan1)</f>
        <v xml:space="preserve">Contra Costa Health Plan (CCHP); </v>
      </c>
      <c r="O3" s="41" t="str">
        <f>IF(ISNUMBER(FIND(plan1,'I_State and program information'!$E$68)),"",'I_State and program information'!$E$68&amp;plan1)</f>
        <v xml:space="preserve">Contra Costa Health Plan (CCHP); </v>
      </c>
      <c r="P3" s="41" t="str">
        <f>IF(ISNUMBER(FIND(plan1,'I_State and program information'!$E$72)),"",'I_State and program information'!$E$72&amp;plan1)</f>
        <v xml:space="preserve">AllContra Costa Health Plan (CCHP); </v>
      </c>
      <c r="Q3" s="41" t="str">
        <f>IF(ISNUMBER(FIND(plan1,'I_State and program information'!$E$76)),"",'I_State and program information'!$E$76&amp;plan1)</f>
        <v xml:space="preserve">Contra Costa Health Plan (CCHP); </v>
      </c>
      <c r="R3" s="41" t="str">
        <f>IF(ISNUMBER(FIND(plan1,'I_State and program information'!$E$82)),"",'I_State and program information'!$E$82&amp;plan1)</f>
        <v xml:space="preserve">AllContra Costa Health Plan (CCHP); </v>
      </c>
      <c r="S3" s="41" t="str">
        <f>IF(ISNUMBER(FIND(plan1,'I_State and program information'!$E$88)),"",'I_State and program information'!$E$88&amp;plan1)</f>
        <v xml:space="preserve">AllContra Costa Health Plan (CCHP); </v>
      </c>
      <c r="T3" s="41" t="str">
        <f>IF(ISNUMBER(FIND(plan1,'I_State and program information'!$E$94)),"",'I_State and program information'!$E$94&amp;plan1)</f>
        <v xml:space="preserve">AllContra Costa Health Plan (CCHP); </v>
      </c>
      <c r="U3" s="3" t="s">
        <v>127</v>
      </c>
      <c r="V3" s="3" t="s">
        <v>659</v>
      </c>
      <c r="W3" s="18" t="s">
        <v>149</v>
      </c>
      <c r="X3" s="3" t="s">
        <v>357</v>
      </c>
      <c r="Y3" s="3" t="s">
        <v>361</v>
      </c>
      <c r="Z3" s="3" t="s">
        <v>373</v>
      </c>
      <c r="AA3" s="3" t="s">
        <v>475</v>
      </c>
      <c r="AB3" s="3" t="s">
        <v>151</v>
      </c>
      <c r="AC3" s="3" t="s">
        <v>501</v>
      </c>
      <c r="AD3" s="3" t="s">
        <v>660</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661</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662</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663</v>
      </c>
      <c r="B4" s="11" t="s">
        <v>664</v>
      </c>
      <c r="C4" s="17" t="s">
        <v>93</v>
      </c>
      <c r="D4" s="17" t="s">
        <v>665</v>
      </c>
      <c r="E4" s="14" t="s">
        <v>666</v>
      </c>
      <c r="F4" s="62" t="str">
        <f>IF(ISNUMBER(FIND(benefits,'I_State and program information'!E20)),"",'I_State and program information'!E20&amp;benefits)</f>
        <v xml:space="preserve">Benefits; </v>
      </c>
      <c r="G4" s="12" t="s">
        <v>136</v>
      </c>
      <c r="H4" s="3" t="s">
        <v>151</v>
      </c>
      <c r="I4" s="3" t="s">
        <v>667</v>
      </c>
      <c r="J4" s="32" t="str">
        <f>IF('I_State and program information'!E26="","",'I_State and program information'!E26&amp;"; ")</f>
        <v xml:space="preserve">Gold Coast Health Plan (GCHP); </v>
      </c>
      <c r="K4" s="41" t="str">
        <f>IF(ISNUMBER(FIND(plan2,'I_State and program information'!$E$52)),"",'I_State and program information'!$E$52&amp;plan2)</f>
        <v xml:space="preserve">AllGold Coast Health Plan (GCHP); </v>
      </c>
      <c r="L4" s="41" t="str">
        <f>IF(ISNUMBER(FIND(plan2,'I_State and program information'!$E$56)),"",'I_State and program information'!$E$56&amp;plan2)</f>
        <v xml:space="preserve">AllGold Coast Health Plan (GCHP); </v>
      </c>
      <c r="M4" s="41" t="str">
        <f>IF(ISNUMBER(FIND(plan2,'I_State and program information'!$E$60)),"",'I_State and program information'!$E$60&amp;plan2)</f>
        <v xml:space="preserve">Gold Coast Health Plan (GCHP); </v>
      </c>
      <c r="N4" s="41" t="str">
        <f>IF(ISNUMBER(FIND(plan2,'I_State and program information'!$E$64)),"",'I_State and program information'!$E$64&amp;plan2)</f>
        <v xml:space="preserve">Gold Coast Health Plan (GCHP); </v>
      </c>
      <c r="O4" s="41" t="str">
        <f>IF(ISNUMBER(FIND(plan2,'I_State and program information'!$E$68)),"",'I_State and program information'!$E$68&amp;plan2)</f>
        <v xml:space="preserve">Gold Coast Health Plan (GCHP); </v>
      </c>
      <c r="P4" s="41" t="str">
        <f>IF(ISNUMBER(FIND(plan2,'I_State and program information'!$E$72)),"",'I_State and program information'!$E$72&amp;plan2)</f>
        <v xml:space="preserve">AllGold Coast Health Plan (GCHP); </v>
      </c>
      <c r="Q4" s="41" t="str">
        <f>IF(ISNUMBER(FIND(plan2,'I_State and program information'!$E$76)),"",'I_State and program information'!$E$76&amp;plan2)</f>
        <v xml:space="preserve">Gold Coast Health Plan (GCHP); </v>
      </c>
      <c r="R4" s="41" t="str">
        <f>IF(ISNUMBER(FIND(plan2,'I_State and program information'!$E$82)),"",'I_State and program information'!$E$82&amp;plan2)</f>
        <v xml:space="preserve">AllGold Coast Health Plan (GCHP); </v>
      </c>
      <c r="S4" s="41" t="str">
        <f>IF(ISNUMBER(FIND(plan2,'I_State and program information'!$E$88)),"",'I_State and program information'!$E$88&amp;plan2)</f>
        <v xml:space="preserve">AllGold Coast Health Plan (GCHP); </v>
      </c>
      <c r="T4" s="41" t="str">
        <f>IF(ISNUMBER(FIND(plan2,'I_State and program information'!$E$94)),"",'I_State and program information'!$E$94&amp;plan2)</f>
        <v xml:space="preserve">AllGold Coast Health Plan (GCHP); </v>
      </c>
      <c r="U4" s="3" t="s">
        <v>130</v>
      </c>
      <c r="V4" s="3" t="s">
        <v>668</v>
      </c>
      <c r="W4" s="18" t="s">
        <v>669</v>
      </c>
      <c r="X4" s="3" t="s">
        <v>670</v>
      </c>
      <c r="Y4" s="3" t="s">
        <v>671</v>
      </c>
      <c r="Z4" s="3" t="s">
        <v>474</v>
      </c>
      <c r="AB4" s="3" t="s">
        <v>161</v>
      </c>
      <c r="AC4" s="3" t="s">
        <v>672</v>
      </c>
      <c r="AD4" s="3" t="s">
        <v>673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674</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676</v>
      </c>
      <c r="B5" s="11" t="s">
        <v>677</v>
      </c>
      <c r="C5" s="17" t="s">
        <v>678</v>
      </c>
      <c r="D5" s="17" t="s">
        <v>679</v>
      </c>
      <c r="E5" s="14" t="s">
        <v>680</v>
      </c>
      <c r="F5" s="62" t="str">
        <f>IF(ISNUMBER(FIND(geographic,'I_State and program information'!E20)),"",'I_State and program information'!E20&amp;geographic)</f>
        <v xml:space="preserve">Geographic service area; </v>
      </c>
      <c r="G5" s="11"/>
      <c r="I5" s="3" t="s">
        <v>681</v>
      </c>
      <c r="J5" s="32" t="str">
        <f>IF('I_State and program information'!E27="","",'I_State and program information'!E27&amp;"; ")</f>
        <v xml:space="preserve">Health Net Community Solutions, Inc. (Health Net); </v>
      </c>
      <c r="K5" s="41" t="str">
        <f>IF(ISNUMBER(FIND(plan3,'I_State and program information'!$E$52)),"",'I_State and program information'!$E$52&amp;plan3)</f>
        <v xml:space="preserve">AllHealth Net Community Solutions, Inc. (Health Net); </v>
      </c>
      <c r="L5" s="41" t="str">
        <f>IF(ISNUMBER(FIND(plan3,'I_State and program information'!$E$56)),"",'I_State and program information'!$E$56&amp;plan3)</f>
        <v xml:space="preserve">AllHealth Net Community Solutions, Inc. (Health Net); </v>
      </c>
      <c r="M5" s="41" t="str">
        <f>IF(ISNUMBER(FIND(plan3,'I_State and program information'!$E$60)),"",'I_State and program information'!$E$60&amp;plan3)</f>
        <v xml:space="preserve">Health Net Community Solutions, Inc. (Health Net); </v>
      </c>
      <c r="N5" s="41" t="str">
        <f>IF(ISNUMBER(FIND(plan3,'I_State and program information'!$E$64)),"",'I_State and program information'!$E$64&amp;plan3)</f>
        <v xml:space="preserve">Health Net Community Solutions, Inc. (Health Net); </v>
      </c>
      <c r="O5" s="41" t="str">
        <f>IF(ISNUMBER(FIND(plan3,'I_State and program information'!$E$68)),"",'I_State and program information'!$E$68&amp;plan3)</f>
        <v xml:space="preserve">Health Net Community Solutions, Inc. (Health Net); </v>
      </c>
      <c r="P5" s="41" t="str">
        <f>IF(ISNUMBER(FIND(plan3,'I_State and program information'!$E$72)),"",'I_State and program information'!$E$72&amp;plan3)</f>
        <v xml:space="preserve">AllHealth Net Community Solutions, Inc. (Health Net); </v>
      </c>
      <c r="Q5" s="41" t="str">
        <f>IF(ISNUMBER(FIND(plan3,'I_State and program information'!$E$76)),"",'I_State and program information'!$E$76&amp;plan3)</f>
        <v xml:space="preserve">Health Net Community Solutions, Inc. (Health Net); </v>
      </c>
      <c r="R5" s="41" t="str">
        <f>IF(ISNUMBER(FIND(plan3,'I_State and program information'!$E$82)),"",'I_State and program information'!$E$82&amp;plan3)</f>
        <v xml:space="preserve">AllHealth Net Community Solutions, Inc. (Health Net); </v>
      </c>
      <c r="S5" s="41" t="str">
        <f>IF(ISNUMBER(FIND(plan3,'I_State and program information'!$E$88)),"",'I_State and program information'!$E$88&amp;plan3)</f>
        <v xml:space="preserve">AllHealth Net Community Solutions, Inc. (Health Net); </v>
      </c>
      <c r="T5" s="41" t="str">
        <f>IF(ISNUMBER(FIND(plan3,'I_State and program information'!$E$94)),"",'I_State and program information'!$E$94&amp;plan3)</f>
        <v xml:space="preserve">AllHealth Net Community Solutions, Inc. (Health Net); </v>
      </c>
      <c r="U5" s="3" t="s">
        <v>132</v>
      </c>
      <c r="V5" s="3" t="s">
        <v>309</v>
      </c>
      <c r="W5" s="18" t="s">
        <v>682</v>
      </c>
      <c r="X5" s="3" t="s">
        <v>145</v>
      </c>
      <c r="Y5" s="3" t="s">
        <v>683</v>
      </c>
      <c r="AD5" s="3" t="s">
        <v>684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685</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687</v>
      </c>
      <c r="B6" s="11" t="s">
        <v>688</v>
      </c>
      <c r="C6" s="17"/>
      <c r="D6" s="17" t="s">
        <v>689</v>
      </c>
      <c r="E6" s="14" t="s">
        <v>690</v>
      </c>
      <c r="F6" s="62" t="str">
        <f>IF(ISNUMBER(FIND(composition,'I_State and program information'!E20)),"",'I_State and program information'!E20&amp;composition)</f>
        <v xml:space="preserve">Composition of provider network; </v>
      </c>
      <c r="G6" s="11"/>
      <c r="I6" s="3" t="s">
        <v>691</v>
      </c>
      <c r="J6" s="32" t="str">
        <f>IF('I_State and program information'!E28="","",'I_State and program information'!E28&amp;"; ")</f>
        <v xml:space="preserve">Health Plan of San Joaquin (HPSJ); </v>
      </c>
      <c r="K6" s="41" t="str">
        <f>IF(ISNUMBER(FIND(plan4,'I_State and program information'!$E$52)),"",'I_State and program information'!$E$52&amp;plan4)</f>
        <v xml:space="preserve">AllHealth Plan of San Joaquin (HPSJ); </v>
      </c>
      <c r="L6" s="41" t="str">
        <f>IF(ISNUMBER(FIND(plan4,'I_State and program information'!$E$56)),"",'I_State and program information'!$E$56&amp;plan4)</f>
        <v xml:space="preserve">AllHealth Plan of San Joaquin (HPSJ); </v>
      </c>
      <c r="M6" s="41" t="str">
        <f>IF(ISNUMBER(FIND(plan4,'I_State and program information'!$E$60)),"",'I_State and program information'!$E$60&amp;plan4)</f>
        <v xml:space="preserve">Health Plan of San Joaquin (HPSJ); </v>
      </c>
      <c r="N6" s="41" t="str">
        <f>IF(ISNUMBER(FIND(plan4,'I_State and program information'!$E$64)),"",'I_State and program information'!$E$64&amp;plan4)</f>
        <v xml:space="preserve">Health Plan of San Joaquin (HPSJ); </v>
      </c>
      <c r="O6" s="41" t="str">
        <f>IF(ISNUMBER(FIND(plan4,'I_State and program information'!$E$68)),"",'I_State and program information'!$E$68&amp;plan4)</f>
        <v xml:space="preserve">Health Plan of San Joaquin (HPSJ); </v>
      </c>
      <c r="P6" s="41" t="str">
        <f>IF(ISNUMBER(FIND(plan4,'I_State and program information'!$E$72)),"",'I_State and program information'!$E$72&amp;plan4)</f>
        <v xml:space="preserve">AllHealth Plan of San Joaquin (HPSJ); </v>
      </c>
      <c r="Q6" s="41" t="str">
        <f>IF(ISNUMBER(FIND(plan4,'I_State and program information'!$E$76)),"",'I_State and program information'!$E$76&amp;plan4)</f>
        <v xml:space="preserve">Health Plan of San Joaquin (HPSJ); </v>
      </c>
      <c r="R6" s="41" t="str">
        <f>IF(ISNUMBER(FIND(plan4,'I_State and program information'!$E$82)),"",'I_State and program information'!$E$82&amp;plan4)</f>
        <v xml:space="preserve">AllHealth Plan of San Joaquin (HPSJ); </v>
      </c>
      <c r="S6" s="41" t="str">
        <f>IF(ISNUMBER(FIND(plan4,'I_State and program information'!$E$88)),"",'I_State and program information'!$E$88&amp;plan4)</f>
        <v xml:space="preserve">AllHealth Plan of San Joaquin (HPSJ); </v>
      </c>
      <c r="T6" s="41" t="str">
        <f>IF(ISNUMBER(FIND(plan4,'I_State and program information'!$E$94)),"",'I_State and program information'!$E$94&amp;plan4)</f>
        <v xml:space="preserve">AllHealth Plan of San Joaquin (HPSJ); </v>
      </c>
      <c r="U6" s="3" t="s">
        <v>134</v>
      </c>
      <c r="V6" s="3" t="s">
        <v>310</v>
      </c>
      <c r="W6" s="18" t="s">
        <v>692</v>
      </c>
      <c r="X6" s="4" t="s">
        <v>693</v>
      </c>
      <c r="Y6" s="3" t="s">
        <v>694</v>
      </c>
      <c r="AD6" s="3" t="s">
        <v>695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696</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698</v>
      </c>
      <c r="B7" s="11" t="s">
        <v>85</v>
      </c>
      <c r="C7" s="17"/>
      <c r="D7" s="17" t="s">
        <v>699</v>
      </c>
      <c r="E7" s="14" t="s">
        <v>700</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Health Plan of San Mateo (HPSM); </v>
      </c>
      <c r="K7" s="41" t="str">
        <f>IF(ISNUMBER(FIND(plan5,'I_State and program information'!$E$52)),"",'I_State and program information'!$E$52&amp;plan5)</f>
        <v xml:space="preserve">AllHealth Plan of San Mateo (HPSM); </v>
      </c>
      <c r="L7" s="41" t="str">
        <f>IF(ISNUMBER(FIND(plan5,'I_State and program information'!$E$56)),"",'I_State and program information'!$E$56&amp;plan5)</f>
        <v xml:space="preserve">AllHealth Plan of San Mateo (HPSM); </v>
      </c>
      <c r="M7" s="41" t="str">
        <f>IF(ISNUMBER(FIND(plan5,'I_State and program information'!$E$60)),"",'I_State and program information'!$E$60&amp;plan5)</f>
        <v xml:space="preserve">Health Plan of San Mateo (HPSM); </v>
      </c>
      <c r="N7" s="41" t="str">
        <f>IF(ISNUMBER(FIND(plan5,'I_State and program information'!$E$64)),"",'I_State and program information'!$E$64&amp;plan5)</f>
        <v xml:space="preserve">Health Plan of San Mateo (HPSM); </v>
      </c>
      <c r="O7" s="41" t="str">
        <f>IF(ISNUMBER(FIND(plan5,'I_State and program information'!$E$68)),"",'I_State and program information'!$E$68&amp;plan5)</f>
        <v xml:space="preserve">Health Plan of San Mateo (HPSM); </v>
      </c>
      <c r="P7" s="41" t="str">
        <f>IF(ISNUMBER(FIND(plan5,'I_State and program information'!$E$72)),"",'I_State and program information'!$E$72&amp;plan5)</f>
        <v xml:space="preserve">AllHealth Plan of San Mateo (HPSM); </v>
      </c>
      <c r="Q7" s="41" t="str">
        <f>IF(ISNUMBER(FIND(plan5,'I_State and program information'!$E$76)),"",'I_State and program information'!$E$76&amp;plan5)</f>
        <v xml:space="preserve">Health Plan of San Mateo (HPSM); </v>
      </c>
      <c r="R7" s="41" t="str">
        <f>IF(ISNUMBER(FIND(plan5,'I_State and program information'!$E$82)),"",'I_State and program information'!$E$82&amp;plan5)</f>
        <v xml:space="preserve">AllHealth Plan of San Mateo (HPSM); </v>
      </c>
      <c r="S7" s="41" t="str">
        <f>IF(ISNUMBER(FIND(plan5,'I_State and program information'!$E$88)),"",'I_State and program information'!$E$88&amp;plan5)</f>
        <v xml:space="preserve">AllHealth Plan of San Mateo (HPSM); </v>
      </c>
      <c r="T7" s="41" t="str">
        <f>IF(ISNUMBER(FIND(plan5,'I_State and program information'!$E$94)),"",'I_State and program information'!$E$94&amp;plan5)</f>
        <v xml:space="preserve">AllHealth Plan of San Mateo (HPSM); </v>
      </c>
      <c r="U7" s="3" t="s">
        <v>137</v>
      </c>
      <c r="V7" s="3" t="s">
        <v>308</v>
      </c>
      <c r="W7" s="18" t="s">
        <v>701</v>
      </c>
      <c r="Y7" s="3" t="s">
        <v>702</v>
      </c>
      <c r="AD7" s="3" t="s">
        <v>703</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704</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705</v>
      </c>
      <c r="C8" s="17"/>
      <c r="D8" s="17" t="s">
        <v>706</v>
      </c>
      <c r="E8" s="14" t="s">
        <v>707</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Inland Empire Health Plan (IEHP); </v>
      </c>
      <c r="K8" s="41" t="str">
        <f>IF(ISNUMBER(FIND(plan6,'I_State and program information'!$E$52)),"",'I_State and program information'!$E$52&amp;plan6)</f>
        <v xml:space="preserve">AllInland Empire Health Plan (IEHP); </v>
      </c>
      <c r="L8" s="41" t="str">
        <f>IF(ISNUMBER(FIND(plan6,'I_State and program information'!$E$56)),"",'I_State and program information'!$E$56&amp;plan6)</f>
        <v xml:space="preserve">AllInland Empire Health Plan (IEHP); </v>
      </c>
      <c r="M8" s="41" t="str">
        <f>IF(ISNUMBER(FIND(plan6,'I_State and program information'!$E$60)),"",'I_State and program information'!$E$60&amp;plan6)</f>
        <v xml:space="preserve">Inland Empire Health Plan (IEHP); </v>
      </c>
      <c r="N8" s="41" t="str">
        <f>IF(ISNUMBER(FIND(plan6,'I_State and program information'!$E$64)),"",'I_State and program information'!$E$64&amp;plan6)</f>
        <v xml:space="preserve">Inland Empire Health Plan (IEHP); </v>
      </c>
      <c r="O8" s="41" t="str">
        <f>IF(ISNUMBER(FIND(plan6,'I_State and program information'!$E$68)),"",'I_State and program information'!$E$68&amp;plan6)</f>
        <v xml:space="preserve">Inland Empire Health Plan (IEHP); </v>
      </c>
      <c r="P8" s="41" t="str">
        <f>IF(ISNUMBER(FIND(plan6,'I_State and program information'!$E$72)),"",'I_State and program information'!$E$72&amp;plan6)</f>
        <v xml:space="preserve">AllInland Empire Health Plan (IEHP); </v>
      </c>
      <c r="Q8" s="41" t="str">
        <f>IF(ISNUMBER(FIND(plan6,'I_State and program information'!$E$76)),"",'I_State and program information'!$E$76&amp;plan6)</f>
        <v xml:space="preserve">Inland Empire Health Plan (IEHP); </v>
      </c>
      <c r="R8" s="41" t="str">
        <f>IF(ISNUMBER(FIND(plan6,'I_State and program information'!$E$82)),"",'I_State and program information'!$E$82&amp;plan6)</f>
        <v xml:space="preserve">AllInland Empire Health Plan (IEHP); </v>
      </c>
      <c r="S8" s="41" t="str">
        <f>IF(ISNUMBER(FIND(plan6,'I_State and program information'!$E$88)),"",'I_State and program information'!$E$88&amp;plan6)</f>
        <v xml:space="preserve">AllInland Empire Health Plan (IEHP); </v>
      </c>
      <c r="T8" s="41" t="str">
        <f>IF(ISNUMBER(FIND(plan6,'I_State and program information'!$E$94)),"",'I_State and program information'!$E$94&amp;plan6)</f>
        <v xml:space="preserve">AllInland Empire Health Plan (IEHP); </v>
      </c>
      <c r="U8" s="3" t="s">
        <v>139</v>
      </c>
      <c r="V8" s="3" t="s">
        <v>708</v>
      </c>
      <c r="W8" s="18" t="s">
        <v>164</v>
      </c>
      <c r="Y8" s="3" t="s">
        <v>362</v>
      </c>
      <c r="AD8" s="3" t="s">
        <v>709</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710</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711</v>
      </c>
      <c r="C9" s="17"/>
      <c r="D9" s="17"/>
      <c r="E9" s="17"/>
      <c r="F9" s="17"/>
      <c r="G9" s="11"/>
      <c r="I9" s="3" t="s">
        <v>154</v>
      </c>
      <c r="J9" s="32" t="str">
        <f>IF('I_State and program information'!E31="","",'I_State and program information'!E31&amp;"; ")</f>
        <v xml:space="preserve">Kern Health Systems (KHS); </v>
      </c>
      <c r="K9" s="41" t="str">
        <f>IF(ISNUMBER(FIND(plan7,'I_State and program information'!$E$52)),"",'I_State and program information'!$E$52&amp;plan7)</f>
        <v xml:space="preserve">AllKern Health Systems (KHS); </v>
      </c>
      <c r="L9" s="41" t="str">
        <f>IF(ISNUMBER(FIND(plan7,'I_State and program information'!$E$56)),"",'I_State and program information'!$E$56&amp;plan7)</f>
        <v xml:space="preserve">AllKern Health Systems (KHS); </v>
      </c>
      <c r="M9" s="41" t="str">
        <f>IF(ISNUMBER(FIND(plan7,'I_State and program information'!$E$60)),"",'I_State and program information'!$E$60&amp;plan7)</f>
        <v xml:space="preserve">Kern Health Systems (KHS); </v>
      </c>
      <c r="N9" s="41" t="str">
        <f>IF(ISNUMBER(FIND(plan7,'I_State and program information'!$E$64)),"",'I_State and program information'!$E$64&amp;plan7)</f>
        <v xml:space="preserve">Kern Health Systems (KHS); </v>
      </c>
      <c r="O9" s="41" t="str">
        <f>IF(ISNUMBER(FIND(plan7,'I_State and program information'!$E$68)),"",'I_State and program information'!$E$68&amp;plan7)</f>
        <v xml:space="preserve">Kern Health Systems (KHS); </v>
      </c>
      <c r="P9" s="41" t="str">
        <f>IF(ISNUMBER(FIND(plan7,'I_State and program information'!$E$72)),"",'I_State and program information'!$E$72&amp;plan7)</f>
        <v xml:space="preserve">AllKern Health Systems (KHS); </v>
      </c>
      <c r="Q9" s="41" t="str">
        <f>IF(ISNUMBER(FIND(plan7,'I_State and program information'!$E$76)),"",'I_State and program information'!$E$76&amp;plan7)</f>
        <v xml:space="preserve">Kern Health Systems (KHS); </v>
      </c>
      <c r="R9" s="41" t="str">
        <f>IF(ISNUMBER(FIND(plan7,'I_State and program information'!$E$82)),"",'I_State and program information'!$E$82&amp;plan7)</f>
        <v xml:space="preserve">AllKern Health Systems (KHS); </v>
      </c>
      <c r="S9" s="41" t="str">
        <f>IF(ISNUMBER(FIND(plan7,'I_State and program information'!$E$88)),"",'I_State and program information'!$E$88&amp;plan7)</f>
        <v xml:space="preserve">AllKern Health Systems (KHS); </v>
      </c>
      <c r="T9" s="41" t="str">
        <f>IF(ISNUMBER(FIND(plan7,'I_State and program information'!$E$94)),"",'I_State and program information'!$E$94&amp;plan7)</f>
        <v xml:space="preserve">AllKern Health Systems (KHS); </v>
      </c>
      <c r="U9" s="3" t="s">
        <v>141</v>
      </c>
      <c r="V9" s="3" t="s">
        <v>712</v>
      </c>
      <c r="W9" s="18" t="s">
        <v>166</v>
      </c>
      <c r="Y9" s="3" t="s">
        <v>713</v>
      </c>
      <c r="AD9" s="3" t="s">
        <v>714</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715</v>
      </c>
      <c r="C10" s="17"/>
      <c r="D10" s="17"/>
      <c r="E10" s="17"/>
      <c r="F10" s="17"/>
      <c r="G10" s="11"/>
      <c r="I10" s="67" t="s">
        <v>693</v>
      </c>
      <c r="J10" s="32" t="str">
        <f>IF('I_State and program information'!E32="","",'I_State and program information'!E32&amp;"; ")</f>
        <v xml:space="preserve">KP Cal LLC NorCal &amp; SoCal (Kaiser); </v>
      </c>
      <c r="K10" s="41" t="str">
        <f>IF(ISNUMBER(FIND(plan8,'I_State and program information'!$E$52)),"",'I_State and program information'!$E$52&amp;plan8)</f>
        <v xml:space="preserve">AllKP Cal LLC NorCal &amp; SoCal (Kaiser); </v>
      </c>
      <c r="L10" s="41" t="str">
        <f>IF(ISNUMBER(FIND(plan8,'I_State and program information'!$E$56)),"",'I_State and program information'!$E$56&amp;plan8)</f>
        <v xml:space="preserve">AllKP Cal LLC NorCal &amp; SoCal (Kaiser); </v>
      </c>
      <c r="M10" s="41" t="str">
        <f>IF(ISNUMBER(FIND(plan8,'I_State and program information'!$E$60)),"",'I_State and program information'!$E$60&amp;plan8)</f>
        <v xml:space="preserve">KP Cal LLC NorCal &amp; SoCal (Kaiser); </v>
      </c>
      <c r="N10" s="41" t="str">
        <f>IF(ISNUMBER(FIND(plan8,'I_State and program information'!$E$64)),"",'I_State and program information'!$E$64&amp;plan8)</f>
        <v xml:space="preserve">KP Cal LLC NorCal &amp; SoCal (Kaiser); </v>
      </c>
      <c r="O10" s="41" t="str">
        <f>IF(ISNUMBER(FIND(plan8,'I_State and program information'!$E$68)),"",'I_State and program information'!$E$68&amp;plan8)</f>
        <v xml:space="preserve">KP Cal LLC NorCal &amp; SoCal (Kaiser); </v>
      </c>
      <c r="P10" s="41" t="str">
        <f>IF(ISNUMBER(FIND(plan8,'I_State and program information'!$E$72)),"",'I_State and program information'!$E$72&amp;plan8)</f>
        <v xml:space="preserve">AllKP Cal LLC NorCal &amp; SoCal (Kaiser); </v>
      </c>
      <c r="Q10" s="41" t="str">
        <f>IF(ISNUMBER(FIND(plan8,'I_State and program information'!$E$76)),"",'I_State and program information'!$E$76&amp;plan8)</f>
        <v xml:space="preserve">KP Cal LLC NorCal &amp; SoCal (Kaiser); </v>
      </c>
      <c r="R10" s="41" t="str">
        <f>IF(ISNUMBER(FIND(plan8,'I_State and program information'!$E$82)),"",'I_State and program information'!$E$82&amp;plan8)</f>
        <v xml:space="preserve">AllKP Cal LLC NorCal &amp; SoCal (Kaiser); </v>
      </c>
      <c r="S10" s="41" t="str">
        <f>IF(ISNUMBER(FIND(plan8,'I_State and program information'!$E$88)),"",'I_State and program information'!$E$88&amp;plan8)</f>
        <v xml:space="preserve">AllKP Cal LLC NorCal &amp; SoCal (Kaiser); </v>
      </c>
      <c r="T10" s="41" t="str">
        <f>IF(ISNUMBER(FIND(plan8,'I_State and program information'!$E$94)),"",'I_State and program information'!$E$94&amp;plan8)</f>
        <v xml:space="preserve">AllKP Cal LLC NorCal &amp; SoCal (Kaiser); </v>
      </c>
      <c r="U10" s="3" t="s">
        <v>143</v>
      </c>
      <c r="V10" s="3" t="s">
        <v>716</v>
      </c>
      <c r="W10" s="19" t="s">
        <v>693</v>
      </c>
      <c r="Y10" s="3" t="s">
        <v>717</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718</v>
      </c>
      <c r="C11" s="11"/>
      <c r="D11" s="11"/>
      <c r="E11" s="11"/>
      <c r="F11" s="11"/>
      <c r="G11" s="11"/>
      <c r="I11" s="3" t="s">
        <v>719</v>
      </c>
      <c r="J11" s="32" t="str">
        <f>IF('I_State and program information'!E33="","",'I_State and program information'!E33&amp;"; ")</f>
        <v xml:space="preserve">L.A. Care Health Plan (L.A. Care); </v>
      </c>
      <c r="K11" s="41" t="str">
        <f>IF(ISNUMBER(FIND(plan9,'I_State and program information'!$E$52)),"",'I_State and program information'!$E$52&amp;plan9)</f>
        <v xml:space="preserve">AllL.A. Care Health Plan (L.A. Care); </v>
      </c>
      <c r="L11" s="41" t="str">
        <f>IF(ISNUMBER(FIND(plan9,'I_State and program information'!$E$56)),"",'I_State and program information'!$E$56&amp;plan9)</f>
        <v xml:space="preserve">AllL.A. Care Health Plan (L.A. Care); </v>
      </c>
      <c r="M11" s="41" t="str">
        <f>IF(ISNUMBER(FIND(plan9,'I_State and program information'!$E$60)),"",'I_State and program information'!$E$60&amp;plan9)</f>
        <v xml:space="preserve">L.A. Care Health Plan (L.A. Care); </v>
      </c>
      <c r="N11" s="41" t="str">
        <f>IF(ISNUMBER(FIND(plan9,'I_State and program information'!$E$64)),"",'I_State and program information'!$E$64&amp;plan9)</f>
        <v xml:space="preserve">L.A. Care Health Plan (L.A. Care); </v>
      </c>
      <c r="O11" s="41" t="str">
        <f>IF(ISNUMBER(FIND(plan9,'I_State and program information'!$E$68)),"",'I_State and program information'!$E$68&amp;plan9)</f>
        <v xml:space="preserve">L.A. Care Health Plan (L.A. Care); </v>
      </c>
      <c r="P11" s="41" t="str">
        <f>IF(ISNUMBER(FIND(plan9,'I_State and program information'!$E$72)),"",'I_State and program information'!$E$72&amp;plan9)</f>
        <v xml:space="preserve">AllL.A. Care Health Plan (L.A. Care); </v>
      </c>
      <c r="Q11" s="41" t="str">
        <f>IF(ISNUMBER(FIND(plan9,'I_State and program information'!$E$76)),"",'I_State and program information'!$E$76&amp;plan9)</f>
        <v xml:space="preserve">L.A. Care Health Plan (L.A. Care); </v>
      </c>
      <c r="R11" s="41" t="str">
        <f>IF(ISNUMBER(FIND(plan9,'I_State and program information'!$E$82)),"",'I_State and program information'!$E$82&amp;plan9)</f>
        <v xml:space="preserve">AllL.A. Care Health Plan (L.A. Care); </v>
      </c>
      <c r="S11" s="41" t="str">
        <f>IF(ISNUMBER(FIND(plan9,'I_State and program information'!$E$88)),"",'I_State and program information'!$E$88&amp;plan9)</f>
        <v xml:space="preserve">AllL.A. Care Health Plan (L.A. Care); </v>
      </c>
      <c r="T11" s="41" t="str">
        <f>IF(ISNUMBER(FIND(plan9,'I_State and program information'!$E$94)),"",'I_State and program information'!$E$94&amp;plan9)</f>
        <v xml:space="preserve">AllL.A. Care Health Plan (L.A. Care); </v>
      </c>
      <c r="U11" s="3" t="s">
        <v>145</v>
      </c>
      <c r="V11" s="3" t="s">
        <v>720</v>
      </c>
      <c r="Y11" s="4" t="s">
        <v>698</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721</v>
      </c>
      <c r="C12" s="11"/>
      <c r="D12" s="11"/>
      <c r="E12" s="11"/>
      <c r="F12" s="11"/>
      <c r="G12" s="11"/>
      <c r="J12" s="32" t="str">
        <f>IF('I_State and program information'!E34="","",'I_State and program information'!E34&amp;"; ")</f>
        <v xml:space="preserve">Molina Healthcare of California Partner Plan, Inc. (Molina); </v>
      </c>
      <c r="K12" s="41" t="str">
        <f>IF(ISNUMBER(FIND(plan10,'I_State and program information'!$E$52)),"",'I_State and program information'!$E$52&amp;plan10)</f>
        <v xml:space="preserve">AllMolina Healthcare of California Partner Plan, Inc. (Molina); </v>
      </c>
      <c r="L12" s="41" t="str">
        <f>IF(ISNUMBER(FIND(plan10,'I_State and program information'!$E$56)),"",'I_State and program information'!$E$56&amp;plan10)</f>
        <v xml:space="preserve">AllMolina Healthcare of California Partner Plan, Inc. (Molina); </v>
      </c>
      <c r="M12" s="41" t="str">
        <f>IF(ISNUMBER(FIND(plan10,'I_State and program information'!$E$60)),"",'I_State and program information'!$E$60&amp;plan10)</f>
        <v xml:space="preserve">Molina Healthcare of California Partner Plan, Inc. (Molina); </v>
      </c>
      <c r="N12" s="41" t="str">
        <f>IF(ISNUMBER(FIND(plan10,'I_State and program information'!$E$64)),"",'I_State and program information'!$E$64&amp;plan10)</f>
        <v xml:space="preserve">Molina Healthcare of California Partner Plan, Inc. (Molina); </v>
      </c>
      <c r="O12" s="41" t="str">
        <f>IF(ISNUMBER(FIND(plan10,'I_State and program information'!$E$68)),"",'I_State and program information'!$E$68&amp;plan10)</f>
        <v xml:space="preserve">Molina Healthcare of California Partner Plan, Inc. (Molina); </v>
      </c>
      <c r="P12" s="41" t="str">
        <f>IF(ISNUMBER(FIND(plan10,'I_State and program information'!$E$72)),"",'I_State and program information'!$E$72&amp;plan10)</f>
        <v xml:space="preserve">AllMolina Healthcare of California Partner Plan, Inc. (Molina); </v>
      </c>
      <c r="Q12" s="41" t="str">
        <f>IF(ISNUMBER(FIND(plan10,'I_State and program information'!$E$76)),"",'I_State and program information'!$E$76&amp;plan10)</f>
        <v xml:space="preserve">Molina Healthcare of California Partner Plan, Inc. (Molina); </v>
      </c>
      <c r="R12" s="41" t="str">
        <f>IF(ISNUMBER(FIND(plan10,'I_State and program information'!$E$82)),"",'I_State and program information'!$E$82&amp;plan10)</f>
        <v xml:space="preserve">AllMolina Healthcare of California Partner Plan, Inc. (Molina); </v>
      </c>
      <c r="S12" s="41" t="str">
        <f>IF(ISNUMBER(FIND(plan10,'I_State and program information'!$E$88)),"",'I_State and program information'!$E$88&amp;plan10)</f>
        <v xml:space="preserve">AllMolina Healthcare of California Partner Plan, Inc. (Molina); </v>
      </c>
      <c r="T12" s="41" t="str">
        <f>IF(ISNUMBER(FIND(plan10,'I_State and program information'!$E$94)),"",'I_State and program information'!$E$94&amp;plan10)</f>
        <v xml:space="preserve">AllMolina Healthcare of California Partner Plan, Inc. (Molina); </v>
      </c>
      <c r="V12" s="4" t="s">
        <v>698</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722</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723</v>
      </c>
      <c r="C14" s="11"/>
      <c r="D14" s="11"/>
      <c r="E14" s="11"/>
      <c r="F14" s="11"/>
      <c r="G14" s="11"/>
      <c r="J14" s="92"/>
      <c r="K14" s="91"/>
      <c r="L14" s="91"/>
      <c r="M14" s="91"/>
      <c r="N14" s="91"/>
      <c r="O14" s="91"/>
      <c r="P14" s="91"/>
      <c r="Q14" s="91"/>
      <c r="R14" s="91"/>
      <c r="S14" s="91"/>
      <c r="T14" s="91"/>
      <c r="BK14" s="13"/>
      <c r="BL14" s="13"/>
    </row>
    <row r="15" spans="1:212" ht="14.45" thickBot="1">
      <c r="B15" s="11" t="s">
        <v>724</v>
      </c>
      <c r="C15" s="11"/>
      <c r="D15" s="11"/>
      <c r="E15" s="11"/>
      <c r="F15" s="11"/>
      <c r="G15" s="11"/>
      <c r="J15" s="92"/>
      <c r="K15" s="91"/>
      <c r="L15" s="91"/>
      <c r="M15" s="91"/>
      <c r="N15" s="91"/>
      <c r="O15" s="91"/>
      <c r="P15" s="91"/>
      <c r="Q15" s="91"/>
      <c r="R15" s="91"/>
      <c r="S15" s="91"/>
      <c r="T15" s="91"/>
      <c r="BK15" s="13"/>
      <c r="BL15" s="13"/>
    </row>
    <row r="16" spans="1:212" ht="14.45" thickTop="1">
      <c r="B16" s="11" t="s">
        <v>725</v>
      </c>
      <c r="C16" s="11"/>
      <c r="D16" s="11"/>
      <c r="E16" s="11"/>
      <c r="F16" s="11"/>
      <c r="G16" s="11"/>
      <c r="J16" s="92"/>
      <c r="K16" s="91"/>
      <c r="L16" s="91"/>
      <c r="M16" s="91"/>
      <c r="N16" s="91"/>
      <c r="O16" s="91"/>
      <c r="P16" s="91"/>
      <c r="Q16" s="91"/>
      <c r="R16" s="91"/>
      <c r="S16" s="91"/>
      <c r="T16" s="91"/>
      <c r="BJ16" s="268" t="s">
        <v>726</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727</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728</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729</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730</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731</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732</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733</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734</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735</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736</v>
      </c>
      <c r="C26" s="11"/>
      <c r="D26" s="11"/>
      <c r="E26" s="11"/>
      <c r="F26" s="11"/>
      <c r="G26" s="11"/>
      <c r="J26" s="92"/>
      <c r="K26" s="91"/>
      <c r="L26" s="91"/>
      <c r="M26" s="91"/>
      <c r="N26" s="91"/>
      <c r="O26" s="91"/>
      <c r="P26" s="91"/>
      <c r="Q26" s="91"/>
      <c r="R26" s="91"/>
      <c r="S26" s="91"/>
      <c r="T26" s="91"/>
      <c r="BK26" s="13"/>
      <c r="BL26" s="13"/>
    </row>
    <row r="27" spans="2:163" ht="14.45" thickBot="1">
      <c r="B27" s="11" t="s">
        <v>737</v>
      </c>
      <c r="C27" s="11"/>
      <c r="D27" s="11"/>
      <c r="E27" s="11"/>
      <c r="F27" s="11"/>
      <c r="G27" s="11"/>
      <c r="J27" s="92"/>
      <c r="K27" s="91"/>
      <c r="L27" s="91"/>
      <c r="M27" s="91"/>
      <c r="N27" s="91"/>
      <c r="O27" s="91"/>
      <c r="P27" s="91"/>
      <c r="Q27" s="91"/>
      <c r="R27" s="91"/>
      <c r="S27" s="91"/>
      <c r="T27" s="91"/>
      <c r="BK27" s="13"/>
      <c r="BL27" s="13"/>
    </row>
    <row r="28" spans="2:163" ht="14.45" thickTop="1">
      <c r="B28" s="11" t="s">
        <v>738</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739</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740</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741</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742</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743</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744</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745</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746</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747</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748</v>
      </c>
      <c r="C38" s="12"/>
      <c r="D38" s="12"/>
      <c r="E38" s="12"/>
      <c r="F38" s="12"/>
      <c r="G38" s="12"/>
      <c r="J38" s="12"/>
      <c r="K38" s="12"/>
      <c r="L38" s="12"/>
      <c r="M38" s="12"/>
      <c r="N38" s="12"/>
      <c r="O38" s="12"/>
      <c r="P38" s="12"/>
      <c r="Q38" s="12"/>
      <c r="R38" s="12"/>
      <c r="S38" s="12"/>
      <c r="T38" s="12"/>
      <c r="BK38" s="12"/>
      <c r="BL38" s="12"/>
    </row>
    <row r="39" spans="2:163" ht="14.45" thickBot="1">
      <c r="B39" s="12" t="s">
        <v>749</v>
      </c>
      <c r="C39" s="12"/>
      <c r="D39" s="12"/>
      <c r="E39" s="12"/>
      <c r="F39" s="12"/>
      <c r="G39" s="12"/>
      <c r="J39" s="12"/>
      <c r="K39" s="12"/>
      <c r="L39" s="12"/>
      <c r="M39" s="12"/>
      <c r="N39" s="12"/>
      <c r="O39" s="12"/>
      <c r="P39" s="12"/>
      <c r="Q39" s="12"/>
      <c r="R39" s="12"/>
      <c r="S39" s="12"/>
      <c r="T39" s="12"/>
      <c r="BK39" s="12"/>
      <c r="BL39" s="12"/>
    </row>
    <row r="40" spans="2:163" ht="14.45" thickTop="1">
      <c r="B40" s="12" t="s">
        <v>750</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751</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752</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753</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754</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755</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756</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757</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758</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759</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760</v>
      </c>
      <c r="C50" s="11"/>
      <c r="D50" s="11"/>
      <c r="E50" s="11"/>
      <c r="F50" s="11"/>
      <c r="G50" s="11"/>
      <c r="J50" s="11"/>
      <c r="K50" s="11"/>
      <c r="L50" s="11"/>
      <c r="M50" s="11"/>
      <c r="N50" s="11"/>
      <c r="O50" s="11"/>
      <c r="P50" s="11"/>
      <c r="Q50" s="11"/>
      <c r="R50" s="11"/>
      <c r="S50" s="11"/>
      <c r="T50" s="11"/>
      <c r="BK50" s="11"/>
      <c r="BL50" s="11"/>
    </row>
    <row r="51" spans="2:163" ht="14.45" thickBot="1">
      <c r="B51" s="11" t="s">
        <v>761</v>
      </c>
      <c r="C51" s="11"/>
      <c r="D51" s="11"/>
      <c r="E51" s="11"/>
      <c r="F51" s="11"/>
      <c r="G51" s="11"/>
      <c r="J51" s="11"/>
      <c r="K51" s="11"/>
      <c r="L51" s="11"/>
      <c r="M51" s="11"/>
      <c r="N51" s="11"/>
      <c r="O51" s="11"/>
      <c r="P51" s="11"/>
      <c r="Q51" s="11"/>
      <c r="R51" s="11"/>
      <c r="S51" s="11"/>
      <c r="T51" s="11"/>
      <c r="BK51" s="11"/>
      <c r="BL51" s="11"/>
    </row>
    <row r="52" spans="2:163" ht="14.45" thickTop="1">
      <c r="B52" s="11" t="s">
        <v>762</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763</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c>
      <c r="BP100" s="248" t="str">
        <f>IF(ISNUMBER(FIND(analysismethod1,'III_Plan comp 438.68 {Plan 8}'!I$15)),"",'III_Plan comp 438.68 {Plan 8}'!I$15&amp;analysismethod1)</f>
        <v/>
      </c>
      <c r="BQ100" s="248" t="str">
        <f>IF(ISNUMBER(FIND(analysismethod1,'III_Plan comp 438.68 {Plan 8}'!J$15)),"",'III_Plan comp 438.68 {Plan 8}'!J$15&amp;analysismethod1)</f>
        <v/>
      </c>
      <c r="BR100" s="248" t="str">
        <f>IF(ISNUMBER(FIND(analysismethod1,'III_Plan comp 438.68 {Plan 8}'!K$15)),"",'III_Plan comp 438.68 {Plan 8}'!K$15&amp;analysismethod1)</f>
        <v/>
      </c>
      <c r="BS100" s="248" t="str">
        <f>IF(ISNUMBER(FIND(analysismethod1,'III_Plan comp 438.68 {Plan 8}'!L$15)),"",'III_Plan comp 438.68 {Plan 8}'!L$15&amp;analysismethod1)</f>
        <v/>
      </c>
      <c r="BT100" s="248" t="str">
        <f>IF(ISNUMBER(FIND(analysismethod1,'III_Plan comp 438.68 {Plan 8}'!M$15)),"",'III_Plan comp 438.68 {Plan 8}'!M$15&amp;analysismethod1)</f>
        <v/>
      </c>
      <c r="BU100" s="248" t="str">
        <f>IF(ISNUMBER(FIND(analysismethod1,'III_Plan comp 438.68 {Plan 8}'!N$15)),"",'III_Plan comp 438.68 {Plan 8}'!N$15&amp;analysismethod1)</f>
        <v/>
      </c>
      <c r="BV100" s="248" t="str">
        <f>IF(ISNUMBER(FIND(analysismethod1,'III_Plan comp 438.68 {Plan 8}'!O$15)),"",'III_Plan comp 438.68 {Plan 8}'!O$15&amp;analysismethod1)</f>
        <v/>
      </c>
      <c r="BW100" s="248" t="str">
        <f>IF(ISNUMBER(FIND(analysismethod1,'III_Plan comp 438.68 {Plan 8}'!P$15)),"",'III_Plan comp 438.68 {Plan 8}'!P$15&amp;analysismethod1)</f>
        <v/>
      </c>
      <c r="BX100" s="248" t="str">
        <f>IF(ISNUMBER(FIND(analysismethod1,'III_Plan comp 438.68 {Plan 8}'!Q$15)),"",'III_Plan comp 438.68 {Plan 8}'!Q$15&amp;analysismethod1)</f>
        <v/>
      </c>
      <c r="BY100" s="248" t="str">
        <f>IF(ISNUMBER(FIND(analysismethod1,'III_Plan comp 438.68 {Plan 8}'!R$15)),"",'III_Plan comp 438.68 {Plan 8}'!R$15&amp;analysismethod1)</f>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Geomapping; 
Plan Provider Directory Review; 
</v>
      </c>
      <c r="BP101" s="251" t="str">
        <f>IF(ISNUMBER(FIND(analysismethod2,'III_Plan comp 438.68 {Plan 8}'!I$15)),"",'III_Plan comp 438.68 {Plan 8}'!I$15&amp;analysismethod2)</f>
        <v xml:space="preserve">Geomapping; 
Plan Provider Directory Review; 
</v>
      </c>
      <c r="BQ101" s="251" t="str">
        <f>IF(ISNUMBER(FIND(analysismethod2,'III_Plan comp 438.68 {Plan 8}'!J$15)),"",'III_Plan comp 438.68 {Plan 8}'!J$15&amp;analysismethod2)</f>
        <v xml:space="preserve">Geomapping; 
Plan Provider Directory Review; 
</v>
      </c>
      <c r="BR101" s="251" t="str">
        <f>IF(ISNUMBER(FIND(analysismethod2,'III_Plan comp 438.68 {Plan 8}'!K$15)),"",'III_Plan comp 438.68 {Plan 8}'!K$15&amp;analysismethod2)</f>
        <v xml:space="preserve">Geomapping; 
Plan Provider Directory Review; 
</v>
      </c>
      <c r="BS101" s="251" t="str">
        <f>IF(ISNUMBER(FIND(analysismethod2,'III_Plan comp 438.68 {Plan 8}'!L$15)),"",'III_Plan comp 438.68 {Plan 8}'!L$15&amp;analysismethod2)</f>
        <v xml:space="preserve">Geomapping; 
Plan Provider Directory Review; 
</v>
      </c>
      <c r="BT101" s="251" t="str">
        <f>IF(ISNUMBER(FIND(analysismethod2,'III_Plan comp 438.68 {Plan 8}'!M$15)),"",'III_Plan comp 438.68 {Plan 8}'!M$15&amp;analysismethod2)</f>
        <v xml:space="preserve">Geomapping; 
Plan Provider Directory Review; 
</v>
      </c>
      <c r="BU101" s="251" t="str">
        <f>IF(ISNUMBER(FIND(analysismethod2,'III_Plan comp 438.68 {Plan 8}'!N$15)),"",'III_Plan comp 438.68 {Plan 8}'!N$15&amp;analysismethod2)</f>
        <v xml:space="preserve">Geomapping; 
Plan Provider Directory Review; 
</v>
      </c>
      <c r="BV101" s="251" t="str">
        <f>IF(ISNUMBER(FIND(analysismethod2,'III_Plan comp 438.68 {Plan 8}'!O$15)),"",'III_Plan comp 438.68 {Plan 8}'!O$15&amp;analysismethod2)</f>
        <v xml:space="preserve">Geomapping; 
Plan Provider Directory Review; 
</v>
      </c>
      <c r="BW101" s="251" t="str">
        <f>IF(ISNUMBER(FIND(analysismethod2,'III_Plan comp 438.68 {Plan 8}'!P$15)),"",'III_Plan comp 438.68 {Plan 8}'!P$15&amp;analysismethod2)</f>
        <v xml:space="preserve">Geomapping; 
Plan Provider Directory Review; 
</v>
      </c>
      <c r="BX101" s="251" t="str">
        <f>IF(ISNUMBER(FIND(analysismethod2,'III_Plan comp 438.68 {Plan 8}'!Q$15)),"",'III_Plan comp 438.68 {Plan 8}'!Q$15&amp;analysismethod2)</f>
        <v xml:space="preserve">Geomapping; 
Plan Provider Directory Review; 
</v>
      </c>
      <c r="BY101" s="251" t="str">
        <f>IF(ISNUMBER(FIND(analysismethod2,'III_Plan comp 438.68 {Plan 8}'!R$15)),"",'III_Plan comp 438.68 {Plan 8}'!R$15&amp;analysismethod2)</f>
        <v xml:space="preserve">Geomapping; 
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Geomapping; 
Review of Grievances Related to Access; 
</v>
      </c>
      <c r="BP105" s="251" t="str">
        <f>IF(ISNUMBER(FIND(analysismethod6,'III_Plan comp 438.68 {Plan 8}'!I$15)),"",'III_Plan comp 438.68 {Plan 8}'!I$15&amp;analysismethod6)</f>
        <v xml:space="preserve">Geomapping; 
Review of Grievances Related to Access; 
</v>
      </c>
      <c r="BQ105" s="251" t="str">
        <f>IF(ISNUMBER(FIND(analysismethod6,'III_Plan comp 438.68 {Plan 8}'!J$15)),"",'III_Plan comp 438.68 {Plan 8}'!J$15&amp;analysismethod6)</f>
        <v xml:space="preserve">Geomapping; 
Review of Grievances Related to Access; 
</v>
      </c>
      <c r="BR105" s="251" t="str">
        <f>IF(ISNUMBER(FIND(analysismethod6,'III_Plan comp 438.68 {Plan 8}'!K$15)),"",'III_Plan comp 438.68 {Plan 8}'!K$15&amp;analysismethod6)</f>
        <v xml:space="preserve">Geomapping; 
Review of Grievances Related to Access; 
</v>
      </c>
      <c r="BS105" s="251" t="str">
        <f>IF(ISNUMBER(FIND(analysismethod6,'III_Plan comp 438.68 {Plan 8}'!L$15)),"",'III_Plan comp 438.68 {Plan 8}'!L$15&amp;analysismethod6)</f>
        <v xml:space="preserve">Geomapping; 
Review of Grievances Related to Access; 
</v>
      </c>
      <c r="BT105" s="251" t="str">
        <f>IF(ISNUMBER(FIND(analysismethod6,'III_Plan comp 438.68 {Plan 8}'!M$15)),"",'III_Plan comp 438.68 {Plan 8}'!M$15&amp;analysismethod6)</f>
        <v xml:space="preserve">Geomapping; 
Review of Grievances Related to Access; 
</v>
      </c>
      <c r="BU105" s="251" t="str">
        <f>IF(ISNUMBER(FIND(analysismethod6,'III_Plan comp 438.68 {Plan 8}'!N$15)),"",'III_Plan comp 438.68 {Plan 8}'!N$15&amp;analysismethod6)</f>
        <v xml:space="preserve">Geomapping; 
Review of Grievances Related to Access; 
</v>
      </c>
      <c r="BV105" s="251" t="str">
        <f>IF(ISNUMBER(FIND(analysismethod6,'III_Plan comp 438.68 {Plan 8}'!O$15)),"",'III_Plan comp 438.68 {Plan 8}'!O$15&amp;analysismethod6)</f>
        <v xml:space="preserve">Geomapping; 
Review of Grievances Related to Access; 
</v>
      </c>
      <c r="BW105" s="251" t="str">
        <f>IF(ISNUMBER(FIND(analysismethod6,'III_Plan comp 438.68 {Plan 8}'!P$15)),"",'III_Plan comp 438.68 {Plan 8}'!P$15&amp;analysismethod6)</f>
        <v xml:space="preserve">Geomapping; 
Review of Grievances Related to Access; 
</v>
      </c>
      <c r="BX105" s="251" t="str">
        <f>IF(ISNUMBER(FIND(analysismethod6,'III_Plan comp 438.68 {Plan 8}'!Q$15)),"",'III_Plan comp 438.68 {Plan 8}'!Q$15&amp;analysismethod6)</f>
        <v xml:space="preserve">Geomapping; 
Review of Grievances Related to Access; 
</v>
      </c>
      <c r="BY105" s="251" t="str">
        <f>IF(ISNUMBER(FIND(analysismethod6,'III_Plan comp 438.68 {Plan 8}'!R$15)),"",'III_Plan comp 438.68 {Plan 8}'!R$15&amp;analysismethod6)</f>
        <v xml:space="preserve">Geomapping; 
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Geomapping; 
Revealed Shopper: Network Participation &amp; Appointment Availability; 
</v>
      </c>
      <c r="BP107" s="251" t="str">
        <f>IF(ISNUMBER(FIND(analysismethod8,'III_Plan comp 438.68 {Plan 8}'!I$15)),"",'III_Plan comp 438.68 {Plan 8}'!I$15&amp;analysismethod8)</f>
        <v xml:space="preserve">Geomapping; 
Revealed Shopper: Network Participation &amp; Appointment Availability; 
</v>
      </c>
      <c r="BQ107" s="251" t="str">
        <f>IF(ISNUMBER(FIND(analysismethod8,'III_Plan comp 438.68 {Plan 8}'!J$15)),"",'III_Plan comp 438.68 {Plan 8}'!J$15&amp;analysismethod8)</f>
        <v xml:space="preserve">Geomapping; 
Revealed Shopper: Network Participation &amp; Appointment Availability; 
</v>
      </c>
      <c r="BR107" s="251" t="str">
        <f>IF(ISNUMBER(FIND(analysismethod8,'III_Plan comp 438.68 {Plan 8}'!K$15)),"",'III_Plan comp 438.68 {Plan 8}'!K$15&amp;analysismethod8)</f>
        <v xml:space="preserve">Geomapping; 
Revealed Shopper: Network Participation &amp; Appointment Availability; 
</v>
      </c>
      <c r="BS107" s="251" t="str">
        <f>IF(ISNUMBER(FIND(analysismethod8,'III_Plan comp 438.68 {Plan 8}'!L$15)),"",'III_Plan comp 438.68 {Plan 8}'!L$15&amp;analysismethod8)</f>
        <v xml:space="preserve">Geomapping; 
Revealed Shopper: Network Participation &amp; Appointment Availability; 
</v>
      </c>
      <c r="BT107" s="251" t="str">
        <f>IF(ISNUMBER(FIND(analysismethod8,'III_Plan comp 438.68 {Plan 8}'!M$15)),"",'III_Plan comp 438.68 {Plan 8}'!M$15&amp;analysismethod8)</f>
        <v xml:space="preserve">Geomapping; 
Revealed Shopper: Network Participation &amp; Appointment Availability; 
</v>
      </c>
      <c r="BU107" s="251" t="str">
        <f>IF(ISNUMBER(FIND(analysismethod8,'III_Plan comp 438.68 {Plan 8}'!N$15)),"",'III_Plan comp 438.68 {Plan 8}'!N$15&amp;analysismethod8)</f>
        <v xml:space="preserve">Geomapping; 
Revealed Shopper: Network Participation &amp; Appointment Availability; 
</v>
      </c>
      <c r="BV107" s="251" t="str">
        <f>IF(ISNUMBER(FIND(analysismethod8,'III_Plan comp 438.68 {Plan 8}'!O$15)),"",'III_Plan comp 438.68 {Plan 8}'!O$15&amp;analysismethod8)</f>
        <v xml:space="preserve">Geomapping; 
Revealed Shopper: Network Participation &amp; Appointment Availability; 
</v>
      </c>
      <c r="BW107" s="251" t="str">
        <f>IF(ISNUMBER(FIND(analysismethod8,'III_Plan comp 438.68 {Plan 8}'!P$15)),"",'III_Plan comp 438.68 {Plan 8}'!P$15&amp;analysismethod8)</f>
        <v xml:space="preserve">Geomapping; 
Revealed Shopper: Network Participation &amp; Appointment Availability; 
</v>
      </c>
      <c r="BX107" s="251" t="str">
        <f>IF(ISNUMBER(FIND(analysismethod8,'III_Plan comp 438.68 {Plan 8}'!Q$15)),"",'III_Plan comp 438.68 {Plan 8}'!Q$15&amp;analysismethod8)</f>
        <v xml:space="preserve">Geomapping; 
Revealed Shopper: Network Participation &amp; Appointment Availability; 
</v>
      </c>
      <c r="BY107" s="251" t="str">
        <f>IF(ISNUMBER(FIND(analysismethod8,'III_Plan comp 438.68 {Plan 8}'!R$15)),"",'III_Plan comp 438.68 {Plan 8}'!R$15&amp;analysismethod8)</f>
        <v xml:space="preserve">Geomapping; 
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Geomapping; 
FTE Ratio Analysis; 
</v>
      </c>
      <c r="BP108" s="251" t="str">
        <f>IF(ISNUMBER(FIND(analysismethod9,'III_Plan comp 438.68 {Plan 8}'!I$15)),"",'III_Plan comp 438.68 {Plan 8}'!I$15&amp;analysismethod9)</f>
        <v xml:space="preserve">Geomapping; 
FTE Ratio Analysis; 
</v>
      </c>
      <c r="BQ108" s="251" t="str">
        <f>IF(ISNUMBER(FIND(analysismethod9,'III_Plan comp 438.68 {Plan 8}'!J$15)),"",'III_Plan comp 438.68 {Plan 8}'!J$15&amp;analysismethod9)</f>
        <v xml:space="preserve">Geomapping; 
FTE Ratio Analysis; 
</v>
      </c>
      <c r="BR108" s="251" t="str">
        <f>IF(ISNUMBER(FIND(analysismethod9,'III_Plan comp 438.68 {Plan 8}'!K$15)),"",'III_Plan comp 438.68 {Plan 8}'!K$15&amp;analysismethod9)</f>
        <v xml:space="preserve">Geomapping; 
FTE Ratio Analysis; 
</v>
      </c>
      <c r="BS108" s="251" t="str">
        <f>IF(ISNUMBER(FIND(analysismethod9,'III_Plan comp 438.68 {Plan 8}'!L$15)),"",'III_Plan comp 438.68 {Plan 8}'!L$15&amp;analysismethod9)</f>
        <v xml:space="preserve">Geomapping; 
FTE Ratio Analysis; 
</v>
      </c>
      <c r="BT108" s="251" t="str">
        <f>IF(ISNUMBER(FIND(analysismethod9,'III_Plan comp 438.68 {Plan 8}'!M$15)),"",'III_Plan comp 438.68 {Plan 8}'!M$15&amp;analysismethod9)</f>
        <v xml:space="preserve">Geomapping; 
FTE Ratio Analysis; 
</v>
      </c>
      <c r="BU108" s="251" t="str">
        <f>IF(ISNUMBER(FIND(analysismethod9,'III_Plan comp 438.68 {Plan 8}'!N$15)),"",'III_Plan comp 438.68 {Plan 8}'!N$15&amp;analysismethod9)</f>
        <v xml:space="preserve">Geomapping; 
FTE Ratio Analysis; 
</v>
      </c>
      <c r="BV108" s="251" t="str">
        <f>IF(ISNUMBER(FIND(analysismethod9,'III_Plan comp 438.68 {Plan 8}'!O$15)),"",'III_Plan comp 438.68 {Plan 8}'!O$15&amp;analysismethod9)</f>
        <v xml:space="preserve">Geomapping; 
FTE Ratio Analysis; 
</v>
      </c>
      <c r="BW108" s="251" t="str">
        <f>IF(ISNUMBER(FIND(analysismethod9,'III_Plan comp 438.68 {Plan 8}'!P$15)),"",'III_Plan comp 438.68 {Plan 8}'!P$15&amp;analysismethod9)</f>
        <v xml:space="preserve">Geomapping; 
FTE Ratio Analysis; 
</v>
      </c>
      <c r="BX108" s="251" t="str">
        <f>IF(ISNUMBER(FIND(analysismethod9,'III_Plan comp 438.68 {Plan 8}'!Q$15)),"",'III_Plan comp 438.68 {Plan 8}'!Q$15&amp;analysismethod9)</f>
        <v xml:space="preserve">Geomapping; 
FTE Ratio Analysis; 
</v>
      </c>
      <c r="BY108" s="251" t="str">
        <f>IF(ISNUMBER(FIND(analysismethod9,'III_Plan comp 438.68 {Plan 8}'!R$15)),"",'III_Plan comp 438.68 {Plan 8}'!R$15&amp;analysismethod9)</f>
        <v xml:space="preserve">Geomapping; 
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Geomapping; 
Mandatory Provider Type Validation Analysis; 
</v>
      </c>
      <c r="BP109" s="254" t="str">
        <f>IF(ISNUMBER(FIND(analysismethod10,'III_Plan comp 438.68 {Plan 8}'!I$15)),"",'III_Plan comp 438.68 {Plan 8}'!I$15&amp;analysismethod10)</f>
        <v xml:space="preserve">Geomapping; 
Mandatory Provider Type Validation Analysis; 
</v>
      </c>
      <c r="BQ109" s="254" t="str">
        <f>IF(ISNUMBER(FIND(analysismethod10,'III_Plan comp 438.68 {Plan 8}'!J$15)),"",'III_Plan comp 438.68 {Plan 8}'!J$15&amp;analysismethod10)</f>
        <v xml:space="preserve">Geomapping; 
Mandatory Provider Type Validation Analysis; 
</v>
      </c>
      <c r="BR109" s="254" t="str">
        <f>IF(ISNUMBER(FIND(analysismethod10,'III_Plan comp 438.68 {Plan 8}'!K$15)),"",'III_Plan comp 438.68 {Plan 8}'!K$15&amp;analysismethod10)</f>
        <v xml:space="preserve">Geomapping; 
Mandatory Provider Type Validation Analysis; 
</v>
      </c>
      <c r="BS109" s="254" t="str">
        <f>IF(ISNUMBER(FIND(analysismethod10,'III_Plan comp 438.68 {Plan 8}'!L$15)),"",'III_Plan comp 438.68 {Plan 8}'!L$15&amp;analysismethod10)</f>
        <v xml:space="preserve">Geomapping; 
Mandatory Provider Type Validation Analysis; 
</v>
      </c>
      <c r="BT109" s="254" t="str">
        <f>IF(ISNUMBER(FIND(analysismethod10,'III_Plan comp 438.68 {Plan 8}'!M$15)),"",'III_Plan comp 438.68 {Plan 8}'!M$15&amp;analysismethod10)</f>
        <v xml:space="preserve">Geomapping; 
Mandatory Provider Type Validation Analysis; 
</v>
      </c>
      <c r="BU109" s="254" t="str">
        <f>IF(ISNUMBER(FIND(analysismethod10,'III_Plan comp 438.68 {Plan 8}'!N$15)),"",'III_Plan comp 438.68 {Plan 8}'!N$15&amp;analysismethod10)</f>
        <v xml:space="preserve">Geomapping; 
Mandatory Provider Type Validation Analysis; 
</v>
      </c>
      <c r="BV109" s="254" t="str">
        <f>IF(ISNUMBER(FIND(analysismethod10,'III_Plan comp 438.68 {Plan 8}'!O$15)),"",'III_Plan comp 438.68 {Plan 8}'!O$15&amp;analysismethod10)</f>
        <v xml:space="preserve">Geomapping; 
Mandatory Provider Type Validation Analysis; 
</v>
      </c>
      <c r="BW109" s="254" t="str">
        <f>IF(ISNUMBER(FIND(analysismethod10,'III_Plan comp 438.68 {Plan 8}'!P$15)),"",'III_Plan comp 438.68 {Plan 8}'!P$15&amp;analysismethod10)</f>
        <v xml:space="preserve">Geomapping; 
Mandatory Provider Type Validation Analysis; 
</v>
      </c>
      <c r="BX109" s="254" t="str">
        <f>IF(ISNUMBER(FIND(analysismethod10,'III_Plan comp 438.68 {Plan 8}'!Q$15)),"",'III_Plan comp 438.68 {Plan 8}'!Q$15&amp;analysismethod10)</f>
        <v xml:space="preserve">Geomapping; 
Mandatory Provider Type Validation Analysis; 
</v>
      </c>
      <c r="BY109" s="254" t="str">
        <f>IF(ISNUMBER(FIND(analysismethod10,'III_Plan comp 438.68 {Plan 8}'!R$15)),"",'III_Plan comp 438.68 {Plan 8}'!R$15&amp;analysismethod10)</f>
        <v xml:space="preserve">Geomapping; 
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Q2" activePane="bottomLeft" state="frozen"/>
      <selection pane="bottomLeft" activeCell="AQ1" sqref="AQ1"/>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1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28.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t="s">
        <v>113</v>
      </c>
      <c r="F29" s="2"/>
      <c r="G29" s="2"/>
      <c r="H29" s="2"/>
      <c r="I29" s="2"/>
      <c r="J29" s="2"/>
      <c r="K29" s="2"/>
      <c r="L29" s="2"/>
      <c r="M29" s="2"/>
      <c r="N29" s="2"/>
      <c r="O29" s="2"/>
      <c r="P29" s="2"/>
      <c r="Q29" s="2"/>
      <c r="R29" s="2"/>
    </row>
    <row r="30" spans="1:18" ht="15">
      <c r="A30" s="16" t="s">
        <v>55</v>
      </c>
      <c r="B30" s="9" t="s">
        <v>114</v>
      </c>
      <c r="C30" s="15" t="s">
        <v>104</v>
      </c>
      <c r="D30" s="128" t="s">
        <v>58</v>
      </c>
      <c r="E30" s="53" t="s">
        <v>115</v>
      </c>
      <c r="F30" s="2"/>
      <c r="G30" s="2"/>
      <c r="H30" s="2"/>
      <c r="I30" s="2"/>
      <c r="J30" s="2"/>
      <c r="K30" s="2"/>
      <c r="L30" s="2"/>
      <c r="M30" s="2"/>
      <c r="N30" s="2"/>
      <c r="O30" s="2"/>
      <c r="P30" s="2"/>
      <c r="Q30" s="2"/>
      <c r="R30" s="2"/>
    </row>
    <row r="31" spans="1:18" ht="15">
      <c r="A31" s="16" t="s">
        <v>55</v>
      </c>
      <c r="B31" s="9" t="s">
        <v>116</v>
      </c>
      <c r="C31" s="15" t="s">
        <v>104</v>
      </c>
      <c r="D31" s="128" t="s">
        <v>58</v>
      </c>
      <c r="E31" s="53" t="s">
        <v>117</v>
      </c>
      <c r="F31" s="2"/>
      <c r="G31" s="2"/>
      <c r="H31" s="2"/>
      <c r="I31" s="2"/>
      <c r="J31" s="2"/>
      <c r="K31" s="2"/>
      <c r="L31" s="2"/>
      <c r="M31" s="2"/>
      <c r="N31" s="2"/>
      <c r="O31" s="2"/>
      <c r="P31" s="2"/>
      <c r="Q31" s="2"/>
      <c r="R31" s="2"/>
    </row>
    <row r="32" spans="1:18" ht="15">
      <c r="A32" s="16" t="s">
        <v>55</v>
      </c>
      <c r="B32" s="9" t="s">
        <v>118</v>
      </c>
      <c r="C32" s="15" t="s">
        <v>104</v>
      </c>
      <c r="D32" s="128" t="s">
        <v>58</v>
      </c>
      <c r="E32" s="53" t="s">
        <v>119</v>
      </c>
      <c r="F32" s="2"/>
      <c r="G32" s="2"/>
      <c r="H32" s="2"/>
      <c r="I32" s="2"/>
      <c r="J32" s="2"/>
      <c r="K32" s="2"/>
      <c r="L32" s="2"/>
      <c r="M32" s="2"/>
      <c r="N32" s="2"/>
      <c r="O32" s="2"/>
      <c r="P32" s="2"/>
      <c r="Q32" s="2"/>
      <c r="R32" s="2"/>
    </row>
    <row r="33" spans="1:18" ht="1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5" t="s">
        <v>125</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5" t="s">
        <v>148</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79"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0"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79"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0"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9"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0"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79" t="s">
        <v>150</v>
      </c>
      <c r="D62" s="162" t="s">
        <v>84</v>
      </c>
      <c r="E62" s="177" t="s">
        <v>161</v>
      </c>
    </row>
    <row r="63" spans="1:18" ht="28.5">
      <c r="A63" s="16" t="s">
        <v>55</v>
      </c>
      <c r="B63" s="147" t="s">
        <v>152</v>
      </c>
      <c r="C63" s="15" t="s">
        <v>153</v>
      </c>
      <c r="D63" s="280"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79" t="s">
        <v>150</v>
      </c>
      <c r="D66" s="162" t="s">
        <v>84</v>
      </c>
      <c r="E66" s="177" t="s">
        <v>161</v>
      </c>
    </row>
    <row r="67" spans="1:5" ht="27.95">
      <c r="A67" s="16" t="s">
        <v>55</v>
      </c>
      <c r="B67" s="147" t="s">
        <v>152</v>
      </c>
      <c r="C67" s="15" t="s">
        <v>153</v>
      </c>
      <c r="D67" s="280"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79" t="s">
        <v>150</v>
      </c>
      <c r="D70" s="162" t="s">
        <v>84</v>
      </c>
      <c r="E70" s="177" t="s">
        <v>151</v>
      </c>
    </row>
    <row r="71" spans="1:5" ht="27.95">
      <c r="A71" s="16" t="s">
        <v>55</v>
      </c>
      <c r="B71" s="147" t="s">
        <v>152</v>
      </c>
      <c r="C71" s="15" t="s">
        <v>153</v>
      </c>
      <c r="D71" s="280"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79" t="s">
        <v>150</v>
      </c>
      <c r="D74" s="162" t="s">
        <v>84</v>
      </c>
      <c r="E74" s="177" t="s">
        <v>161</v>
      </c>
    </row>
    <row r="75" spans="1:5" ht="27.95">
      <c r="A75" s="16" t="s">
        <v>55</v>
      </c>
      <c r="B75" s="166" t="s">
        <v>152</v>
      </c>
      <c r="C75" s="15" t="s">
        <v>153</v>
      </c>
      <c r="D75" s="280"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0" t="s">
        <v>69</v>
      </c>
      <c r="E81" s="49" t="s">
        <v>165</v>
      </c>
    </row>
    <row r="82" spans="1:5" ht="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0"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0" t="s">
        <v>69</v>
      </c>
      <c r="E93" s="49" t="s">
        <v>154</v>
      </c>
    </row>
    <row r="94" spans="1:5" ht="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P8" activePane="bottomRight" state="frozen"/>
      <selection pane="bottomRight" activeCell="S8" sqref="S8"/>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0" t="s">
        <v>282</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283</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285</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342</v>
      </c>
      <c r="C11" s="303"/>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8" t="s">
        <v>343</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68" t="s">
        <v>173</v>
      </c>
      <c r="Y13" s="68" t="s">
        <v>173</v>
      </c>
      <c r="Z13" s="68" t="s">
        <v>173</v>
      </c>
      <c r="AA13" s="68" t="s">
        <v>173</v>
      </c>
      <c r="AB13" s="68" t="s">
        <v>173</v>
      </c>
      <c r="AC13" s="68" t="s">
        <v>173</v>
      </c>
      <c r="AD13" s="68" t="s">
        <v>173</v>
      </c>
      <c r="AE13" s="68" t="s">
        <v>173</v>
      </c>
      <c r="AF13" s="68" t="s">
        <v>173</v>
      </c>
      <c r="AG13" s="68" t="s">
        <v>173</v>
      </c>
      <c r="AH13" s="68" t="s">
        <v>173</v>
      </c>
      <c r="AI13" s="68" t="s">
        <v>173</v>
      </c>
      <c r="AJ13" s="68" t="s">
        <v>173</v>
      </c>
      <c r="AK13" s="68" t="s">
        <v>173</v>
      </c>
      <c r="AL13" s="68" t="s">
        <v>173</v>
      </c>
      <c r="AM13" s="68" t="s">
        <v>173</v>
      </c>
      <c r="AN13" s="68" t="s">
        <v>173</v>
      </c>
      <c r="AO13" s="68" t="s">
        <v>173</v>
      </c>
      <c r="AP13" s="68"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information'!E25="","[Plan 1]",'I_State and program information'!E25)</f>
        <v>Contra Costa Health Plan (CCHP)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information'!E26="","[Plan 2]",'I_State and program information'!E26)</f>
        <v>Gold Coast Health Plan (GCHP)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13" activePane="bottomRight" state="frozen"/>
      <selection pane="bottomRight" activeCell="G15" sqref="G1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information'!E27="","[Plan 3]",'I_State and program information'!E27)</f>
        <v>Health Net Community Solutions, Inc. (Health Net)</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79"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information'!E28="","[Plan 4]",'I_State and program information'!E28)</f>
        <v>Health Plan of San Joaquin (HPSJ)</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information'!E29="","[Plan 5]",'I_State and program information'!E29)</f>
        <v>Health Plan of San Mateo (HPSM)</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DHCSDOC-1797567310-10186</_dlc_DocId>
    <_dlc_DocIdUrl xmlns="69bc34b3-1921-46c7-8c7a-d18363374b4b">
      <Url>https://dhcscagovauthoring/_layouts/15/DocIdRedir.aspx?ID=DHCSDOC-1797567310-10186</Url>
      <Description>DHCSDOC-1797567310-10186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4F55B7A1-0D2D-42CB-B39C-7192507F7C6A}"/>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34EB887E-2B26-4171-B63F-9DB271A05264}"/>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ANC-2024-NAAAR-network-assurances-template-2025-CCHP-to-Molina</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2025-09-10T17:30:13Z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fe876ae9-e116-41b9-a749-2fdf8fbba818</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