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xl/tables/table1.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Medi-Cal Estimates\Drug Medi-Cal Supplementals\May Estimates\"/>
    </mc:Choice>
  </mc:AlternateContent>
  <workbookProtection workbookAlgorithmName="SHA-512" workbookHashValue="hW+Q9RfC/p/gZ26nNC+W90VtFXa080psLpD1sVmHuNikwt9ibRyK6DKRG9+ItJ+xTb9kNnAgfRyXMvX2nRsHZA==" workbookSaltValue="5F+06DxgSEFpq89mDpQg5A==" workbookSpinCount="100000" lockStructure="1"/>
  <bookViews>
    <workbookView xWindow="0" yWindow="0" windowWidth="28800" windowHeight="11475"/>
  </bookViews>
  <sheets>
    <sheet name="Supplemental Chart 2" sheetId="2" r:id="rId1"/>
  </sheets>
  <definedNames>
    <definedName name="_xlnm.Print_Area" localSheetId="0">'Supplemental Chart 2'!$A$1:$R$139</definedName>
    <definedName name="_xlnm.Print_Titles" localSheetId="0">'Supplemental Chart 2'!$1:$4</definedName>
    <definedName name="TitleRegion1.a6.r43.1">'Supplemental Chart 2'!$A$6</definedName>
    <definedName name="TitleRegion2.a53.90.1">'Supplemental Chart 2'!$A$50</definedName>
    <definedName name="TitleRegion3.a99.r138.1">'Supplemental Chart 2'!$A$93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79" i="2" l="1"/>
  <c r="P79" i="2"/>
  <c r="O79" i="2"/>
  <c r="N79" i="2"/>
  <c r="Q78" i="2"/>
  <c r="P78" i="2"/>
  <c r="O78" i="2"/>
  <c r="N78" i="2"/>
  <c r="H129" i="2" l="1"/>
  <c r="H107" i="2"/>
  <c r="D85" i="2"/>
  <c r="M129" i="2" l="1"/>
  <c r="L129" i="2"/>
  <c r="L132" i="2"/>
  <c r="L131" i="2"/>
  <c r="L130" i="2"/>
  <c r="K129" i="2"/>
  <c r="K132" i="2"/>
  <c r="K131" i="2"/>
  <c r="K130" i="2"/>
  <c r="J129" i="2"/>
  <c r="J132" i="2"/>
  <c r="J131" i="2"/>
  <c r="J130" i="2"/>
  <c r="I129" i="2"/>
  <c r="I131" i="2"/>
  <c r="I130" i="2"/>
  <c r="G129" i="2"/>
  <c r="G130" i="2"/>
  <c r="F129" i="2"/>
  <c r="F130" i="2"/>
  <c r="E129" i="2"/>
  <c r="E130" i="2"/>
  <c r="D129" i="2"/>
  <c r="D130" i="2"/>
  <c r="R126" i="2"/>
  <c r="R125" i="2"/>
  <c r="R124" i="2"/>
  <c r="Q126" i="2"/>
  <c r="Q125" i="2"/>
  <c r="Q124" i="2"/>
  <c r="P124" i="2"/>
  <c r="P125" i="2"/>
  <c r="P126" i="2"/>
  <c r="O124" i="2"/>
  <c r="O125" i="2"/>
  <c r="O126" i="2"/>
  <c r="R122" i="2"/>
  <c r="R123" i="2"/>
  <c r="Q123" i="2"/>
  <c r="P123" i="2"/>
  <c r="O123" i="2"/>
  <c r="Q122" i="2"/>
  <c r="P122" i="2"/>
  <c r="O122" i="2"/>
  <c r="I126" i="2"/>
  <c r="N126" i="2" s="1"/>
  <c r="I125" i="2"/>
  <c r="N125" i="2" s="1"/>
  <c r="I124" i="2"/>
  <c r="N124" i="2" s="1"/>
  <c r="I123" i="2"/>
  <c r="N123" i="2" s="1"/>
  <c r="M122" i="2"/>
  <c r="L122" i="2"/>
  <c r="K122" i="2"/>
  <c r="J122" i="2"/>
  <c r="D126" i="2"/>
  <c r="D125" i="2"/>
  <c r="D124" i="2"/>
  <c r="D123" i="2"/>
  <c r="H122" i="2"/>
  <c r="G122" i="2"/>
  <c r="F122" i="2"/>
  <c r="E122" i="2"/>
  <c r="L87" i="2"/>
  <c r="L86" i="2"/>
  <c r="K87" i="2"/>
  <c r="K86" i="2"/>
  <c r="J87" i="2"/>
  <c r="J86" i="2"/>
  <c r="G87" i="2"/>
  <c r="G86" i="2"/>
  <c r="F87" i="2"/>
  <c r="F86" i="2"/>
  <c r="E86" i="2"/>
  <c r="E87" i="2"/>
  <c r="I122" i="2" l="1"/>
  <c r="D122" i="2"/>
  <c r="N122" i="2" l="1"/>
  <c r="Q83" i="2" l="1"/>
  <c r="P83" i="2"/>
  <c r="O83" i="2"/>
  <c r="Q82" i="2"/>
  <c r="P82" i="2"/>
  <c r="O82" i="2"/>
  <c r="Q80" i="2"/>
  <c r="P80" i="2"/>
  <c r="O80" i="2"/>
  <c r="R82" i="2"/>
  <c r="R81" i="2"/>
  <c r="R80" i="2"/>
  <c r="R79" i="2"/>
  <c r="I82" i="2"/>
  <c r="I81" i="2"/>
  <c r="I80" i="2"/>
  <c r="I79" i="2"/>
  <c r="I78" i="2" s="1"/>
  <c r="D82" i="2"/>
  <c r="N82" i="2" s="1"/>
  <c r="D81" i="2"/>
  <c r="N81" i="2" s="1"/>
  <c r="D80" i="2"/>
  <c r="N80" i="2" s="1"/>
  <c r="D79" i="2"/>
  <c r="D78" i="2" s="1"/>
  <c r="M78" i="2"/>
  <c r="L78" i="2"/>
  <c r="K78" i="2"/>
  <c r="J78" i="2"/>
  <c r="H78" i="2"/>
  <c r="R78" i="2" s="1"/>
  <c r="G78" i="2"/>
  <c r="F78" i="2"/>
  <c r="E78" i="2"/>
  <c r="H42" i="2"/>
  <c r="G42" i="2"/>
  <c r="F42" i="2"/>
  <c r="E43" i="2"/>
  <c r="E44" i="2"/>
  <c r="E42" i="2"/>
  <c r="L44" i="2" l="1"/>
  <c r="K44" i="2"/>
  <c r="J44" i="2"/>
  <c r="G44" i="2"/>
  <c r="F44" i="2"/>
  <c r="M43" i="2"/>
  <c r="L43" i="2"/>
  <c r="K43" i="2"/>
  <c r="J43" i="2"/>
  <c r="O43" i="2" s="1"/>
  <c r="H43" i="2"/>
  <c r="G43" i="2"/>
  <c r="F43" i="2"/>
  <c r="I38" i="2"/>
  <c r="I37" i="2"/>
  <c r="I36" i="2"/>
  <c r="I35" i="2"/>
  <c r="M34" i="2"/>
  <c r="L34" i="2"/>
  <c r="K34" i="2"/>
  <c r="J34" i="2"/>
  <c r="H34" i="2"/>
  <c r="G34" i="2"/>
  <c r="F34" i="2"/>
  <c r="E34" i="2"/>
  <c r="D38" i="2"/>
  <c r="D37" i="2"/>
  <c r="D36" i="2"/>
  <c r="D35" i="2"/>
  <c r="O35" i="2"/>
  <c r="P35" i="2"/>
  <c r="Q35" i="2"/>
  <c r="R35" i="2"/>
  <c r="O36" i="2"/>
  <c r="P36" i="2"/>
  <c r="Q36" i="2"/>
  <c r="R36" i="2"/>
  <c r="O37" i="2"/>
  <c r="P37" i="2"/>
  <c r="Q37" i="2"/>
  <c r="R37" i="2"/>
  <c r="O38" i="2"/>
  <c r="P38" i="2"/>
  <c r="Q38" i="2"/>
  <c r="R38" i="2"/>
  <c r="I40" i="2"/>
  <c r="D40" i="2"/>
  <c r="R32" i="2"/>
  <c r="Q32" i="2"/>
  <c r="P32" i="2"/>
  <c r="O32" i="2"/>
  <c r="M27" i="2"/>
  <c r="L27" i="2"/>
  <c r="K27" i="2"/>
  <c r="J27" i="2"/>
  <c r="I32" i="2"/>
  <c r="I31" i="2"/>
  <c r="H27" i="2"/>
  <c r="G27" i="2"/>
  <c r="F27" i="2"/>
  <c r="E27" i="2"/>
  <c r="D32" i="2"/>
  <c r="D31" i="2"/>
  <c r="O31" i="2"/>
  <c r="P31" i="2"/>
  <c r="Q31" i="2"/>
  <c r="R31" i="2"/>
  <c r="D33" i="2"/>
  <c r="I33" i="2"/>
  <c r="O33" i="2"/>
  <c r="P33" i="2"/>
  <c r="Q33" i="2"/>
  <c r="R33" i="2"/>
  <c r="D39" i="2"/>
  <c r="I39" i="2"/>
  <c r="O39" i="2"/>
  <c r="P39" i="2"/>
  <c r="Q39" i="2"/>
  <c r="R39" i="2"/>
  <c r="E19" i="2"/>
  <c r="F19" i="2"/>
  <c r="G19" i="2"/>
  <c r="H19" i="2"/>
  <c r="I10" i="2"/>
  <c r="I11" i="2"/>
  <c r="I12" i="2"/>
  <c r="I13" i="2"/>
  <c r="I44" i="2" l="1"/>
  <c r="N37" i="2"/>
  <c r="R34" i="2"/>
  <c r="R43" i="2"/>
  <c r="N32" i="2"/>
  <c r="P43" i="2"/>
  <c r="Q43" i="2"/>
  <c r="D34" i="2"/>
  <c r="N38" i="2"/>
  <c r="D44" i="2"/>
  <c r="I34" i="2"/>
  <c r="N36" i="2"/>
  <c r="N31" i="2"/>
  <c r="Q34" i="2"/>
  <c r="P34" i="2"/>
  <c r="N35" i="2"/>
  <c r="O34" i="2"/>
  <c r="N33" i="2"/>
  <c r="N39" i="2"/>
  <c r="M9" i="2"/>
  <c r="L9" i="2"/>
  <c r="K9" i="2"/>
  <c r="J9" i="2"/>
  <c r="I9" i="2"/>
  <c r="H9" i="2"/>
  <c r="G9" i="2"/>
  <c r="F9" i="2"/>
  <c r="E9" i="2"/>
  <c r="N34" i="2" l="1"/>
  <c r="N44" i="2"/>
  <c r="I30" i="2"/>
  <c r="D30" i="2"/>
  <c r="I29" i="2"/>
  <c r="D29" i="2"/>
  <c r="I28" i="2"/>
  <c r="D28" i="2"/>
  <c r="I26" i="2"/>
  <c r="D26" i="2"/>
  <c r="I25" i="2"/>
  <c r="D25" i="2"/>
  <c r="I23" i="2"/>
  <c r="D23" i="2"/>
  <c r="I22" i="2"/>
  <c r="D22" i="2"/>
  <c r="I21" i="2"/>
  <c r="D21" i="2"/>
  <c r="I20" i="2"/>
  <c r="D20" i="2"/>
  <c r="I18" i="2"/>
  <c r="D18" i="2"/>
  <c r="I17" i="2"/>
  <c r="D17" i="2"/>
  <c r="I16" i="2"/>
  <c r="D16" i="2"/>
  <c r="I15" i="2"/>
  <c r="D15" i="2"/>
  <c r="D13" i="2"/>
  <c r="D12" i="2"/>
  <c r="D11" i="2"/>
  <c r="D10" i="2"/>
  <c r="I120" i="2"/>
  <c r="D120" i="2"/>
  <c r="I119" i="2"/>
  <c r="D119" i="2"/>
  <c r="I118" i="2"/>
  <c r="D118" i="2"/>
  <c r="I117" i="2"/>
  <c r="D117" i="2"/>
  <c r="I116" i="2"/>
  <c r="D116" i="2"/>
  <c r="I114" i="2"/>
  <c r="D114" i="2"/>
  <c r="I113" i="2"/>
  <c r="D113" i="2"/>
  <c r="I111" i="2"/>
  <c r="D111" i="2"/>
  <c r="I110" i="2"/>
  <c r="D110" i="2"/>
  <c r="I109" i="2"/>
  <c r="D109" i="2"/>
  <c r="I108" i="2"/>
  <c r="D108" i="2"/>
  <c r="I106" i="2"/>
  <c r="D106" i="2"/>
  <c r="I105" i="2"/>
  <c r="D105" i="2"/>
  <c r="I104" i="2"/>
  <c r="D104" i="2"/>
  <c r="I103" i="2"/>
  <c r="D103" i="2"/>
  <c r="I101" i="2"/>
  <c r="D101" i="2"/>
  <c r="I100" i="2"/>
  <c r="D100" i="2"/>
  <c r="I99" i="2"/>
  <c r="D99" i="2"/>
  <c r="I98" i="2"/>
  <c r="D98" i="2"/>
  <c r="D54" i="2"/>
  <c r="I76" i="2"/>
  <c r="D76" i="2"/>
  <c r="I75" i="2"/>
  <c r="D75" i="2"/>
  <c r="I74" i="2"/>
  <c r="D74" i="2"/>
  <c r="I73" i="2"/>
  <c r="D73" i="2"/>
  <c r="I72" i="2"/>
  <c r="D72" i="2"/>
  <c r="I70" i="2"/>
  <c r="D70" i="2"/>
  <c r="I69" i="2"/>
  <c r="D69" i="2"/>
  <c r="I67" i="2"/>
  <c r="D67" i="2"/>
  <c r="I66" i="2"/>
  <c r="D66" i="2"/>
  <c r="I65" i="2"/>
  <c r="D65" i="2"/>
  <c r="I64" i="2"/>
  <c r="D64" i="2"/>
  <c r="I60" i="2"/>
  <c r="I62" i="2"/>
  <c r="I61" i="2"/>
  <c r="I59" i="2"/>
  <c r="D62" i="2"/>
  <c r="D61" i="2"/>
  <c r="D60" i="2"/>
  <c r="D59" i="2"/>
  <c r="I57" i="2"/>
  <c r="I56" i="2"/>
  <c r="I55" i="2"/>
  <c r="I54" i="2"/>
  <c r="D57" i="2"/>
  <c r="D56" i="2"/>
  <c r="D55" i="2"/>
  <c r="R129" i="2"/>
  <c r="Q129" i="2"/>
  <c r="P129" i="2"/>
  <c r="O129" i="2"/>
  <c r="R128" i="2"/>
  <c r="Q128" i="2"/>
  <c r="P128" i="2"/>
  <c r="O128" i="2"/>
  <c r="R127" i="2"/>
  <c r="Q127" i="2"/>
  <c r="P127" i="2"/>
  <c r="O127" i="2"/>
  <c r="R121" i="2"/>
  <c r="Q121" i="2"/>
  <c r="P121" i="2"/>
  <c r="O121" i="2"/>
  <c r="R120" i="2"/>
  <c r="Q120" i="2"/>
  <c r="P120" i="2"/>
  <c r="O120" i="2"/>
  <c r="R119" i="2"/>
  <c r="Q119" i="2"/>
  <c r="P119" i="2"/>
  <c r="O119" i="2"/>
  <c r="R118" i="2"/>
  <c r="Q118" i="2"/>
  <c r="P118" i="2"/>
  <c r="O118" i="2"/>
  <c r="R117" i="2"/>
  <c r="Q117" i="2"/>
  <c r="P117" i="2"/>
  <c r="O117" i="2"/>
  <c r="R116" i="2"/>
  <c r="Q116" i="2"/>
  <c r="P116" i="2"/>
  <c r="O116" i="2"/>
  <c r="R114" i="2"/>
  <c r="Q114" i="2"/>
  <c r="P114" i="2"/>
  <c r="O114" i="2"/>
  <c r="R113" i="2"/>
  <c r="Q113" i="2"/>
  <c r="P113" i="2"/>
  <c r="O113" i="2"/>
  <c r="R111" i="2"/>
  <c r="Q111" i="2"/>
  <c r="P111" i="2"/>
  <c r="O111" i="2"/>
  <c r="R110" i="2"/>
  <c r="Q110" i="2"/>
  <c r="P110" i="2"/>
  <c r="O110" i="2"/>
  <c r="R109" i="2"/>
  <c r="Q109" i="2"/>
  <c r="P109" i="2"/>
  <c r="O109" i="2"/>
  <c r="R108" i="2"/>
  <c r="Q108" i="2"/>
  <c r="P108" i="2"/>
  <c r="O108" i="2"/>
  <c r="R106" i="2"/>
  <c r="Q106" i="2"/>
  <c r="P106" i="2"/>
  <c r="O106" i="2"/>
  <c r="R105" i="2"/>
  <c r="Q105" i="2"/>
  <c r="P105" i="2"/>
  <c r="O105" i="2"/>
  <c r="R104" i="2"/>
  <c r="Q104" i="2"/>
  <c r="P104" i="2"/>
  <c r="O104" i="2"/>
  <c r="R103" i="2"/>
  <c r="Q103" i="2"/>
  <c r="P103" i="2"/>
  <c r="O103" i="2"/>
  <c r="R101" i="2"/>
  <c r="Q101" i="2"/>
  <c r="P101" i="2"/>
  <c r="O101" i="2"/>
  <c r="R100" i="2"/>
  <c r="Q100" i="2"/>
  <c r="P100" i="2"/>
  <c r="O100" i="2"/>
  <c r="R99" i="2"/>
  <c r="Q99" i="2"/>
  <c r="P99" i="2"/>
  <c r="O99" i="2"/>
  <c r="R98" i="2"/>
  <c r="Q98" i="2"/>
  <c r="P98" i="2"/>
  <c r="O98" i="2"/>
  <c r="R84" i="2"/>
  <c r="Q84" i="2"/>
  <c r="P84" i="2"/>
  <c r="O84" i="2"/>
  <c r="R83" i="2"/>
  <c r="R77" i="2"/>
  <c r="Q77" i="2"/>
  <c r="P77" i="2"/>
  <c r="O77" i="2"/>
  <c r="R76" i="2"/>
  <c r="Q76" i="2"/>
  <c r="P76" i="2"/>
  <c r="O76" i="2"/>
  <c r="R75" i="2"/>
  <c r="Q75" i="2"/>
  <c r="P75" i="2"/>
  <c r="O75" i="2"/>
  <c r="R74" i="2"/>
  <c r="Q74" i="2"/>
  <c r="P74" i="2"/>
  <c r="O74" i="2"/>
  <c r="R73" i="2"/>
  <c r="Q73" i="2"/>
  <c r="P73" i="2"/>
  <c r="O73" i="2"/>
  <c r="R72" i="2"/>
  <c r="Q72" i="2"/>
  <c r="P72" i="2"/>
  <c r="O72" i="2"/>
  <c r="R70" i="2"/>
  <c r="Q70" i="2"/>
  <c r="P70" i="2"/>
  <c r="O70" i="2"/>
  <c r="R69" i="2"/>
  <c r="Q69" i="2"/>
  <c r="P69" i="2"/>
  <c r="O69" i="2"/>
  <c r="R67" i="2"/>
  <c r="Q67" i="2"/>
  <c r="P67" i="2"/>
  <c r="O67" i="2"/>
  <c r="R66" i="2"/>
  <c r="Q66" i="2"/>
  <c r="P66" i="2"/>
  <c r="O66" i="2"/>
  <c r="R65" i="2"/>
  <c r="Q65" i="2"/>
  <c r="P65" i="2"/>
  <c r="O65" i="2"/>
  <c r="R64" i="2"/>
  <c r="Q64" i="2"/>
  <c r="P64" i="2"/>
  <c r="O64" i="2"/>
  <c r="R62" i="2"/>
  <c r="Q62" i="2"/>
  <c r="P62" i="2"/>
  <c r="O62" i="2"/>
  <c r="R61" i="2"/>
  <c r="Q61" i="2"/>
  <c r="P61" i="2"/>
  <c r="O61" i="2"/>
  <c r="R60" i="2"/>
  <c r="Q60" i="2"/>
  <c r="P60" i="2"/>
  <c r="O60" i="2"/>
  <c r="R59" i="2"/>
  <c r="Q59" i="2"/>
  <c r="P59" i="2"/>
  <c r="O59" i="2"/>
  <c r="R57" i="2"/>
  <c r="Q57" i="2"/>
  <c r="P57" i="2"/>
  <c r="O57" i="2"/>
  <c r="R56" i="2"/>
  <c r="Q56" i="2"/>
  <c r="P56" i="2"/>
  <c r="O56" i="2"/>
  <c r="R55" i="2"/>
  <c r="Q55" i="2"/>
  <c r="P55" i="2"/>
  <c r="O55" i="2"/>
  <c r="R54" i="2"/>
  <c r="Q54" i="2"/>
  <c r="P54" i="2"/>
  <c r="O54" i="2"/>
  <c r="R40" i="2"/>
  <c r="R44" i="2" s="1"/>
  <c r="Q40" i="2"/>
  <c r="Q44" i="2" s="1"/>
  <c r="P40" i="2"/>
  <c r="P44" i="2" s="1"/>
  <c r="O40" i="2"/>
  <c r="O44" i="2" s="1"/>
  <c r="R30" i="2"/>
  <c r="Q30" i="2"/>
  <c r="P30" i="2"/>
  <c r="O30" i="2"/>
  <c r="R29" i="2"/>
  <c r="Q29" i="2"/>
  <c r="P29" i="2"/>
  <c r="O29" i="2"/>
  <c r="R28" i="2"/>
  <c r="Q28" i="2"/>
  <c r="P28" i="2"/>
  <c r="O28" i="2"/>
  <c r="R26" i="2"/>
  <c r="Q26" i="2"/>
  <c r="P26" i="2"/>
  <c r="O26"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86" i="2" l="1"/>
  <c r="D87" i="2"/>
  <c r="D86" i="2"/>
  <c r="I87" i="2"/>
  <c r="I27" i="2"/>
  <c r="D27" i="2"/>
  <c r="D42" i="2"/>
  <c r="I43" i="2"/>
  <c r="N12" i="2"/>
  <c r="D43" i="2"/>
  <c r="N55" i="2"/>
  <c r="N56" i="2"/>
  <c r="N30" i="2"/>
  <c r="N61" i="2"/>
  <c r="N113" i="2"/>
  <c r="N104" i="2"/>
  <c r="N72" i="2"/>
  <c r="N62" i="2"/>
  <c r="N105" i="2"/>
  <c r="N98" i="2"/>
  <c r="N110" i="2"/>
  <c r="N116" i="2"/>
  <c r="N69" i="2"/>
  <c r="N109" i="2"/>
  <c r="N119" i="2"/>
  <c r="N59" i="2"/>
  <c r="N66" i="2"/>
  <c r="N76" i="2"/>
  <c r="N70" i="2"/>
  <c r="N75" i="2"/>
  <c r="N29" i="2"/>
  <c r="N21" i="2"/>
  <c r="N100" i="2"/>
  <c r="N54" i="2"/>
  <c r="N101" i="2"/>
  <c r="N106" i="2"/>
  <c r="N111" i="2"/>
  <c r="N22" i="2"/>
  <c r="N64" i="2"/>
  <c r="N103" i="2"/>
  <c r="N23" i="2"/>
  <c r="N74" i="2"/>
  <c r="N20" i="2"/>
  <c r="N17" i="2"/>
  <c r="Q9" i="2"/>
  <c r="O9" i="2"/>
  <c r="P9" i="2"/>
  <c r="D9" i="2"/>
  <c r="R9" i="2"/>
  <c r="N108" i="2"/>
  <c r="N67" i="2"/>
  <c r="N117" i="2"/>
  <c r="N118" i="2"/>
  <c r="N15" i="2"/>
  <c r="N60" i="2"/>
  <c r="N57" i="2"/>
  <c r="N120" i="2"/>
  <c r="N65" i="2"/>
  <c r="N73" i="2"/>
  <c r="N99" i="2"/>
  <c r="N114" i="2"/>
  <c r="N25" i="2"/>
  <c r="N18" i="2"/>
  <c r="N28" i="2"/>
  <c r="N13" i="2"/>
  <c r="N26" i="2"/>
  <c r="N16" i="2"/>
  <c r="I42" i="2"/>
  <c r="N42" i="2" l="1"/>
  <c r="N43" i="2"/>
  <c r="M132" i="2"/>
  <c r="H132" i="2"/>
  <c r="G132" i="2"/>
  <c r="M131" i="2"/>
  <c r="H131" i="2"/>
  <c r="G131" i="2"/>
  <c r="M130" i="2"/>
  <c r="H130" i="2"/>
  <c r="F132" i="2"/>
  <c r="F131" i="2"/>
  <c r="P132" i="2" l="1"/>
  <c r="P131" i="2"/>
  <c r="Q132" i="2"/>
  <c r="R132" i="2"/>
  <c r="Q130" i="2"/>
  <c r="P130" i="2"/>
  <c r="R130" i="2"/>
  <c r="Q131" i="2"/>
  <c r="R131" i="2"/>
  <c r="M102" i="2"/>
  <c r="L102" i="2"/>
  <c r="K102" i="2"/>
  <c r="J102" i="2"/>
  <c r="I102" i="2"/>
  <c r="H102" i="2"/>
  <c r="G102" i="2"/>
  <c r="F102" i="2"/>
  <c r="E102" i="2"/>
  <c r="E132" i="2"/>
  <c r="O132" i="2" s="1"/>
  <c r="E131" i="2"/>
  <c r="O131" i="2" s="1"/>
  <c r="O130" i="2"/>
  <c r="D131" i="2"/>
  <c r="N131" i="2" s="1"/>
  <c r="N130" i="2"/>
  <c r="I128" i="2"/>
  <c r="I127" i="2"/>
  <c r="I121" i="2"/>
  <c r="D128" i="2"/>
  <c r="D127" i="2"/>
  <c r="D121" i="2"/>
  <c r="M115" i="2"/>
  <c r="L115" i="2"/>
  <c r="K115" i="2"/>
  <c r="J115" i="2"/>
  <c r="I115" i="2"/>
  <c r="H115" i="2"/>
  <c r="G115" i="2"/>
  <c r="F115" i="2"/>
  <c r="E115" i="2"/>
  <c r="D115" i="2"/>
  <c r="M112" i="2"/>
  <c r="L112" i="2"/>
  <c r="K112" i="2"/>
  <c r="J112" i="2"/>
  <c r="I112" i="2"/>
  <c r="H112" i="2"/>
  <c r="G112" i="2"/>
  <c r="F112" i="2"/>
  <c r="E112" i="2"/>
  <c r="D112" i="2"/>
  <c r="M107" i="2"/>
  <c r="L107" i="2"/>
  <c r="K107" i="2"/>
  <c r="J107" i="2"/>
  <c r="I107" i="2"/>
  <c r="G107" i="2"/>
  <c r="F107" i="2"/>
  <c r="E107" i="2"/>
  <c r="D107" i="2"/>
  <c r="D102" i="2"/>
  <c r="M97" i="2"/>
  <c r="L97" i="2"/>
  <c r="K97" i="2"/>
  <c r="J97" i="2"/>
  <c r="I97" i="2"/>
  <c r="H97" i="2"/>
  <c r="G97" i="2"/>
  <c r="F97" i="2"/>
  <c r="E97" i="2"/>
  <c r="D97" i="2"/>
  <c r="I84" i="2"/>
  <c r="I83" i="2"/>
  <c r="I77" i="2"/>
  <c r="D84" i="2"/>
  <c r="D77" i="2"/>
  <c r="D83" i="2"/>
  <c r="D88" i="2" s="1"/>
  <c r="M71" i="2"/>
  <c r="L71" i="2"/>
  <c r="K71" i="2"/>
  <c r="J71" i="2"/>
  <c r="I71" i="2"/>
  <c r="H71" i="2"/>
  <c r="G71" i="2"/>
  <c r="F71" i="2"/>
  <c r="E71" i="2"/>
  <c r="D71" i="2"/>
  <c r="M68" i="2"/>
  <c r="L68" i="2"/>
  <c r="K68" i="2"/>
  <c r="J68" i="2"/>
  <c r="I68" i="2"/>
  <c r="H68" i="2"/>
  <c r="G68" i="2"/>
  <c r="F68" i="2"/>
  <c r="E68" i="2"/>
  <c r="D68" i="2"/>
  <c r="M63" i="2"/>
  <c r="L63" i="2"/>
  <c r="K63" i="2"/>
  <c r="J63" i="2"/>
  <c r="I63" i="2"/>
  <c r="H63" i="2"/>
  <c r="G63" i="2"/>
  <c r="F63" i="2"/>
  <c r="E63" i="2"/>
  <c r="D63" i="2"/>
  <c r="M58" i="2"/>
  <c r="L58" i="2"/>
  <c r="K58" i="2"/>
  <c r="J58" i="2"/>
  <c r="I58" i="2"/>
  <c r="H58" i="2"/>
  <c r="G58" i="2"/>
  <c r="F58" i="2"/>
  <c r="E58" i="2"/>
  <c r="D58" i="2"/>
  <c r="M53" i="2"/>
  <c r="L53" i="2"/>
  <c r="L85" i="2" s="1"/>
  <c r="K53" i="2"/>
  <c r="K85" i="2" s="1"/>
  <c r="J53" i="2"/>
  <c r="I53" i="2"/>
  <c r="H53" i="2"/>
  <c r="G53" i="2"/>
  <c r="F53" i="2"/>
  <c r="E53" i="2"/>
  <c r="E85" i="2" s="1"/>
  <c r="D53" i="2"/>
  <c r="M88" i="2"/>
  <c r="L88" i="2"/>
  <c r="K88" i="2"/>
  <c r="J88" i="2"/>
  <c r="H88" i="2"/>
  <c r="G88" i="2"/>
  <c r="F88" i="2"/>
  <c r="E88" i="2"/>
  <c r="M87" i="2"/>
  <c r="H87" i="2"/>
  <c r="M86" i="2"/>
  <c r="H86" i="2"/>
  <c r="R42" i="2"/>
  <c r="Q42" i="2"/>
  <c r="P42" i="2"/>
  <c r="O42" i="2"/>
  <c r="M42" i="2"/>
  <c r="L42" i="2"/>
  <c r="K42" i="2"/>
  <c r="J42" i="2"/>
  <c r="M24" i="2"/>
  <c r="L24" i="2"/>
  <c r="K24" i="2"/>
  <c r="J24" i="2"/>
  <c r="I24" i="2"/>
  <c r="H24" i="2"/>
  <c r="G24" i="2"/>
  <c r="F24" i="2"/>
  <c r="E24" i="2"/>
  <c r="D24" i="2"/>
  <c r="M19" i="2"/>
  <c r="R19" i="2" s="1"/>
  <c r="L19" i="2"/>
  <c r="Q19" i="2" s="1"/>
  <c r="K19" i="2"/>
  <c r="P19" i="2" s="1"/>
  <c r="J19" i="2"/>
  <c r="I19" i="2"/>
  <c r="D19" i="2"/>
  <c r="M14" i="2"/>
  <c r="L14" i="2"/>
  <c r="K14" i="2"/>
  <c r="J14" i="2"/>
  <c r="I14" i="2"/>
  <c r="H14" i="2"/>
  <c r="G14" i="2"/>
  <c r="G41" i="2" s="1"/>
  <c r="F14" i="2"/>
  <c r="F41" i="2" s="1"/>
  <c r="E14" i="2"/>
  <c r="E41" i="2" s="1"/>
  <c r="D14" i="2"/>
  <c r="J85" i="2" l="1"/>
  <c r="F85" i="2"/>
  <c r="G85" i="2"/>
  <c r="I85" i="2"/>
  <c r="I41" i="2"/>
  <c r="D41" i="2"/>
  <c r="K41" i="2"/>
  <c r="P41" i="2" s="1"/>
  <c r="J41" i="2"/>
  <c r="O41" i="2" s="1"/>
  <c r="L41" i="2"/>
  <c r="Q41" i="2" s="1"/>
  <c r="M41" i="2"/>
  <c r="O87" i="2"/>
  <c r="P112" i="2"/>
  <c r="O58" i="2"/>
  <c r="O68" i="2"/>
  <c r="P102" i="2"/>
  <c r="O112" i="2"/>
  <c r="Q102" i="2"/>
  <c r="R102" i="2"/>
  <c r="O88" i="2"/>
  <c r="O115" i="2"/>
  <c r="Q14" i="2"/>
  <c r="P88" i="2"/>
  <c r="P58" i="2"/>
  <c r="N63" i="2"/>
  <c r="O71" i="2"/>
  <c r="P115" i="2"/>
  <c r="Q88" i="2"/>
  <c r="P71" i="2"/>
  <c r="Q115" i="2"/>
  <c r="R14" i="2"/>
  <c r="R88" i="2"/>
  <c r="Q71" i="2"/>
  <c r="N77" i="2"/>
  <c r="R115" i="2"/>
  <c r="R24" i="2"/>
  <c r="O14" i="2"/>
  <c r="P14" i="2"/>
  <c r="D132" i="2"/>
  <c r="N121" i="2"/>
  <c r="I132" i="2"/>
  <c r="N102" i="2"/>
  <c r="N127" i="2"/>
  <c r="O53" i="2"/>
  <c r="Q58" i="2"/>
  <c r="N83" i="2"/>
  <c r="N128" i="2"/>
  <c r="P53" i="2"/>
  <c r="R58" i="2"/>
  <c r="N84" i="2"/>
  <c r="P87" i="2"/>
  <c r="Q53" i="2"/>
  <c r="P68" i="2"/>
  <c r="R71" i="2"/>
  <c r="O107" i="2"/>
  <c r="Q112" i="2"/>
  <c r="R53" i="2"/>
  <c r="O63" i="2"/>
  <c r="Q68" i="2"/>
  <c r="N71" i="2"/>
  <c r="O97" i="2"/>
  <c r="P107" i="2"/>
  <c r="R112" i="2"/>
  <c r="P27" i="2"/>
  <c r="O86" i="2"/>
  <c r="Q27" i="2"/>
  <c r="P86" i="2"/>
  <c r="R87" i="2"/>
  <c r="P63" i="2"/>
  <c r="R68" i="2"/>
  <c r="P97" i="2"/>
  <c r="Q107" i="2"/>
  <c r="O27" i="2"/>
  <c r="P24" i="2"/>
  <c r="R27" i="2"/>
  <c r="Q86" i="2"/>
  <c r="Q63" i="2"/>
  <c r="Q97" i="2"/>
  <c r="R107" i="2"/>
  <c r="Q87" i="2"/>
  <c r="O24" i="2"/>
  <c r="O19" i="2"/>
  <c r="Q24" i="2"/>
  <c r="R86" i="2"/>
  <c r="R63" i="2"/>
  <c r="R97" i="2"/>
  <c r="N107" i="2"/>
  <c r="O102" i="2"/>
  <c r="N24" i="2"/>
  <c r="N27" i="2"/>
  <c r="N115" i="2"/>
  <c r="N112" i="2"/>
  <c r="N97" i="2"/>
  <c r="N87" i="2"/>
  <c r="N68" i="2"/>
  <c r="N58" i="2"/>
  <c r="N53" i="2"/>
  <c r="N86" i="2"/>
  <c r="N14" i="2"/>
  <c r="N19" i="2"/>
  <c r="I88" i="2"/>
  <c r="H85" i="2"/>
  <c r="M85" i="2"/>
  <c r="H41" i="2"/>
  <c r="P85" i="2" l="1"/>
  <c r="R85" i="2"/>
  <c r="O85" i="2"/>
  <c r="N129" i="2"/>
  <c r="Q85" i="2"/>
  <c r="N132" i="2"/>
  <c r="R41" i="2"/>
  <c r="N88" i="2"/>
  <c r="N85" i="2"/>
  <c r="A113" i="2"/>
  <c r="N40" i="2" l="1"/>
  <c r="A112" i="2"/>
  <c r="A127" i="2"/>
  <c r="A128" i="2"/>
  <c r="N11" i="2" l="1"/>
  <c r="N41" i="2"/>
  <c r="N10" i="2"/>
  <c r="N9" i="2" l="1"/>
</calcChain>
</file>

<file path=xl/sharedStrings.xml><?xml version="1.0" encoding="utf-8"?>
<sst xmlns="http://schemas.openxmlformats.org/spreadsheetml/2006/main" count="358" uniqueCount="91">
  <si>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</si>
  <si>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</si>
  <si>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</si>
  <si>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</si>
  <si>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</si>
  <si>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</si>
  <si>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</si>
  <si>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</si>
  <si>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</si>
  <si>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</si>
  <si>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</si>
  <si>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</si>
  <si>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</si>
  <si>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</si>
  <si>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</si>
  <si>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</si>
  <si>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</si>
  <si>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</si>
  <si>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</si>
  <si>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</si>
  <si>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</si>
  <si>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</si>
  <si>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</si>
  <si>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</si>
  <si>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r>
      <t>NARCOTIC TREATMENT PROGRAM</t>
    </r>
    <r>
      <rPr>
        <b/>
        <vertAlign val="superscript"/>
        <sz val="12"/>
        <rFont val="Arial"/>
        <family val="2"/>
      </rPr>
      <t>2</t>
    </r>
  </si>
  <si>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</si>
  <si>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</si>
  <si>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</si>
  <si>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</si>
  <si>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</si>
  <si>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</si>
  <si>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</si>
  <si>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</si>
  <si>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</si>
  <si>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</si>
  <si>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DRUG MEDI-CAL PROGRAM COST SETTLEMENT </t>
  </si>
  <si>
    <t xml:space="preserve">Regular </t>
  </si>
  <si>
    <t xml:space="preserve">OUTPATIENT DRUG FREE TREATMENT SERVICES </t>
  </si>
  <si>
    <t xml:space="preserve">Perinatal </t>
  </si>
  <si>
    <t>Diff GF</t>
  </si>
  <si>
    <t>Base 57</t>
  </si>
  <si>
    <t>Base 58</t>
  </si>
  <si>
    <t>General Fund</t>
  </si>
  <si>
    <t>Claims Payment Error</t>
  </si>
  <si>
    <t>DRUG MEDI-CAL PROGRAM COST SETTLEMENT</t>
  </si>
  <si>
    <t>OA 27</t>
  </si>
  <si>
    <t xml:space="preserve">M18 CASELOAD </t>
  </si>
  <si>
    <t>Diff FF</t>
  </si>
  <si>
    <t xml:space="preserve">The Drug Medi-Cal Organized Delivery System Waiver estimate does not include caseload; the estimate is based on county specific rates and estimated utilization. </t>
  </si>
  <si>
    <r>
      <t>DRUG MEDI-CAL ORGANIZED DELIVERY SYSTEM WAIVER</t>
    </r>
    <r>
      <rPr>
        <b/>
        <vertAlign val="superscript"/>
        <sz val="12"/>
        <rFont val="Arial"/>
        <family val="2"/>
      </rPr>
      <t>1</t>
    </r>
    <r>
      <rPr>
        <b/>
        <sz val="12"/>
        <rFont val="Arial"/>
        <family val="2"/>
      </rPr>
      <t xml:space="preserve"> </t>
    </r>
  </si>
  <si>
    <t xml:space="preserve">INTENSIVE OUTPATIENT TREATMENT SERVICES  </t>
  </si>
  <si>
    <t>May 2019 POLICY CHANGE</t>
  </si>
  <si>
    <t>November 2018 (N18) Estimate for FY 2018-19</t>
  </si>
  <si>
    <t>May 2019 (M119) Estimate for FY 2018-19</t>
  </si>
  <si>
    <t>Fiscal Year 2018-19, November 2018 Estimate Compared to May 2019 Estimate</t>
  </si>
  <si>
    <t>N18 TF</t>
  </si>
  <si>
    <t>N18 GF</t>
  </si>
  <si>
    <t>N18 FF</t>
  </si>
  <si>
    <t>N18 CF</t>
  </si>
  <si>
    <t xml:space="preserve">N18 CASELOAD </t>
  </si>
  <si>
    <t xml:space="preserve">M19 TF </t>
  </si>
  <si>
    <t>M19 GF</t>
  </si>
  <si>
    <t>M19 FF</t>
  </si>
  <si>
    <r>
      <t>M19 CF</t>
    </r>
    <r>
      <rPr>
        <b/>
        <vertAlign val="superscript"/>
        <sz val="12"/>
        <rFont val="Arial"/>
        <family val="2"/>
      </rPr>
      <t xml:space="preserve"> </t>
    </r>
  </si>
  <si>
    <t>M19 CASELOAD</t>
  </si>
  <si>
    <t>OA 6</t>
  </si>
  <si>
    <t>Base 56</t>
  </si>
  <si>
    <r>
      <t xml:space="preserve">RESIDENTIAL TREATMENT SERVICES </t>
    </r>
    <r>
      <rPr>
        <b/>
        <vertAlign val="superscript"/>
        <sz val="12"/>
        <rFont val="Arial"/>
        <family val="2"/>
      </rPr>
      <t>1</t>
    </r>
  </si>
  <si>
    <t>Base  59</t>
  </si>
  <si>
    <t>Regular 55</t>
  </si>
  <si>
    <t>Claims Payment</t>
  </si>
  <si>
    <t>Regular 60</t>
  </si>
  <si>
    <t>Regular 201</t>
  </si>
  <si>
    <t xml:space="preserve">DRUG MEDI-CAL ANNUAL RATE ADJUSTMENT </t>
  </si>
  <si>
    <r>
      <t>DRUG MEDI-CAL ORGANIZED DELIVERY SYSTEM WAIVER</t>
    </r>
    <r>
      <rPr>
        <b/>
        <vertAlign val="superscript"/>
        <sz val="12"/>
        <rFont val="Arial"/>
        <family val="2"/>
      </rPr>
      <t>2</t>
    </r>
  </si>
  <si>
    <t>The November 2018 Estimate made changes to the estimate methodology for Drug Medi-Cal Base Expenditures.  The Drug Medi-Cal base is estimated on a cash-basis using average monthly users, utilization, and rate.</t>
  </si>
  <si>
    <t>Fiscal Year 2019-20, November 2018 Estimate Compared to May 2019 Estimate</t>
  </si>
  <si>
    <t>Nov 2018 (N18) Estimate for FY 2019-20</t>
  </si>
  <si>
    <t>May 2019 (M19) Estimate for FY 2019-20</t>
  </si>
  <si>
    <t>M19 TF</t>
  </si>
  <si>
    <t>M19 CF</t>
  </si>
  <si>
    <t xml:space="preserve">M19 CASELOAD </t>
  </si>
  <si>
    <r>
      <t>OUTPATIENT DRUG FREE TREATMENT SERVICES</t>
    </r>
    <r>
      <rPr>
        <b/>
        <vertAlign val="superscript"/>
        <sz val="12"/>
        <rFont val="Arial"/>
        <family val="2"/>
      </rPr>
      <t>1</t>
    </r>
  </si>
  <si>
    <r>
      <t>NARCOTIC TREATMENT PROGRAM</t>
    </r>
    <r>
      <rPr>
        <b/>
        <vertAlign val="superscript"/>
        <sz val="12"/>
        <rFont val="Arial"/>
        <family val="2"/>
      </rPr>
      <t>1</t>
    </r>
  </si>
  <si>
    <r>
      <t>RESIDENTIAL TREATMENT SERVICES</t>
    </r>
    <r>
      <rPr>
        <b/>
        <vertAlign val="superscript"/>
        <sz val="12"/>
        <rFont val="Arial"/>
        <family val="2"/>
      </rPr>
      <t>1</t>
    </r>
    <r>
      <rPr>
        <b/>
        <sz val="12"/>
        <rFont val="Arial"/>
        <family val="2"/>
      </rPr>
      <t xml:space="preserve"> </t>
    </r>
  </si>
  <si>
    <r>
      <t>INTENSIVE OUTPATIENT TREATMENT SERVICES</t>
    </r>
    <r>
      <rPr>
        <b/>
        <vertAlign val="superscript"/>
        <sz val="12"/>
        <rFont val="Arial"/>
        <family val="2"/>
      </rPr>
      <t>1</t>
    </r>
    <r>
      <rPr>
        <b/>
        <sz val="12"/>
        <rFont val="Arial"/>
        <family val="2"/>
      </rPr>
      <t xml:space="preserve"> </t>
    </r>
  </si>
  <si>
    <r>
      <t>DRUG MEDI-CAL ORGANIZED DELIVERY SYSTEM WAIVER</t>
    </r>
    <r>
      <rPr>
        <b/>
        <vertAlign val="superscript"/>
        <sz val="12"/>
        <rFont val="Arial"/>
        <family val="2"/>
      </rPr>
      <t>2</t>
    </r>
    <r>
      <rPr>
        <b/>
        <sz val="12"/>
        <rFont val="Arial"/>
        <family val="2"/>
      </rPr>
      <t xml:space="preserve"> </t>
    </r>
  </si>
  <si>
    <t>Base 59</t>
  </si>
  <si>
    <t>DRUG MEDI-CAL ANNUAL RATE ADJUSTMENT</t>
  </si>
  <si>
    <t>May 2019 Estimate, FY 2018-19 Compared to FY 2019-20</t>
  </si>
  <si>
    <t>May 2019 (M19) Estimate for FY 2018-19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</si>
</sst>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21"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
      <sz val="11"/>
      <name val="Arial"/>
      <family val="2"/>
    </font>
    <font>
      <b/>
      <sz val="11"/>
      <name val="Arial"/>
      <family val="2"/>
    </font>
    <font>
      <sz val="11"/>
      <color theme="1"/>
      <name val="Arial"/>
      <family val="2"/>
    </font>
    <font>
      <b/>
      <vertAlign val="superscript"/>
      <sz val="11"/>
      <color theme="1"/>
      <name val="Arial"/>
      <family val="2"/>
    </font>
    <font>
      <vertAlign val="superscript"/>
      <sz val="11"/>
      <name val="Arial"/>
      <family val="2"/>
    </font>
    <font>
      <b/>
      <sz val="11"/>
      <color theme="1"/>
      <name val="Arial"/>
      <family val="2"/>
    </font>
    <font>
      <vertAlign val="superscrip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329">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5" fontId="4" fillId="0" borderId="0" xfId="1" applyNumberFormat="1" applyFont="1" applyAlignment="1" applyProtection="1"/>
    <xf numFmtId="164" fontId="4" fillId="0" borderId="0" xfId="2" applyNumberFormat="1" applyFont="1" applyProtection="1"/>
    <xf numFmtId="5" fontId="11" fillId="0" borderId="0" xfId="1"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5" fontId="2" fillId="0" borderId="19" xfId="1" applyNumberFormat="1" applyFont="1" applyFill="1" applyBorder="1" applyAlignment="1" applyProtection="1">
      <protection locked="0"/>
    </xf>
    <xf numFmtId="165" fontId="3" fillId="0" borderId="13" xfId="1"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0" fontId="4" fillId="0" borderId="0" xfId="1" applyFont="1" applyBorder="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164" fontId="3" fillId="0" borderId="20" xfId="3" applyNumberFormat="1" applyFont="1" applyFill="1" applyBorder="1" applyAlignment="1" applyProtection="1">
      <protection locked="0"/>
    </xf>
    <xf numFmtId="164" fontId="2" fillId="0" borderId="20" xfId="2" applyNumberFormat="1" applyFont="1" applyFill="1" applyBorder="1" applyAlignment="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165" fontId="10" fillId="0" borderId="13" xfId="1" applyNumberFormat="1" applyFont="1" applyBorder="1" applyProtection="1"/>
    <xf numFmtId="0" fontId="9" fillId="0" borderId="0" xfId="1" applyFont="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164" fontId="2" fillId="0" borderId="0" xfId="2" applyNumberFormat="1" applyFo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5" fillId="0" borderId="7" xfId="1" applyFont="1" applyFill="1" applyBorder="1" applyAlignment="1" applyProtection="1">
      <protection locked="0"/>
    </xf>
    <xf numFmtId="0" fontId="5" fillId="0" borderId="6" xfId="1" applyFont="1" applyFill="1" applyBorder="1" applyAlignment="1" applyProtection="1">
      <protection locked="0"/>
    </xf>
    <xf numFmtId="0" fontId="3" fillId="3" borderId="7" xfId="1" applyFont="1" applyFill="1" applyBorder="1" applyAlignment="1" applyProtection="1">
      <alignment horizontal="centerContinuous"/>
      <protection locked="0"/>
    </xf>
    <xf numFmtId="0" fontId="3" fillId="3" borderId="6" xfId="1" applyFont="1" applyFill="1" applyBorder="1" applyAlignment="1" applyProtection="1">
      <alignment horizontal="centerContinuous"/>
      <protection locked="0"/>
    </xf>
    <xf numFmtId="5" fontId="3" fillId="3" borderId="7" xfId="1" applyNumberFormat="1" applyFont="1" applyFill="1" applyBorder="1" applyAlignment="1" applyProtection="1">
      <alignment horizontal="centerContinuous"/>
      <protection locked="0"/>
    </xf>
    <xf numFmtId="5" fontId="3" fillId="3" borderId="6" xfId="1" applyNumberFormat="1" applyFont="1" applyFill="1" applyBorder="1" applyAlignment="1" applyProtection="1">
      <alignment horizontal="centerContinuous"/>
      <protection locked="0"/>
    </xf>
    <xf numFmtId="0" fontId="2" fillId="0" borderId="10" xfId="1" applyFont="1" applyFill="1" applyBorder="1" applyProtection="1">
      <protection locked="0"/>
    </xf>
    <xf numFmtId="0" fontId="8" fillId="0" borderId="13" xfId="1" applyFont="1" applyFill="1" applyBorder="1" applyProtection="1">
      <protection locked="0"/>
    </xf>
    <xf numFmtId="0" fontId="2" fillId="0" borderId="4" xfId="1" applyFont="1" applyFill="1" applyBorder="1" applyAlignment="1" applyProtection="1">
      <alignment horizontal="left"/>
      <protection locked="0"/>
    </xf>
    <xf numFmtId="165" fontId="13" fillId="0" borderId="0" xfId="1" applyNumberFormat="1" applyFont="1" applyFill="1" applyAlignment="1">
      <alignment horizontal="left"/>
    </xf>
    <xf numFmtId="0" fontId="2" fillId="0" borderId="0" xfId="1" applyNumberFormat="1" applyFont="1" applyBorder="1" applyAlignment="1" applyProtection="1">
      <protection locked="0"/>
    </xf>
    <xf numFmtId="0" fontId="3" fillId="0" borderId="13" xfId="1" applyNumberFormat="1" applyFont="1" applyBorder="1" applyAlignment="1" applyProtection="1">
      <protection locked="0"/>
    </xf>
    <xf numFmtId="0" fontId="2" fillId="0" borderId="13" xfId="1" applyFont="1" applyFill="1" applyBorder="1" applyAlignment="1" applyProtection="1">
      <alignment horizontal="left"/>
    </xf>
    <xf numFmtId="0" fontId="3" fillId="0" borderId="0" xfId="1" applyNumberFormat="1" applyFont="1" applyBorder="1" applyAlignment="1" applyProtection="1">
      <protection locked="0"/>
    </xf>
    <xf numFmtId="0" fontId="2" fillId="0" borderId="12" xfId="1" applyFont="1" applyFill="1" applyBorder="1" applyAlignment="1" applyProtection="1">
      <alignment horizontal="left"/>
    </xf>
    <xf numFmtId="5" fontId="3" fillId="0" borderId="8" xfId="1" applyNumberFormat="1" applyFont="1" applyFill="1" applyBorder="1" applyAlignment="1"/>
    <xf numFmtId="5" fontId="3" fillId="0" borderId="7" xfId="1" applyNumberFormat="1" applyFont="1" applyFill="1" applyBorder="1" applyAlignment="1"/>
    <xf numFmtId="5" fontId="2" fillId="0" borderId="5" xfId="1" applyNumberFormat="1" applyFont="1" applyFill="1" applyBorder="1" applyAlignment="1"/>
    <xf numFmtId="5" fontId="2" fillId="0" borderId="0" xfId="1" applyNumberFormat="1" applyFont="1" applyFill="1" applyBorder="1" applyAlignment="1"/>
    <xf numFmtId="165" fontId="3" fillId="0" borderId="0" xfId="1" applyNumberFormat="1" applyFont="1" applyFill="1" applyBorder="1" applyAlignment="1" applyProtection="1">
      <alignment horizontal="left"/>
    </xf>
    <xf numFmtId="165" fontId="10" fillId="0" borderId="0" xfId="1" applyNumberFormat="1" applyFont="1" applyBorder="1" applyProtection="1"/>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xf>
    <xf numFmtId="5" fontId="1" fillId="0" borderId="0" xfId="1" applyNumberFormat="1" applyAlignment="1" applyProtection="1"/>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4" fillId="0" borderId="0" xfId="1" applyNumberFormat="1" applyFont="1" applyFill="1" applyBorder="1" applyAlignment="1"/>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5" fontId="13" fillId="0" borderId="5" xfId="1" applyNumberFormat="1" applyFont="1" applyFill="1" applyBorder="1" applyAlignment="1"/>
    <xf numFmtId="5" fontId="13" fillId="0" borderId="0" xfId="1" applyNumberFormat="1" applyFont="1" applyFill="1" applyBorder="1" applyAlignment="1"/>
    <xf numFmtId="5" fontId="13" fillId="0" borderId="3" xfId="1" applyNumberFormat="1" applyFont="1" applyFill="1" applyBorder="1" applyAlignment="1" applyProtection="1">
      <protection locked="0"/>
    </xf>
    <xf numFmtId="5" fontId="13" fillId="0" borderId="2" xfId="1" applyNumberFormat="1" applyFont="1" applyFill="1" applyBorder="1" applyAlignment="1" applyProtection="1">
      <protection locked="0"/>
    </xf>
    <xf numFmtId="5" fontId="13" fillId="0" borderId="3" xfId="1" applyNumberFormat="1" applyFont="1" applyFill="1" applyBorder="1" applyAlignment="1"/>
    <xf numFmtId="5" fontId="13" fillId="0" borderId="2" xfId="1" applyNumberFormat="1" applyFont="1" applyFill="1" applyBorder="1" applyAlignment="1"/>
    <xf numFmtId="0" fontId="13" fillId="0" borderId="4" xfId="1" applyFont="1" applyFill="1" applyBorder="1"/>
    <xf numFmtId="0" fontId="15" fillId="0" borderId="4" xfId="1" applyFont="1" applyFill="1" applyBorder="1"/>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0" fontId="3" fillId="0" borderId="14" xfId="1" applyFont="1" applyFill="1" applyBorder="1" applyAlignment="1" applyProtection="1">
      <alignment horizontal="left"/>
    </xf>
    <xf numFmtId="0" fontId="2" fillId="0" borderId="4" xfId="1" applyFont="1" applyFill="1" applyBorder="1" applyAlignment="1" applyProtection="1">
      <alignment horizontal="left"/>
    </xf>
    <xf numFmtId="0" fontId="3" fillId="0" borderId="20" xfId="1" applyFont="1" applyFill="1" applyBorder="1" applyProtection="1"/>
    <xf numFmtId="0" fontId="4" fillId="0" borderId="14" xfId="1" applyFont="1" applyFill="1" applyBorder="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0" fontId="3" fillId="0" borderId="20" xfId="1" applyFont="1" applyFill="1" applyBorder="1" applyAlignment="1" applyProtection="1"/>
    <xf numFmtId="165" fontId="3" fillId="0" borderId="12" xfId="1" applyNumberFormat="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4" fillId="0" borderId="4" xfId="1" applyFont="1" applyBorder="1" applyProtection="1"/>
    <xf numFmtId="0" fontId="2" fillId="0" borderId="14" xfId="1" applyFont="1" applyFill="1" applyBorder="1" applyAlignment="1" applyProtection="1">
      <alignment horizontal="left"/>
    </xf>
    <xf numFmtId="0" fontId="3" fillId="0" borderId="13" xfId="1" applyFont="1" applyFill="1" applyBorder="1" applyAlignment="1" applyProtection="1">
      <alignment horizontal="centerContinuous"/>
    </xf>
    <xf numFmtId="0" fontId="2" fillId="0" borderId="4" xfId="1" applyFont="1" applyFill="1" applyBorder="1" applyProtection="1"/>
    <xf numFmtId="0" fontId="9" fillId="0" borderId="20" xfId="1" applyFont="1" applyBorder="1" applyProtection="1"/>
    <xf numFmtId="165" fontId="3" fillId="0" borderId="18" xfId="1" applyNumberFormat="1" applyFont="1" applyFill="1" applyBorder="1" applyAlignment="1" applyProtection="1">
      <alignment horizontal="left"/>
    </xf>
    <xf numFmtId="165" fontId="3" fillId="0" borderId="19" xfId="1" applyNumberFormat="1" applyFont="1" applyFill="1" applyBorder="1" applyAlignment="1" applyProtection="1">
      <alignment horizontal="right" indent="1"/>
    </xf>
    <xf numFmtId="165" fontId="3" fillId="0" borderId="0" xfId="1" applyNumberFormat="1" applyFont="1" applyFill="1" applyBorder="1" applyAlignment="1" applyProtection="1">
      <alignment horizontal="right" indent="1"/>
    </xf>
    <xf numFmtId="165" fontId="2" fillId="0" borderId="5" xfId="1" applyNumberFormat="1" applyFont="1" applyFill="1" applyBorder="1" applyAlignment="1" applyProtection="1">
      <alignment horizontal="left"/>
    </xf>
    <xf numFmtId="0" fontId="2" fillId="0" borderId="0" xfId="1" applyFont="1" applyFill="1" applyBorder="1" applyAlignment="1" applyProtection="1">
      <alignment horizontal="right" indent="1"/>
    </xf>
    <xf numFmtId="165" fontId="9" fillId="0" borderId="15" xfId="1" applyNumberFormat="1" applyFont="1" applyBorder="1" applyAlignment="1" applyProtection="1">
      <alignment horizontal="left"/>
    </xf>
    <xf numFmtId="0" fontId="9" fillId="0" borderId="16" xfId="1" applyFont="1" applyBorder="1" applyProtection="1"/>
    <xf numFmtId="0" fontId="15" fillId="0" borderId="0" xfId="1" applyFont="1" applyProtection="1">
      <protection locked="0"/>
    </xf>
    <xf numFmtId="0" fontId="1" fillId="0" borderId="0" xfId="1" applyProtection="1"/>
    <xf numFmtId="0" fontId="11" fillId="0" borderId="0" xfId="1" applyFont="1" applyProtection="1">
      <protection hidden="1"/>
    </xf>
    <xf numFmtId="0" fontId="11" fillId="0" borderId="0" xfId="1" applyFont="1" applyAlignment="1" applyProtection="1">
      <alignment horizontal="left"/>
      <protection hidden="1"/>
    </xf>
    <xf numFmtId="5" fontId="11" fillId="0" borderId="15" xfId="1" applyNumberFormat="1" applyFont="1" applyBorder="1" applyAlignment="1" applyProtection="1">
      <protection hidden="1"/>
    </xf>
    <xf numFmtId="5" fontId="14" fillId="0" borderId="5" xfId="1" applyNumberFormat="1" applyFont="1" applyFill="1" applyBorder="1" applyAlignment="1" applyProtection="1">
      <protection locked="0"/>
    </xf>
    <xf numFmtId="5" fontId="14" fillId="0" borderId="0" xfId="1" applyNumberFormat="1" applyFont="1" applyFill="1" applyBorder="1" applyAlignment="1" applyProtection="1">
      <protection locked="0"/>
    </xf>
    <xf numFmtId="5" fontId="14" fillId="0" borderId="5" xfId="1" applyNumberFormat="1" applyFont="1" applyFill="1" applyBorder="1" applyAlignment="1"/>
    <xf numFmtId="164" fontId="3" fillId="3" borderId="16" xfId="2" applyNumberFormat="1" applyFont="1" applyFill="1" applyBorder="1" applyAlignment="1" applyProtection="1">
      <alignment horizontal="center"/>
      <protection locked="0"/>
    </xf>
    <xf numFmtId="0" fontId="2" fillId="0" borderId="16" xfId="1" applyFont="1" applyFill="1" applyBorder="1" applyAlignment="1" applyProtection="1">
      <alignment horizontal="left" wrapText="1"/>
      <protection locked="0"/>
    </xf>
    <xf numFmtId="0" fontId="3" fillId="0" borderId="16" xfId="1" applyFont="1" applyFill="1" applyBorder="1" applyProtection="1">
      <protection locked="0"/>
    </xf>
    <xf numFmtId="0" fontId="3" fillId="0" borderId="17" xfId="1" applyFont="1" applyFill="1" applyBorder="1" applyProtection="1"/>
    <xf numFmtId="0" fontId="3" fillId="0" borderId="0" xfId="1" applyFont="1" applyFill="1" applyBorder="1" applyAlignment="1" applyProtection="1">
      <alignment horizontal="left"/>
    </xf>
    <xf numFmtId="0" fontId="2" fillId="0" borderId="19" xfId="1" applyFont="1" applyFill="1" applyBorder="1" applyAlignment="1" applyProtection="1">
      <alignment horizontal="left"/>
      <protection locked="0"/>
    </xf>
    <xf numFmtId="0" fontId="3" fillId="0" borderId="19" xfId="1" applyFont="1" applyFill="1" applyBorder="1" applyAlignment="1" applyProtection="1">
      <alignment horizontal="left"/>
      <protection locked="0"/>
    </xf>
    <xf numFmtId="0" fontId="3" fillId="0" borderId="19" xfId="1" applyFont="1" applyFill="1" applyBorder="1" applyAlignment="1" applyProtection="1">
      <alignment horizontal="left"/>
    </xf>
    <xf numFmtId="0" fontId="9" fillId="0" borderId="19" xfId="1" applyFont="1" applyFill="1" applyBorder="1" applyProtection="1">
      <protection locked="0"/>
    </xf>
    <xf numFmtId="0" fontId="9" fillId="0" borderId="19" xfId="1" applyFont="1" applyBorder="1" applyProtection="1">
      <protection locked="0"/>
    </xf>
    <xf numFmtId="5" fontId="2" fillId="0" borderId="13" xfId="4" applyNumberFormat="1" applyFont="1" applyFill="1" applyBorder="1" applyAlignment="1" applyProtection="1">
      <alignment horizontal="right"/>
      <protection locked="0"/>
    </xf>
    <xf numFmtId="5" fontId="2" fillId="0" borderId="0" xfId="4" applyNumberFormat="1" applyFont="1" applyFill="1" applyBorder="1" applyAlignment="1" applyProtection="1">
      <alignment horizontal="right"/>
      <protection locked="0"/>
    </xf>
    <xf numFmtId="5" fontId="2" fillId="3" borderId="16" xfId="5" applyNumberFormat="1" applyFont="1" applyFill="1" applyBorder="1" applyAlignment="1" applyProtection="1">
      <alignment horizontal="right"/>
      <protection locked="0"/>
    </xf>
    <xf numFmtId="5" fontId="2" fillId="0" borderId="12" xfId="4" applyNumberFormat="1" applyFont="1" applyFill="1" applyBorder="1" applyAlignment="1" applyProtection="1">
      <alignment horizontal="right"/>
      <protection locked="0"/>
    </xf>
    <xf numFmtId="165" fontId="10" fillId="0" borderId="0" xfId="1" applyNumberFormat="1" applyFont="1" applyFill="1" applyAlignment="1" applyProtection="1">
      <alignment horizontal="right"/>
      <protection locked="0"/>
    </xf>
    <xf numFmtId="165" fontId="10" fillId="0" borderId="0" xfId="1" applyNumberFormat="1" applyFont="1" applyAlignment="1" applyProtection="1">
      <alignment horizontal="right"/>
      <protection locked="0"/>
    </xf>
    <xf numFmtId="5" fontId="2" fillId="0" borderId="5" xfId="4" applyNumberFormat="1" applyFont="1" applyFill="1" applyBorder="1" applyAlignment="1" applyProtection="1">
      <alignment horizontal="right"/>
      <protection locked="0"/>
    </xf>
    <xf numFmtId="0" fontId="9" fillId="0" borderId="0" xfId="1" applyFont="1" applyFill="1" applyAlignment="1" applyProtection="1">
      <alignment horizontal="right"/>
      <protection locked="0"/>
    </xf>
    <xf numFmtId="0" fontId="9" fillId="0" borderId="0" xfId="1" applyFont="1" applyAlignment="1" applyProtection="1">
      <alignment horizontal="right"/>
      <protection locked="0"/>
    </xf>
    <xf numFmtId="5" fontId="2" fillId="3" borderId="16" xfId="1" applyNumberFormat="1" applyFont="1" applyFill="1" applyBorder="1" applyAlignment="1" applyProtection="1">
      <alignment horizontal="right"/>
      <protection locked="0"/>
    </xf>
    <xf numFmtId="5" fontId="2" fillId="3" borderId="16" xfId="1" applyNumberFormat="1" applyFont="1" applyFill="1" applyBorder="1" applyAlignment="1" applyProtection="1">
      <alignment horizontal="right" wrapText="1"/>
      <protection locked="0"/>
    </xf>
    <xf numFmtId="5" fontId="2" fillId="0" borderId="15" xfId="4" applyNumberFormat="1" applyFont="1" applyFill="1" applyBorder="1" applyAlignment="1" applyProtection="1">
      <alignment horizontal="right"/>
      <protection locked="0"/>
    </xf>
    <xf numFmtId="5" fontId="2" fillId="0" borderId="16" xfId="4" applyNumberFormat="1" applyFont="1" applyFill="1" applyBorder="1" applyAlignment="1" applyProtection="1">
      <alignment horizontal="right"/>
      <protection locked="0"/>
    </xf>
    <xf numFmtId="5" fontId="4" fillId="0" borderId="0" xfId="1" applyNumberFormat="1" applyFont="1" applyAlignment="1" applyProtection="1">
      <protection locked="0"/>
    </xf>
    <xf numFmtId="164" fontId="4" fillId="0" borderId="0" xfId="2" applyNumberFormat="1" applyFont="1" applyProtection="1">
      <protection locked="0"/>
    </xf>
    <xf numFmtId="0" fontId="15" fillId="0" borderId="0" xfId="1" applyFont="1" applyFill="1"/>
    <xf numFmtId="0" fontId="17" fillId="0" borderId="0" xfId="1" applyNumberFormat="1" applyFont="1" applyFill="1" applyAlignment="1" applyProtection="1">
      <alignment horizontal="center"/>
      <protection locked="0"/>
    </xf>
    <xf numFmtId="0" fontId="16" fillId="0" borderId="0" xfId="1" applyFont="1" applyAlignment="1">
      <alignment horizontal="center"/>
    </xf>
    <xf numFmtId="0" fontId="15" fillId="0" borderId="0" xfId="1" applyFont="1"/>
    <xf numFmtId="0" fontId="3" fillId="0" borderId="0" xfId="1" applyFont="1" applyFill="1" applyAlignment="1" applyProtection="1">
      <protection locked="0"/>
    </xf>
    <xf numFmtId="49" fontId="2" fillId="0" borderId="0" xfId="1" applyNumberFormat="1" applyFont="1" applyFill="1" applyAlignment="1" applyProtection="1">
      <alignment horizontal="left"/>
      <protection locked="0"/>
    </xf>
    <xf numFmtId="5" fontId="15" fillId="0" borderId="0" xfId="1" applyNumberFormat="1" applyFont="1" applyAlignment="1" applyProtection="1">
      <protection locked="0"/>
    </xf>
    <xf numFmtId="5" fontId="11" fillId="0" borderId="0" xfId="1" applyNumberFormat="1" applyFont="1" applyAlignment="1" applyProtection="1">
      <protection locked="0"/>
    </xf>
    <xf numFmtId="0" fontId="11" fillId="0" borderId="0" xfId="1" applyFont="1" applyAlignment="1" applyProtection="1">
      <protection locked="0"/>
    </xf>
    <xf numFmtId="164" fontId="2" fillId="0" borderId="0" xfId="2" applyNumberFormat="1" applyFont="1" applyAlignment="1" applyProtection="1">
      <protection locked="0"/>
    </xf>
    <xf numFmtId="0" fontId="2" fillId="0" borderId="16" xfId="1" applyFont="1" applyFill="1" applyBorder="1" applyAlignment="1" applyProtection="1">
      <alignment horizontal="left"/>
    </xf>
    <xf numFmtId="0" fontId="2" fillId="0" borderId="17" xfId="1" applyFont="1" applyFill="1" applyBorder="1" applyProtection="1"/>
    <xf numFmtId="0" fontId="2" fillId="0" borderId="18" xfId="1" applyFont="1" applyFill="1" applyBorder="1" applyAlignment="1" applyProtection="1">
      <alignment horizontal="left"/>
      <protection locked="0"/>
    </xf>
    <xf numFmtId="0" fontId="2" fillId="0" borderId="19" xfId="1" applyFont="1" applyFill="1" applyBorder="1" applyProtection="1"/>
    <xf numFmtId="0" fontId="14" fillId="0" borderId="7" xfId="1" applyFont="1" applyFill="1" applyBorder="1" applyAlignment="1">
      <alignment horizontal="left"/>
    </xf>
    <xf numFmtId="0" fontId="18" fillId="0" borderId="0" xfId="1" applyFont="1" applyAlignment="1">
      <alignment horizontal="left"/>
    </xf>
    <xf numFmtId="0" fontId="19" fillId="0" borderId="0" xfId="1" applyFont="1" applyFill="1" applyAlignment="1">
      <alignment horizontal="right"/>
    </xf>
    <xf numFmtId="0" fontId="0" fillId="0" borderId="0" xfId="1" applyFont="1"/>
    <xf numFmtId="0" fontId="11" fillId="0" borderId="0" xfId="1" applyFont="1" applyProtection="1">
      <protection locked="0"/>
    </xf>
    <xf numFmtId="49" fontId="2" fillId="0" borderId="0" xfId="1" applyNumberFormat="1" applyFont="1" applyFill="1" applyAlignment="1" applyProtection="1">
      <protection locked="0"/>
    </xf>
    <xf numFmtId="164" fontId="3" fillId="0" borderId="20" xfId="2" applyNumberFormat="1" applyFont="1" applyFill="1" applyBorder="1" applyAlignment="1" applyProtection="1">
      <protection locked="0"/>
    </xf>
    <xf numFmtId="0" fontId="13" fillId="0" borderId="0" xfId="1" applyFont="1" applyFill="1" applyBorder="1"/>
    <xf numFmtId="0" fontId="13" fillId="0" borderId="2" xfId="1" applyFont="1" applyFill="1" applyBorder="1"/>
    <xf numFmtId="0" fontId="13" fillId="0" borderId="1" xfId="1" applyFont="1" applyFill="1" applyBorder="1"/>
    <xf numFmtId="0" fontId="13" fillId="0" borderId="12" xfId="1" applyFont="1" applyFill="1" applyBorder="1" applyAlignment="1">
      <alignment horizontal="left"/>
    </xf>
    <xf numFmtId="0" fontId="13" fillId="0" borderId="15" xfId="1" applyFont="1" applyFill="1" applyBorder="1" applyAlignment="1">
      <alignment horizontal="left"/>
    </xf>
    <xf numFmtId="0" fontId="13" fillId="0" borderId="0" xfId="1" applyFont="1" applyFill="1" applyBorder="1" applyAlignment="1">
      <alignment horizontal="left"/>
    </xf>
    <xf numFmtId="0" fontId="14" fillId="0" borderId="13" xfId="1" applyFont="1" applyFill="1" applyBorder="1" applyAlignment="1">
      <alignment horizontal="left"/>
    </xf>
    <xf numFmtId="0" fontId="20" fillId="0" borderId="14" xfId="1" applyFont="1" applyBorder="1"/>
    <xf numFmtId="0" fontId="1" fillId="0" borderId="0" xfId="1" applyProtection="1">
      <protection locked="0"/>
    </xf>
    <xf numFmtId="5" fontId="1" fillId="0" borderId="0" xfId="1" applyNumberFormat="1" applyAlignment="1" applyProtection="1">
      <protection locked="0"/>
    </xf>
    <xf numFmtId="165" fontId="13" fillId="0" borderId="0" xfId="1" applyNumberFormat="1" applyFont="1" applyFill="1" applyAlignment="1" applyProtection="1">
      <alignment horizontal="left"/>
    </xf>
    <xf numFmtId="0" fontId="1" fillId="0" borderId="0" xfId="1" applyFill="1" applyProtection="1">
      <protection locked="0"/>
    </xf>
    <xf numFmtId="5" fontId="3" fillId="0" borderId="0" xfId="1" applyNumberFormat="1" applyFont="1" applyFill="1" applyAlignment="1" applyProtection="1">
      <protection locked="0"/>
    </xf>
    <xf numFmtId="5" fontId="14" fillId="0" borderId="4" xfId="3" applyNumberFormat="1" applyFont="1" applyFill="1" applyBorder="1" applyAlignment="1" applyProtection="1">
      <alignment horizontal="right" indent="1"/>
      <protection locked="0"/>
    </xf>
    <xf numFmtId="5" fontId="14" fillId="0" borderId="4" xfId="3" applyNumberFormat="1" applyFont="1" applyFill="1" applyBorder="1" applyAlignment="1">
      <alignment horizontal="right" indent="1"/>
    </xf>
    <xf numFmtId="5" fontId="13" fillId="0" borderId="4" xfId="3" applyNumberFormat="1" applyFont="1" applyFill="1" applyBorder="1" applyAlignment="1" applyProtection="1">
      <alignment horizontal="right" indent="1"/>
      <protection locked="0"/>
    </xf>
    <xf numFmtId="5" fontId="13" fillId="0" borderId="4" xfId="3" applyNumberFormat="1" applyFont="1" applyFill="1" applyBorder="1" applyAlignment="1">
      <alignment horizontal="right" indent="1"/>
    </xf>
    <xf numFmtId="5" fontId="13" fillId="0" borderId="1" xfId="3" applyNumberFormat="1" applyFont="1" applyFill="1" applyBorder="1" applyAlignment="1" applyProtection="1">
      <alignment horizontal="right" indent="1"/>
      <protection locked="0"/>
    </xf>
    <xf numFmtId="5" fontId="13" fillId="0" borderId="1" xfId="3" applyNumberFormat="1" applyFont="1" applyFill="1" applyBorder="1" applyAlignment="1">
      <alignment horizontal="right" indent="1"/>
    </xf>
    <xf numFmtId="5" fontId="3" fillId="0" borderId="14" xfId="3" applyNumberFormat="1" applyFont="1" applyFill="1" applyBorder="1" applyAlignment="1" applyProtection="1">
      <alignment horizontal="right" indent="1"/>
      <protection locked="0"/>
    </xf>
    <xf numFmtId="5" fontId="3" fillId="0" borderId="13" xfId="3" applyNumberFormat="1" applyFont="1" applyFill="1" applyBorder="1" applyAlignment="1" applyProtection="1">
      <alignment horizontal="right" indent="1"/>
      <protection locked="0"/>
    </xf>
    <xf numFmtId="5" fontId="2" fillId="0" borderId="4" xfId="3" applyNumberFormat="1" applyFont="1" applyFill="1" applyBorder="1" applyAlignment="1" applyProtection="1">
      <alignment horizontal="right" indent="1"/>
      <protection locked="0"/>
    </xf>
    <xf numFmtId="5" fontId="2" fillId="0" borderId="0" xfId="3" applyNumberFormat="1" applyFont="1" applyFill="1" applyBorder="1" applyAlignment="1" applyProtection="1">
      <alignment horizontal="right" indent="1"/>
      <protection locked="0"/>
    </xf>
    <xf numFmtId="5" fontId="2" fillId="0" borderId="17" xfId="3" applyNumberFormat="1" applyFont="1" applyFill="1" applyBorder="1" applyAlignment="1" applyProtection="1">
      <alignment horizontal="right" indent="1"/>
      <protection locked="0"/>
    </xf>
    <xf numFmtId="5" fontId="2" fillId="0" borderId="16" xfId="3" applyNumberFormat="1" applyFont="1" applyFill="1" applyBorder="1" applyAlignment="1" applyProtection="1">
      <alignment horizontal="right" indent="1"/>
      <protection locked="0"/>
    </xf>
    <xf numFmtId="5" fontId="2" fillId="0" borderId="14" xfId="3" applyNumberFormat="1" applyFont="1" applyFill="1" applyBorder="1" applyAlignment="1" applyProtection="1">
      <alignment horizontal="right" indent="1"/>
      <protection locked="0"/>
    </xf>
    <xf numFmtId="5" fontId="3" fillId="0" borderId="14" xfId="3" applyNumberFormat="1" applyFont="1" applyFill="1" applyBorder="1" applyAlignment="1" applyProtection="1">
      <protection locked="0"/>
    </xf>
    <xf numFmtId="5" fontId="3" fillId="0" borderId="13" xfId="3" applyNumberFormat="1" applyFont="1" applyFill="1" applyBorder="1" applyAlignment="1" applyProtection="1">
      <protection locked="0"/>
    </xf>
    <xf numFmtId="5" fontId="2" fillId="0" borderId="0" xfId="3" applyNumberFormat="1" applyFont="1" applyFill="1" applyBorder="1" applyAlignment="1" applyProtection="1">
      <protection locked="0"/>
    </xf>
    <xf numFmtId="5" fontId="2" fillId="0" borderId="16" xfId="3" applyNumberFormat="1" applyFont="1" applyFill="1" applyBorder="1" applyAlignment="1" applyProtection="1">
      <protection locked="0"/>
    </xf>
    <xf numFmtId="5" fontId="3" fillId="0" borderId="6" xfId="2" applyNumberFormat="1" applyFont="1" applyFill="1" applyBorder="1" applyAlignment="1" applyProtection="1">
      <alignment horizontal="right" indent="1"/>
      <protection locked="0"/>
    </xf>
    <xf numFmtId="5" fontId="3" fillId="0" borderId="6" xfId="2" applyNumberFormat="1" applyFont="1" applyFill="1" applyBorder="1" applyAlignment="1">
      <alignment horizontal="right" indent="1"/>
    </xf>
    <xf numFmtId="5" fontId="2" fillId="0" borderId="4" xfId="2" applyNumberFormat="1" applyFont="1" applyFill="1" applyBorder="1" applyAlignment="1" applyProtection="1">
      <alignment horizontal="right" indent="1"/>
      <protection locked="0"/>
    </xf>
    <xf numFmtId="5" fontId="2" fillId="0" borderId="4" xfId="2" applyNumberFormat="1" applyFont="1" applyFill="1" applyBorder="1" applyAlignment="1">
      <alignment horizontal="right" indent="1"/>
    </xf>
    <xf numFmtId="5" fontId="3" fillId="0" borderId="19" xfId="3" applyNumberFormat="1" applyFont="1" applyFill="1" applyBorder="1" applyAlignment="1" applyProtection="1">
      <alignment horizontal="right" indent="1"/>
      <protection locked="0"/>
    </xf>
    <xf numFmtId="5" fontId="3" fillId="0" borderId="0" xfId="3" applyNumberFormat="1" applyFont="1" applyFill="1" applyBorder="1" applyAlignment="1" applyProtection="1">
      <alignment horizontal="right" indent="1"/>
      <protection locked="0"/>
    </xf>
    <xf numFmtId="5" fontId="3" fillId="0" borderId="20" xfId="3" applyNumberFormat="1" applyFont="1" applyFill="1" applyBorder="1" applyAlignment="1" applyProtection="1">
      <alignment horizontal="right" indent="1"/>
      <protection locked="0"/>
    </xf>
    <xf numFmtId="5" fontId="3" fillId="0" borderId="17" xfId="3" applyNumberFormat="1" applyFont="1" applyFill="1" applyBorder="1" applyAlignment="1" applyProtection="1">
      <alignment horizontal="right" indent="1"/>
      <protection locked="0"/>
    </xf>
    <xf numFmtId="5" fontId="3" fillId="0" borderId="16" xfId="3" applyNumberFormat="1" applyFont="1" applyFill="1" applyBorder="1" applyAlignment="1" applyProtection="1">
      <alignment horizontal="right" indent="1"/>
      <protection locked="0"/>
    </xf>
    <xf numFmtId="5" fontId="3" fillId="0" borderId="4" xfId="3" applyNumberFormat="1" applyFont="1" applyFill="1" applyBorder="1" applyAlignment="1" applyProtection="1">
      <protection locked="0"/>
    </xf>
    <xf numFmtId="5" fontId="3" fillId="0" borderId="0" xfId="3" applyNumberFormat="1" applyFont="1" applyFill="1" applyBorder="1" applyAlignment="1" applyProtection="1">
      <protection locked="0"/>
    </xf>
    <xf numFmtId="5" fontId="2" fillId="0" borderId="13" xfId="3" applyNumberFormat="1" applyFont="1" applyFill="1" applyBorder="1" applyAlignment="1" applyProtection="1">
      <alignment horizontal="right"/>
      <protection locked="0"/>
    </xf>
    <xf numFmtId="5" fontId="2" fillId="0" borderId="0" xfId="3" applyNumberFormat="1" applyFont="1" applyFill="1" applyBorder="1" applyAlignment="1" applyProtection="1">
      <alignment horizontal="right"/>
      <protection locked="0"/>
    </xf>
    <xf numFmtId="5" fontId="2" fillId="3" borderId="17" xfId="1" applyNumberFormat="1" applyFont="1" applyFill="1" applyBorder="1" applyAlignment="1" applyProtection="1">
      <alignment horizontal="right"/>
      <protection locked="0"/>
    </xf>
    <xf numFmtId="5" fontId="2" fillId="0" borderId="16" xfId="3" applyNumberFormat="1" applyFont="1" applyFill="1" applyBorder="1" applyAlignment="1" applyProtection="1">
      <alignment horizontal="right"/>
      <protection locked="0"/>
    </xf>
    <xf numFmtId="5" fontId="2" fillId="0" borderId="4" xfId="3" applyNumberFormat="1" applyFont="1" applyFill="1" applyBorder="1" applyAlignment="1" applyProtection="1">
      <protection locked="0"/>
    </xf>
    <xf numFmtId="5" fontId="2" fillId="0" borderId="17" xfId="3" applyNumberFormat="1" applyFont="1" applyFill="1" applyBorder="1" applyAlignment="1" applyProtection="1">
      <protection locked="0"/>
    </xf>
    <xf numFmtId="5" fontId="2" fillId="0" borderId="17" xfId="2" applyNumberFormat="1" applyFont="1" applyFill="1" applyBorder="1" applyAlignment="1" applyProtection="1">
      <alignment horizontal="right" indent="1"/>
      <protection locked="0"/>
    </xf>
    <xf numFmtId="5" fontId="3" fillId="0" borderId="4" xfId="3" applyNumberFormat="1" applyFont="1" applyFill="1" applyBorder="1" applyAlignment="1" applyProtection="1">
      <alignment horizontal="right" indent="1"/>
      <protection locked="0"/>
    </xf>
    <xf numFmtId="5" fontId="3" fillId="0" borderId="20" xfId="3" applyNumberFormat="1" applyFont="1" applyFill="1" applyBorder="1" applyProtection="1">
      <protection locked="0"/>
    </xf>
    <xf numFmtId="5" fontId="3" fillId="0" borderId="4" xfId="2" applyNumberFormat="1" applyFont="1" applyFill="1" applyBorder="1" applyAlignment="1" applyProtection="1">
      <protection locked="0"/>
    </xf>
    <xf numFmtId="5" fontId="2" fillId="0" borderId="4" xfId="2" applyNumberFormat="1" applyFont="1" applyFill="1" applyBorder="1" applyAlignment="1" applyProtection="1">
      <protection locked="0"/>
    </xf>
    <xf numFmtId="5" fontId="2" fillId="0" borderId="17" xfId="2" applyNumberFormat="1" applyFont="1" applyFill="1" applyBorder="1" applyAlignment="1" applyProtection="1">
      <protection locked="0"/>
    </xf>
    <xf numFmtId="5" fontId="3" fillId="0" borderId="14" xfId="2" applyNumberFormat="1" applyFont="1" applyFill="1" applyBorder="1" applyAlignment="1" applyProtection="1">
      <protection locked="0"/>
    </xf>
    <xf numFmtId="5" fontId="3" fillId="0" borderId="6" xfId="3" applyNumberFormat="1" applyFont="1" applyFill="1" applyBorder="1" applyAlignment="1" applyProtection="1">
      <protection locked="0"/>
    </xf>
    <xf numFmtId="5" fontId="3" fillId="0" borderId="20" xfId="2" applyNumberFormat="1" applyFont="1" applyFill="1" applyBorder="1" applyAlignment="1" applyProtection="1">
      <protection locked="0"/>
    </xf>
    <xf numFmtId="5" fontId="3" fillId="0" borderId="20" xfId="3" applyNumberFormat="1" applyFont="1" applyFill="1" applyBorder="1" applyAlignment="1" applyProtection="1">
      <protection locked="0"/>
    </xf>
    <xf numFmtId="5" fontId="3" fillId="0" borderId="4" xfId="3" applyNumberFormat="1" applyFont="1" applyFill="1" applyBorder="1" applyAlignment="1" applyProtection="1">
      <alignment horizontal="center"/>
      <protection locked="0"/>
    </xf>
  </cellXfs>
  <cellStyles count="6">
    <cellStyle name="Comma 17 7 2" xfId="2"/>
    <cellStyle name="Comma 2" xfId="3"/>
    <cellStyle name="Currency" xfId="5" builtinId="4"/>
    <cellStyle name="Currency 10 7 2" xfId="4"/>
    <cellStyle name="Normal" xfId="0" builtinId="0"/>
    <cellStyle name="Normal 16 7 2" xfId="1"/>
  </cellStyles>
  <dxfs count="22">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numFmt numFmtId="9" formatCode="&quot;$&quot;#,##0_);\(&quot;$&quot;#,##0\)"/>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4" totalsRowShown="0" headerRowDxfId="21" dataDxfId="19" headerRowBorderDxfId="20" tableBorderDxfId="18">
  <autoFilter ref="A8:R4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8 TF" dataDxfId="14"/>
    <tableColumn id="5" name="N18 GF" dataDxfId="13"/>
    <tableColumn id="6" name="N18 FF" dataDxfId="12"/>
    <tableColumn id="7" name="N18 CF" dataDxfId="11"/>
    <tableColumn id="8" name="N18 CASELOAD " dataDxfId="10"/>
    <tableColumn id="9" name="M19 TF " dataDxfId="9"/>
    <tableColumn id="10" name="M19 GF" dataDxfId="8"/>
    <tableColumn id="11" name="M19 FF" dataDxfId="7"/>
    <tableColumn id="12" name="M19 CF " dataDxfId="6"/>
    <tableColumn id="13" name="M19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95"/>
  <sheetViews>
    <sheetView tabSelected="1" view="pageBreakPreview" topLeftCell="C83" zoomScale="80" zoomScaleNormal="70" zoomScaleSheetLayoutView="80" workbookViewId="0">
      <selection activeCell="D97" sqref="D97:R126"/>
    </sheetView>
  </sheetViews>
  <sheetFormatPr defaultColWidth="0" defaultRowHeight="15.75" zeroHeight="1" x14ac:dyDescent="0.25"/>
  <cols>
    <col min="1" max="1" width="12.7109375" style="171" customWidth="1"/>
    <col min="2" max="2" width="22.140625" style="172" customWidth="1"/>
    <col min="3" max="3" width="52.5703125" style="172" customWidth="1"/>
    <col min="4" max="4" width="16.5703125" style="173" bestFit="1" customWidth="1"/>
    <col min="5" max="5" width="15.140625" style="173" bestFit="1" customWidth="1"/>
    <col min="6" max="6" width="16.5703125" style="173" bestFit="1" customWidth="1"/>
    <col min="7" max="7" width="16.7109375" style="173" bestFit="1" customWidth="1"/>
    <col min="8" max="8" width="18.42578125" style="172" bestFit="1" customWidth="1"/>
    <col min="9" max="9" width="16.5703125" style="173" bestFit="1" customWidth="1"/>
    <col min="10" max="10" width="16.5703125" style="173" customWidth="1"/>
    <col min="11" max="11" width="16.140625" style="173" bestFit="1" customWidth="1"/>
    <col min="12" max="12" width="15.140625" style="173" bestFit="1" customWidth="1"/>
    <col min="13" max="13" width="18.140625" style="172" bestFit="1" customWidth="1"/>
    <col min="14" max="14" width="17.5703125" style="173" bestFit="1" customWidth="1"/>
    <col min="15" max="15" width="16.7109375" style="173" bestFit="1" customWidth="1"/>
    <col min="16" max="17" width="16.140625" style="173" bestFit="1" customWidth="1"/>
    <col min="18" max="18" width="19.140625" style="174" bestFit="1" customWidth="1"/>
    <col min="19" max="20" width="9.140625" style="11" hidden="1" customWidth="1"/>
    <col min="21" max="21" width="12.140625" style="11" hidden="1" customWidth="1"/>
    <col min="22" max="59" width="0" style="11" hidden="1" customWidth="1"/>
    <col min="60" max="60" width="0" style="12" hidden="1" customWidth="1"/>
    <col min="61" max="16384" width="9.140625" style="12" hidden="1"/>
  </cols>
  <sheetData>
    <row r="1" spans="1:59" x14ac:dyDescent="0.25">
      <c r="A1" s="1" t="s">
        <v>23</v>
      </c>
      <c r="B1" s="1"/>
      <c r="C1" s="1"/>
      <c r="D1" s="1"/>
      <c r="E1" s="1"/>
      <c r="F1" s="1"/>
      <c r="G1" s="1"/>
      <c r="H1" s="1"/>
      <c r="I1" s="1"/>
      <c r="J1" s="1"/>
      <c r="K1" s="1"/>
      <c r="L1" s="1"/>
      <c r="M1" s="1"/>
      <c r="N1" s="1"/>
      <c r="O1" s="1"/>
      <c r="P1" s="1"/>
      <c r="Q1" s="1"/>
      <c r="R1" s="1"/>
    </row>
    <row r="2" spans="1:59" x14ac:dyDescent="0.25">
      <c r="A2" s="1" t="s">
        <v>22</v>
      </c>
      <c r="B2" s="1"/>
      <c r="C2" s="1"/>
      <c r="D2" s="1"/>
      <c r="E2" s="1"/>
      <c r="F2" s="1"/>
      <c r="G2" s="1"/>
      <c r="H2" s="1"/>
      <c r="I2" s="1"/>
      <c r="J2" s="1"/>
      <c r="K2" s="1"/>
      <c r="L2" s="1"/>
      <c r="M2" s="1"/>
      <c r="N2" s="1"/>
      <c r="O2" s="1"/>
      <c r="P2" s="1"/>
      <c r="Q2" s="1"/>
      <c r="R2" s="1"/>
    </row>
    <row r="3" spans="1:59" x14ac:dyDescent="0.25">
      <c r="A3" s="10" t="s">
        <v>21</v>
      </c>
      <c r="B3" s="1"/>
      <c r="C3" s="1"/>
      <c r="D3" s="1"/>
      <c r="E3" s="1"/>
      <c r="F3" s="1"/>
      <c r="G3" s="1"/>
      <c r="H3" s="1"/>
      <c r="I3" s="1"/>
      <c r="J3" s="1"/>
      <c r="K3" s="1"/>
      <c r="L3" s="1"/>
      <c r="M3" s="1"/>
      <c r="N3" s="1"/>
      <c r="O3" s="1"/>
      <c r="P3" s="1"/>
      <c r="Q3" s="1"/>
      <c r="R3" s="1"/>
    </row>
    <row r="4" spans="1:59" x14ac:dyDescent="0.25">
      <c r="A4" s="1" t="s">
        <v>20</v>
      </c>
      <c r="B4" s="1"/>
      <c r="C4" s="1"/>
      <c r="D4" s="1"/>
      <c r="E4" s="1"/>
      <c r="F4" s="1"/>
      <c r="G4" s="1"/>
      <c r="H4" s="1"/>
      <c r="I4" s="1"/>
      <c r="J4" s="1"/>
      <c r="K4" s="1"/>
      <c r="L4" s="1"/>
      <c r="M4" s="1"/>
      <c r="N4" s="1"/>
      <c r="O4" s="1"/>
      <c r="P4" s="1"/>
      <c r="Q4" s="1"/>
      <c r="R4" s="1"/>
    </row>
    <row r="5" spans="1:59" x14ac:dyDescent="0.25">
      <c r="A5" s="13" t="s">
        <v>16</v>
      </c>
      <c r="B5" s="2"/>
      <c r="C5" s="2"/>
      <c r="D5" s="3"/>
      <c r="E5" s="3"/>
      <c r="F5" s="3"/>
      <c r="G5" s="4"/>
      <c r="H5" s="2"/>
      <c r="I5" s="4"/>
      <c r="J5" s="4"/>
      <c r="K5" s="4"/>
      <c r="L5" s="4"/>
      <c r="M5" s="2"/>
      <c r="N5" s="4"/>
      <c r="O5" s="4"/>
      <c r="P5" s="4"/>
      <c r="Q5" s="4"/>
      <c r="R5" s="5"/>
    </row>
    <row r="6" spans="1:59" x14ac:dyDescent="0.25">
      <c r="A6" s="161" t="s">
        <v>54</v>
      </c>
      <c r="B6" s="162"/>
      <c r="C6" s="162"/>
      <c r="D6" s="162"/>
      <c r="E6" s="162"/>
      <c r="F6" s="162"/>
      <c r="G6" s="162"/>
      <c r="H6" s="162"/>
      <c r="I6" s="162"/>
      <c r="J6" s="162"/>
      <c r="K6" s="162"/>
      <c r="L6" s="162"/>
      <c r="M6" s="162"/>
      <c r="N6" s="162"/>
      <c r="O6" s="162"/>
      <c r="P6" s="162"/>
      <c r="Q6" s="162"/>
      <c r="R6" s="163"/>
    </row>
    <row r="7" spans="1:59" s="18" customFormat="1" x14ac:dyDescent="0.25">
      <c r="A7" s="14" t="s">
        <v>51</v>
      </c>
      <c r="B7" s="131"/>
      <c r="C7" s="132"/>
      <c r="D7" s="15" t="s">
        <v>52</v>
      </c>
      <c r="E7" s="133"/>
      <c r="F7" s="133"/>
      <c r="G7" s="133"/>
      <c r="H7" s="134"/>
      <c r="I7" s="15" t="s">
        <v>53</v>
      </c>
      <c r="J7" s="133"/>
      <c r="K7" s="133"/>
      <c r="L7" s="133"/>
      <c r="M7" s="134"/>
      <c r="N7" s="16" t="s">
        <v>25</v>
      </c>
      <c r="O7" s="135"/>
      <c r="P7" s="135"/>
      <c r="Q7" s="135"/>
      <c r="R7" s="136"/>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row>
    <row r="8" spans="1:59" s="18" customFormat="1" ht="16.5" thickBot="1" x14ac:dyDescent="0.3">
      <c r="A8" s="19" t="s">
        <v>14</v>
      </c>
      <c r="B8" s="19" t="s">
        <v>19</v>
      </c>
      <c r="C8" s="20" t="s">
        <v>13</v>
      </c>
      <c r="D8" s="101" t="s">
        <v>55</v>
      </c>
      <c r="E8" s="102" t="s">
        <v>56</v>
      </c>
      <c r="F8" s="102" t="s">
        <v>57</v>
      </c>
      <c r="G8" s="103" t="s">
        <v>58</v>
      </c>
      <c r="H8" s="104" t="s">
        <v>59</v>
      </c>
      <c r="I8" s="101" t="s">
        <v>60</v>
      </c>
      <c r="J8" s="102" t="s">
        <v>61</v>
      </c>
      <c r="K8" s="102" t="s">
        <v>62</v>
      </c>
      <c r="L8" s="103" t="s">
        <v>63</v>
      </c>
      <c r="M8" s="104" t="s">
        <v>64</v>
      </c>
      <c r="N8" s="101" t="s">
        <v>26</v>
      </c>
      <c r="O8" s="102" t="s">
        <v>39</v>
      </c>
      <c r="P8" s="102" t="s">
        <v>47</v>
      </c>
      <c r="Q8" s="103" t="s">
        <v>27</v>
      </c>
      <c r="R8" s="225" t="s">
        <v>28</v>
      </c>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row>
    <row r="9" spans="1:59" x14ac:dyDescent="0.25">
      <c r="A9" s="25" t="s">
        <v>66</v>
      </c>
      <c r="B9" s="26" t="s">
        <v>31</v>
      </c>
      <c r="C9" s="189"/>
      <c r="D9" s="222">
        <f t="shared" ref="D9:R9" si="0">SUM(D10:D13)</f>
        <v>174360</v>
      </c>
      <c r="E9" s="223">
        <f t="shared" si="0"/>
        <v>5334</v>
      </c>
      <c r="F9" s="223">
        <f t="shared" si="0"/>
        <v>122889</v>
      </c>
      <c r="G9" s="223">
        <f t="shared" si="0"/>
        <v>46137</v>
      </c>
      <c r="H9" s="284">
        <f t="shared" si="0"/>
        <v>9164</v>
      </c>
      <c r="I9" s="222">
        <f t="shared" si="0"/>
        <v>107130</v>
      </c>
      <c r="J9" s="223">
        <f t="shared" si="0"/>
        <v>3213</v>
      </c>
      <c r="K9" s="223">
        <f t="shared" si="0"/>
        <v>75075</v>
      </c>
      <c r="L9" s="223">
        <f t="shared" si="0"/>
        <v>28842</v>
      </c>
      <c r="M9" s="284">
        <f t="shared" si="0"/>
        <v>5883</v>
      </c>
      <c r="N9" s="224">
        <f t="shared" si="0"/>
        <v>-67230</v>
      </c>
      <c r="O9" s="176">
        <f t="shared" si="0"/>
        <v>-2121</v>
      </c>
      <c r="P9" s="176">
        <f t="shared" si="0"/>
        <v>-47814</v>
      </c>
      <c r="Q9" s="176">
        <f t="shared" si="0"/>
        <v>-17295</v>
      </c>
      <c r="R9" s="285">
        <f t="shared" si="0"/>
        <v>-3281</v>
      </c>
    </row>
    <row r="10" spans="1:59" x14ac:dyDescent="0.25">
      <c r="A10" s="42" t="s">
        <v>66</v>
      </c>
      <c r="B10" s="30" t="s">
        <v>12</v>
      </c>
      <c r="C10" s="31" t="s">
        <v>9</v>
      </c>
      <c r="D10" s="177">
        <f>SUM(E10:G10)</f>
        <v>91688</v>
      </c>
      <c r="E10" s="178">
        <v>0</v>
      </c>
      <c r="F10" s="178">
        <v>45854</v>
      </c>
      <c r="G10" s="178">
        <v>45834</v>
      </c>
      <c r="H10" s="286">
        <v>1602</v>
      </c>
      <c r="I10" s="177">
        <f>SUM(J10:L10)</f>
        <v>57430</v>
      </c>
      <c r="J10" s="178">
        <v>0</v>
      </c>
      <c r="K10" s="178">
        <v>28721</v>
      </c>
      <c r="L10" s="178">
        <v>28709</v>
      </c>
      <c r="M10" s="286">
        <v>1131</v>
      </c>
      <c r="N10" s="179">
        <f t="shared" ref="N10:N41" si="1">I10-D10</f>
        <v>-34258</v>
      </c>
      <c r="O10" s="180">
        <f t="shared" ref="O10:O41" si="2">J10-E10</f>
        <v>0</v>
      </c>
      <c r="P10" s="180">
        <f t="shared" ref="P10:P41" si="3">K10-F10</f>
        <v>-17133</v>
      </c>
      <c r="Q10" s="180">
        <f t="shared" ref="Q10:Q41" si="4">L10-G10</f>
        <v>-17125</v>
      </c>
      <c r="R10" s="287">
        <f t="shared" ref="R10:R41" si="5">M10-H10</f>
        <v>-471</v>
      </c>
    </row>
    <row r="11" spans="1:59" x14ac:dyDescent="0.25">
      <c r="A11" s="42" t="s">
        <v>66</v>
      </c>
      <c r="B11" s="30" t="s">
        <v>12</v>
      </c>
      <c r="C11" s="31" t="s">
        <v>11</v>
      </c>
      <c r="D11" s="177">
        <f>SUM(E11:G11)</f>
        <v>81956</v>
      </c>
      <c r="E11" s="178">
        <v>5327</v>
      </c>
      <c r="F11" s="178">
        <v>76629</v>
      </c>
      <c r="G11" s="178">
        <v>0</v>
      </c>
      <c r="H11" s="286">
        <v>7512</v>
      </c>
      <c r="I11" s="177">
        <f>SUM(J11:L11)</f>
        <v>49374</v>
      </c>
      <c r="J11" s="178">
        <v>3209</v>
      </c>
      <c r="K11" s="178">
        <v>46165</v>
      </c>
      <c r="L11" s="178">
        <v>0</v>
      </c>
      <c r="M11" s="286">
        <v>4711</v>
      </c>
      <c r="N11" s="179">
        <f t="shared" si="1"/>
        <v>-32582</v>
      </c>
      <c r="O11" s="180">
        <f t="shared" si="2"/>
        <v>-2118</v>
      </c>
      <c r="P11" s="180">
        <f t="shared" si="3"/>
        <v>-30464</v>
      </c>
      <c r="Q11" s="180">
        <f t="shared" si="4"/>
        <v>0</v>
      </c>
      <c r="R11" s="287">
        <f t="shared" si="5"/>
        <v>-2801</v>
      </c>
    </row>
    <row r="12" spans="1:59" x14ac:dyDescent="0.25">
      <c r="A12" s="42" t="s">
        <v>66</v>
      </c>
      <c r="B12" s="30" t="s">
        <v>10</v>
      </c>
      <c r="C12" s="31" t="s">
        <v>9</v>
      </c>
      <c r="D12" s="177">
        <f>SUM(E12:G12)</f>
        <v>606</v>
      </c>
      <c r="E12" s="178">
        <v>0</v>
      </c>
      <c r="F12" s="178">
        <v>303</v>
      </c>
      <c r="G12" s="178">
        <v>303</v>
      </c>
      <c r="H12" s="286">
        <v>36</v>
      </c>
      <c r="I12" s="177">
        <f>SUM(J12:L12)</f>
        <v>266</v>
      </c>
      <c r="J12" s="178">
        <v>0</v>
      </c>
      <c r="K12" s="178">
        <v>133</v>
      </c>
      <c r="L12" s="178">
        <v>133</v>
      </c>
      <c r="M12" s="286">
        <v>32</v>
      </c>
      <c r="N12" s="179">
        <f t="shared" si="1"/>
        <v>-340</v>
      </c>
      <c r="O12" s="180">
        <f t="shared" si="2"/>
        <v>0</v>
      </c>
      <c r="P12" s="180">
        <f t="shared" si="3"/>
        <v>-170</v>
      </c>
      <c r="Q12" s="180">
        <f t="shared" si="4"/>
        <v>-170</v>
      </c>
      <c r="R12" s="287">
        <f t="shared" si="5"/>
        <v>-4</v>
      </c>
    </row>
    <row r="13" spans="1:59" ht="16.5" thickBot="1" x14ac:dyDescent="0.3">
      <c r="A13" s="42" t="s">
        <v>66</v>
      </c>
      <c r="B13" s="34" t="s">
        <v>10</v>
      </c>
      <c r="C13" s="35" t="s">
        <v>8</v>
      </c>
      <c r="D13" s="181">
        <f>SUM(E13:G13)</f>
        <v>110</v>
      </c>
      <c r="E13" s="182">
        <v>7</v>
      </c>
      <c r="F13" s="182">
        <v>103</v>
      </c>
      <c r="G13" s="182">
        <v>0</v>
      </c>
      <c r="H13" s="288">
        <v>14</v>
      </c>
      <c r="I13" s="181">
        <f>SUM(J13:L13)</f>
        <v>60</v>
      </c>
      <c r="J13" s="182">
        <v>4</v>
      </c>
      <c r="K13" s="182">
        <v>56</v>
      </c>
      <c r="L13" s="182">
        <v>0</v>
      </c>
      <c r="M13" s="288">
        <v>9</v>
      </c>
      <c r="N13" s="183">
        <f t="shared" si="1"/>
        <v>-50</v>
      </c>
      <c r="O13" s="184">
        <f t="shared" si="2"/>
        <v>-3</v>
      </c>
      <c r="P13" s="184">
        <f t="shared" si="3"/>
        <v>-47</v>
      </c>
      <c r="Q13" s="184">
        <f t="shared" si="4"/>
        <v>0</v>
      </c>
      <c r="R13" s="289">
        <f t="shared" si="5"/>
        <v>-5</v>
      </c>
    </row>
    <row r="14" spans="1:59" s="38" customFormat="1" x14ac:dyDescent="0.25">
      <c r="A14" s="175" t="s">
        <v>40</v>
      </c>
      <c r="B14" s="144" t="s">
        <v>33</v>
      </c>
      <c r="C14" s="192"/>
      <c r="D14" s="28">
        <f t="shared" ref="D14:M14" si="6">SUM(D15:D18)</f>
        <v>18713</v>
      </c>
      <c r="E14" s="29">
        <f t="shared" si="6"/>
        <v>711</v>
      </c>
      <c r="F14" s="29">
        <f t="shared" si="6"/>
        <v>14310</v>
      </c>
      <c r="G14" s="29">
        <f t="shared" si="6"/>
        <v>3692</v>
      </c>
      <c r="H14" s="290">
        <f t="shared" si="6"/>
        <v>3186</v>
      </c>
      <c r="I14" s="28">
        <f t="shared" si="6"/>
        <v>12162</v>
      </c>
      <c r="J14" s="29">
        <f t="shared" si="6"/>
        <v>386</v>
      </c>
      <c r="K14" s="29">
        <f t="shared" si="6"/>
        <v>8852</v>
      </c>
      <c r="L14" s="29">
        <f t="shared" si="6"/>
        <v>2924</v>
      </c>
      <c r="M14" s="290">
        <f t="shared" si="6"/>
        <v>2211</v>
      </c>
      <c r="N14" s="28">
        <f t="shared" si="1"/>
        <v>-6551</v>
      </c>
      <c r="O14" s="29">
        <f t="shared" si="2"/>
        <v>-325</v>
      </c>
      <c r="P14" s="29">
        <f t="shared" si="3"/>
        <v>-5458</v>
      </c>
      <c r="Q14" s="29">
        <f t="shared" si="4"/>
        <v>-768</v>
      </c>
      <c r="R14" s="291">
        <f t="shared" si="5"/>
        <v>-975</v>
      </c>
    </row>
    <row r="15" spans="1:59" s="38" customFormat="1" x14ac:dyDescent="0.25">
      <c r="A15" s="39" t="s">
        <v>40</v>
      </c>
      <c r="B15" s="30" t="s">
        <v>12</v>
      </c>
      <c r="C15" s="31" t="s">
        <v>9</v>
      </c>
      <c r="D15" s="32">
        <f>SUM(E15:G15)</f>
        <v>7479</v>
      </c>
      <c r="E15" s="33">
        <v>0</v>
      </c>
      <c r="F15" s="33">
        <v>3938</v>
      </c>
      <c r="G15" s="33">
        <v>3541</v>
      </c>
      <c r="H15" s="292">
        <v>450</v>
      </c>
      <c r="I15" s="32">
        <f>SUM(J15:L15)</f>
        <v>6114</v>
      </c>
      <c r="J15" s="33">
        <v>0</v>
      </c>
      <c r="K15" s="33">
        <v>3237</v>
      </c>
      <c r="L15" s="33">
        <v>2877</v>
      </c>
      <c r="M15" s="292">
        <v>368</v>
      </c>
      <c r="N15" s="32">
        <f t="shared" si="1"/>
        <v>-1365</v>
      </c>
      <c r="O15" s="33">
        <f t="shared" si="2"/>
        <v>0</v>
      </c>
      <c r="P15" s="33">
        <f t="shared" si="3"/>
        <v>-701</v>
      </c>
      <c r="Q15" s="33">
        <f t="shared" si="4"/>
        <v>-664</v>
      </c>
      <c r="R15" s="293">
        <f t="shared" si="5"/>
        <v>-82</v>
      </c>
    </row>
    <row r="16" spans="1:59" s="38" customFormat="1" x14ac:dyDescent="0.25">
      <c r="A16" s="39" t="s">
        <v>40</v>
      </c>
      <c r="B16" s="30" t="s">
        <v>12</v>
      </c>
      <c r="C16" s="31" t="s">
        <v>11</v>
      </c>
      <c r="D16" s="32">
        <f>SUM(E16:G16)</f>
        <v>10893</v>
      </c>
      <c r="E16" s="33">
        <v>708</v>
      </c>
      <c r="F16" s="33">
        <v>10185</v>
      </c>
      <c r="G16" s="33">
        <v>0</v>
      </c>
      <c r="H16" s="292">
        <v>2713</v>
      </c>
      <c r="I16" s="32">
        <f>SUM(J16:L16)</f>
        <v>5914</v>
      </c>
      <c r="J16" s="33">
        <v>384</v>
      </c>
      <c r="K16" s="33">
        <v>5530</v>
      </c>
      <c r="L16" s="33">
        <v>0</v>
      </c>
      <c r="M16" s="292">
        <v>1813</v>
      </c>
      <c r="N16" s="32">
        <f t="shared" si="1"/>
        <v>-4979</v>
      </c>
      <c r="O16" s="33">
        <f t="shared" si="2"/>
        <v>-324</v>
      </c>
      <c r="P16" s="33">
        <f t="shared" si="3"/>
        <v>-4655</v>
      </c>
      <c r="Q16" s="33">
        <f t="shared" si="4"/>
        <v>0</v>
      </c>
      <c r="R16" s="293">
        <f t="shared" si="5"/>
        <v>-900</v>
      </c>
    </row>
    <row r="17" spans="1:59" s="38" customFormat="1" x14ac:dyDescent="0.25">
      <c r="A17" s="39" t="s">
        <v>40</v>
      </c>
      <c r="B17" s="42" t="s">
        <v>10</v>
      </c>
      <c r="C17" s="31" t="s">
        <v>9</v>
      </c>
      <c r="D17" s="32">
        <f>SUM(E17:G17)</f>
        <v>302</v>
      </c>
      <c r="E17" s="33">
        <v>0</v>
      </c>
      <c r="F17" s="33">
        <v>151</v>
      </c>
      <c r="G17" s="33">
        <v>151</v>
      </c>
      <c r="H17" s="292">
        <v>14</v>
      </c>
      <c r="I17" s="32">
        <f>SUM(J17:L17)</f>
        <v>94</v>
      </c>
      <c r="J17" s="33">
        <v>0</v>
      </c>
      <c r="K17" s="33">
        <v>47</v>
      </c>
      <c r="L17" s="33">
        <v>47</v>
      </c>
      <c r="M17" s="292">
        <v>18</v>
      </c>
      <c r="N17" s="32">
        <f t="shared" si="1"/>
        <v>-208</v>
      </c>
      <c r="O17" s="33">
        <f t="shared" si="2"/>
        <v>0</v>
      </c>
      <c r="P17" s="33">
        <f t="shared" si="3"/>
        <v>-104</v>
      </c>
      <c r="Q17" s="33">
        <f t="shared" si="4"/>
        <v>-104</v>
      </c>
      <c r="R17" s="293">
        <f t="shared" si="5"/>
        <v>4</v>
      </c>
    </row>
    <row r="18" spans="1:59" s="38" customFormat="1" ht="16.5" thickBot="1" x14ac:dyDescent="0.3">
      <c r="A18" s="40" t="s">
        <v>40</v>
      </c>
      <c r="B18" s="34" t="s">
        <v>10</v>
      </c>
      <c r="C18" s="35" t="s">
        <v>8</v>
      </c>
      <c r="D18" s="36">
        <f>SUM(E18:G18)</f>
        <v>39</v>
      </c>
      <c r="E18" s="37">
        <v>3</v>
      </c>
      <c r="F18" s="37">
        <v>36</v>
      </c>
      <c r="G18" s="37">
        <v>0</v>
      </c>
      <c r="H18" s="294">
        <v>9</v>
      </c>
      <c r="I18" s="36">
        <f>SUM(J18:L18)</f>
        <v>40</v>
      </c>
      <c r="J18" s="37">
        <v>2</v>
      </c>
      <c r="K18" s="37">
        <v>38</v>
      </c>
      <c r="L18" s="37">
        <v>0</v>
      </c>
      <c r="M18" s="294">
        <v>12</v>
      </c>
      <c r="N18" s="36">
        <f t="shared" si="1"/>
        <v>1</v>
      </c>
      <c r="O18" s="37">
        <f t="shared" si="2"/>
        <v>-1</v>
      </c>
      <c r="P18" s="37">
        <f t="shared" si="3"/>
        <v>2</v>
      </c>
      <c r="Q18" s="37">
        <f t="shared" si="4"/>
        <v>0</v>
      </c>
      <c r="R18" s="295">
        <f t="shared" si="5"/>
        <v>3</v>
      </c>
    </row>
    <row r="19" spans="1:59" s="38" customFormat="1" ht="15.6" customHeight="1" x14ac:dyDescent="0.25">
      <c r="A19" s="25" t="s">
        <v>41</v>
      </c>
      <c r="B19" s="26" t="s">
        <v>34</v>
      </c>
      <c r="C19" s="189"/>
      <c r="D19" s="28">
        <f t="shared" ref="D19:M19" si="7">SUM(D20:D23)</f>
        <v>7175</v>
      </c>
      <c r="E19" s="29">
        <f t="shared" si="7"/>
        <v>1961</v>
      </c>
      <c r="F19" s="29">
        <f t="shared" si="7"/>
        <v>4813</v>
      </c>
      <c r="G19" s="29">
        <f t="shared" si="7"/>
        <v>401</v>
      </c>
      <c r="H19" s="290">
        <f t="shared" si="7"/>
        <v>412</v>
      </c>
      <c r="I19" s="28">
        <f t="shared" si="7"/>
        <v>3575</v>
      </c>
      <c r="J19" s="29">
        <f t="shared" si="7"/>
        <v>848</v>
      </c>
      <c r="K19" s="29">
        <f t="shared" si="7"/>
        <v>2610</v>
      </c>
      <c r="L19" s="29">
        <f t="shared" si="7"/>
        <v>117</v>
      </c>
      <c r="M19" s="290">
        <f t="shared" si="7"/>
        <v>254</v>
      </c>
      <c r="N19" s="28">
        <f t="shared" si="1"/>
        <v>-3600</v>
      </c>
      <c r="O19" s="29">
        <f t="shared" si="2"/>
        <v>-1113</v>
      </c>
      <c r="P19" s="29">
        <f t="shared" si="3"/>
        <v>-2203</v>
      </c>
      <c r="Q19" s="29">
        <f t="shared" si="4"/>
        <v>-284</v>
      </c>
      <c r="R19" s="291">
        <f t="shared" si="5"/>
        <v>-158</v>
      </c>
    </row>
    <row r="20" spans="1:59" s="38" customFormat="1" x14ac:dyDescent="0.25">
      <c r="A20" s="42" t="s">
        <v>41</v>
      </c>
      <c r="B20" s="30" t="s">
        <v>12</v>
      </c>
      <c r="C20" s="43" t="s">
        <v>9</v>
      </c>
      <c r="D20" s="32">
        <f>SUM(E20:G20)</f>
        <v>3665</v>
      </c>
      <c r="E20" s="33">
        <v>1785</v>
      </c>
      <c r="F20" s="33">
        <v>1880</v>
      </c>
      <c r="G20" s="33">
        <v>0</v>
      </c>
      <c r="H20" s="292">
        <v>78</v>
      </c>
      <c r="I20" s="32">
        <f>SUM(J20:L20)</f>
        <v>1471</v>
      </c>
      <c r="J20" s="33">
        <v>726</v>
      </c>
      <c r="K20" s="33">
        <v>745</v>
      </c>
      <c r="L20" s="33">
        <v>0</v>
      </c>
      <c r="M20" s="292">
        <v>36</v>
      </c>
      <c r="N20" s="32">
        <f t="shared" si="1"/>
        <v>-2194</v>
      </c>
      <c r="O20" s="33">
        <f t="shared" si="2"/>
        <v>-1059</v>
      </c>
      <c r="P20" s="33">
        <f t="shared" si="3"/>
        <v>-1135</v>
      </c>
      <c r="Q20" s="33">
        <f t="shared" si="4"/>
        <v>0</v>
      </c>
      <c r="R20" s="293">
        <f t="shared" si="5"/>
        <v>-42</v>
      </c>
    </row>
    <row r="21" spans="1:59" s="44" customFormat="1" x14ac:dyDescent="0.25">
      <c r="A21" s="42" t="s">
        <v>41</v>
      </c>
      <c r="B21" s="30" t="s">
        <v>12</v>
      </c>
      <c r="C21" s="43" t="s">
        <v>11</v>
      </c>
      <c r="D21" s="32">
        <f>SUM(E21:G21)</f>
        <v>2612</v>
      </c>
      <c r="E21" s="33">
        <v>170</v>
      </c>
      <c r="F21" s="33">
        <v>2442</v>
      </c>
      <c r="G21" s="33">
        <v>0</v>
      </c>
      <c r="H21" s="292">
        <v>311</v>
      </c>
      <c r="I21" s="32">
        <f>SUM(J21:L21)</f>
        <v>1816</v>
      </c>
      <c r="J21" s="33">
        <v>118</v>
      </c>
      <c r="K21" s="33">
        <v>1698</v>
      </c>
      <c r="L21" s="33">
        <v>0</v>
      </c>
      <c r="M21" s="292">
        <v>203</v>
      </c>
      <c r="N21" s="32">
        <f t="shared" si="1"/>
        <v>-796</v>
      </c>
      <c r="O21" s="33">
        <f t="shared" si="2"/>
        <v>-52</v>
      </c>
      <c r="P21" s="33">
        <f t="shared" si="3"/>
        <v>-744</v>
      </c>
      <c r="Q21" s="33">
        <f t="shared" si="4"/>
        <v>0</v>
      </c>
      <c r="R21" s="293">
        <f t="shared" si="5"/>
        <v>-108</v>
      </c>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row>
    <row r="22" spans="1:59" s="11" customFormat="1" x14ac:dyDescent="0.25">
      <c r="A22" s="42" t="s">
        <v>41</v>
      </c>
      <c r="B22" s="30" t="s">
        <v>10</v>
      </c>
      <c r="C22" s="43" t="s">
        <v>9</v>
      </c>
      <c r="D22" s="32">
        <f>SUM(E22:G22)</f>
        <v>802</v>
      </c>
      <c r="E22" s="33">
        <v>0</v>
      </c>
      <c r="F22" s="33">
        <v>401</v>
      </c>
      <c r="G22" s="33">
        <v>401</v>
      </c>
      <c r="H22" s="292">
        <v>17</v>
      </c>
      <c r="I22" s="32">
        <f>SUM(J22:L22)</f>
        <v>234</v>
      </c>
      <c r="J22" s="33">
        <v>0</v>
      </c>
      <c r="K22" s="33">
        <v>117</v>
      </c>
      <c r="L22" s="33">
        <v>117</v>
      </c>
      <c r="M22" s="292">
        <v>10</v>
      </c>
      <c r="N22" s="32">
        <f t="shared" si="1"/>
        <v>-568</v>
      </c>
      <c r="O22" s="33">
        <f t="shared" si="2"/>
        <v>0</v>
      </c>
      <c r="P22" s="33">
        <f t="shared" si="3"/>
        <v>-284</v>
      </c>
      <c r="Q22" s="33">
        <f t="shared" si="4"/>
        <v>-284</v>
      </c>
      <c r="R22" s="293">
        <f t="shared" si="5"/>
        <v>-7</v>
      </c>
    </row>
    <row r="23" spans="1:59" s="11" customFormat="1" ht="16.5" thickBot="1" x14ac:dyDescent="0.3">
      <c r="A23" s="45" t="s">
        <v>41</v>
      </c>
      <c r="B23" s="34" t="s">
        <v>10</v>
      </c>
      <c r="C23" s="46" t="s">
        <v>8</v>
      </c>
      <c r="D23" s="36">
        <f>SUM(E23:G23)</f>
        <v>96</v>
      </c>
      <c r="E23" s="37">
        <v>6</v>
      </c>
      <c r="F23" s="37">
        <v>90</v>
      </c>
      <c r="G23" s="37">
        <v>0</v>
      </c>
      <c r="H23" s="294">
        <v>6</v>
      </c>
      <c r="I23" s="36">
        <f>SUM(J23:L23)</f>
        <v>54</v>
      </c>
      <c r="J23" s="37">
        <v>4</v>
      </c>
      <c r="K23" s="37">
        <v>50</v>
      </c>
      <c r="L23" s="37">
        <v>0</v>
      </c>
      <c r="M23" s="294">
        <v>5</v>
      </c>
      <c r="N23" s="36">
        <f t="shared" si="1"/>
        <v>-42</v>
      </c>
      <c r="O23" s="37">
        <f t="shared" si="2"/>
        <v>-2</v>
      </c>
      <c r="P23" s="37">
        <f t="shared" si="3"/>
        <v>-40</v>
      </c>
      <c r="Q23" s="37">
        <f t="shared" si="4"/>
        <v>0</v>
      </c>
      <c r="R23" s="295">
        <f t="shared" si="5"/>
        <v>-1</v>
      </c>
    </row>
    <row r="24" spans="1:59" s="11" customFormat="1" ht="18.75" x14ac:dyDescent="0.25">
      <c r="A24" s="25" t="s">
        <v>68</v>
      </c>
      <c r="B24" s="26" t="s">
        <v>67</v>
      </c>
      <c r="C24" s="27"/>
      <c r="D24" s="28">
        <f t="shared" ref="D24:M24" si="8">SUM(D25:D26)</f>
        <v>1416</v>
      </c>
      <c r="E24" s="29">
        <f t="shared" si="8"/>
        <v>15</v>
      </c>
      <c r="F24" s="29">
        <f t="shared" si="8"/>
        <v>807</v>
      </c>
      <c r="G24" s="29">
        <f t="shared" si="8"/>
        <v>594</v>
      </c>
      <c r="H24" s="296">
        <f t="shared" si="8"/>
        <v>26</v>
      </c>
      <c r="I24" s="28">
        <f t="shared" si="8"/>
        <v>1088</v>
      </c>
      <c r="J24" s="29">
        <f t="shared" si="8"/>
        <v>15</v>
      </c>
      <c r="K24" s="29">
        <f t="shared" si="8"/>
        <v>639</v>
      </c>
      <c r="L24" s="29">
        <f t="shared" si="8"/>
        <v>434</v>
      </c>
      <c r="M24" s="297">
        <f t="shared" si="8"/>
        <v>26</v>
      </c>
      <c r="N24" s="28">
        <f t="shared" si="1"/>
        <v>-328</v>
      </c>
      <c r="O24" s="29">
        <f t="shared" si="2"/>
        <v>0</v>
      </c>
      <c r="P24" s="29">
        <f t="shared" si="3"/>
        <v>-168</v>
      </c>
      <c r="Q24" s="29">
        <f t="shared" si="4"/>
        <v>-160</v>
      </c>
      <c r="R24" s="298">
        <f t="shared" si="5"/>
        <v>0</v>
      </c>
    </row>
    <row r="25" spans="1:59" s="11" customFormat="1" x14ac:dyDescent="0.25">
      <c r="A25" s="42" t="s">
        <v>68</v>
      </c>
      <c r="B25" s="30" t="s">
        <v>10</v>
      </c>
      <c r="C25" s="31" t="s">
        <v>9</v>
      </c>
      <c r="D25" s="32">
        <f>SUM(E25:G25)</f>
        <v>1188</v>
      </c>
      <c r="E25" s="33">
        <v>0</v>
      </c>
      <c r="F25" s="33">
        <v>594</v>
      </c>
      <c r="G25" s="33">
        <v>594</v>
      </c>
      <c r="H25" s="292">
        <v>17</v>
      </c>
      <c r="I25" s="32">
        <f>SUM(J25:L25)</f>
        <v>868</v>
      </c>
      <c r="J25" s="33">
        <v>0</v>
      </c>
      <c r="K25" s="33">
        <v>434</v>
      </c>
      <c r="L25" s="33">
        <v>434</v>
      </c>
      <c r="M25" s="292">
        <v>16</v>
      </c>
      <c r="N25" s="32">
        <f t="shared" si="1"/>
        <v>-320</v>
      </c>
      <c r="O25" s="33">
        <f t="shared" si="2"/>
        <v>0</v>
      </c>
      <c r="P25" s="33">
        <f t="shared" si="3"/>
        <v>-160</v>
      </c>
      <c r="Q25" s="33">
        <f t="shared" si="4"/>
        <v>-160</v>
      </c>
      <c r="R25" s="299">
        <f t="shared" si="5"/>
        <v>-1</v>
      </c>
    </row>
    <row r="26" spans="1:59" s="11" customFormat="1" ht="16.5" thickBot="1" x14ac:dyDescent="0.3">
      <c r="A26" s="45" t="s">
        <v>68</v>
      </c>
      <c r="B26" s="30" t="s">
        <v>10</v>
      </c>
      <c r="C26" s="35" t="s">
        <v>8</v>
      </c>
      <c r="D26" s="36">
        <f>SUM(E26:G26)</f>
        <v>228</v>
      </c>
      <c r="E26" s="37">
        <v>15</v>
      </c>
      <c r="F26" s="37">
        <v>213</v>
      </c>
      <c r="G26" s="37">
        <v>0</v>
      </c>
      <c r="H26" s="294">
        <v>9</v>
      </c>
      <c r="I26" s="36">
        <f>SUM(J26:L26)</f>
        <v>220</v>
      </c>
      <c r="J26" s="37">
        <v>15</v>
      </c>
      <c r="K26" s="37">
        <v>205</v>
      </c>
      <c r="L26" s="37">
        <v>0</v>
      </c>
      <c r="M26" s="294">
        <v>10</v>
      </c>
      <c r="N26" s="36">
        <f t="shared" si="1"/>
        <v>-8</v>
      </c>
      <c r="O26" s="37">
        <f t="shared" si="2"/>
        <v>0</v>
      </c>
      <c r="P26" s="37">
        <f t="shared" si="3"/>
        <v>-8</v>
      </c>
      <c r="Q26" s="37">
        <f t="shared" si="4"/>
        <v>0</v>
      </c>
      <c r="R26" s="300">
        <f t="shared" si="5"/>
        <v>1</v>
      </c>
    </row>
    <row r="27" spans="1:59" s="11" customFormat="1" ht="18.75" x14ac:dyDescent="0.25">
      <c r="A27" s="42" t="s">
        <v>69</v>
      </c>
      <c r="B27" s="26" t="s">
        <v>74</v>
      </c>
      <c r="C27" s="190"/>
      <c r="D27" s="108">
        <f t="shared" ref="D27:I27" si="9">SUM(D28:D32)</f>
        <v>308297</v>
      </c>
      <c r="E27" s="109">
        <f t="shared" si="9"/>
        <v>50627</v>
      </c>
      <c r="F27" s="109">
        <f t="shared" si="9"/>
        <v>216330</v>
      </c>
      <c r="G27" s="109">
        <f t="shared" si="9"/>
        <v>41340</v>
      </c>
      <c r="H27" s="301">
        <f t="shared" si="9"/>
        <v>0</v>
      </c>
      <c r="I27" s="108">
        <f t="shared" si="9"/>
        <v>295201</v>
      </c>
      <c r="J27" s="109">
        <f>SUM(J28:J32)</f>
        <v>42736</v>
      </c>
      <c r="K27" s="109">
        <f>SUM(K28:K32)</f>
        <v>206487</v>
      </c>
      <c r="L27" s="109">
        <f>SUM(L28:L32)</f>
        <v>45978</v>
      </c>
      <c r="M27" s="301">
        <f>SUM(M28:M32)</f>
        <v>0</v>
      </c>
      <c r="N27" s="152">
        <f t="shared" si="1"/>
        <v>-13096</v>
      </c>
      <c r="O27" s="153">
        <f t="shared" si="2"/>
        <v>-7891</v>
      </c>
      <c r="P27" s="153">
        <f t="shared" si="3"/>
        <v>-9843</v>
      </c>
      <c r="Q27" s="153">
        <f t="shared" si="4"/>
        <v>4638</v>
      </c>
      <c r="R27" s="302">
        <f t="shared" si="5"/>
        <v>0</v>
      </c>
    </row>
    <row r="28" spans="1:59" s="11" customFormat="1" x14ac:dyDescent="0.25">
      <c r="A28" s="42" t="s">
        <v>69</v>
      </c>
      <c r="B28" s="42" t="s">
        <v>12</v>
      </c>
      <c r="C28" s="145" t="s">
        <v>9</v>
      </c>
      <c r="D28" s="32">
        <f>SUM(E28:G28)</f>
        <v>163566</v>
      </c>
      <c r="E28" s="33">
        <v>44034</v>
      </c>
      <c r="F28" s="33">
        <v>82315</v>
      </c>
      <c r="G28" s="33">
        <v>37217</v>
      </c>
      <c r="H28" s="303">
        <v>0</v>
      </c>
      <c r="I28" s="32">
        <f>SUM(J28:L28)</f>
        <v>157879</v>
      </c>
      <c r="J28" s="33">
        <v>36417</v>
      </c>
      <c r="K28" s="33">
        <v>79447</v>
      </c>
      <c r="L28" s="33">
        <v>42015</v>
      </c>
      <c r="M28" s="303">
        <v>0</v>
      </c>
      <c r="N28" s="154">
        <f t="shared" si="1"/>
        <v>-5687</v>
      </c>
      <c r="O28" s="155">
        <f t="shared" si="2"/>
        <v>-7617</v>
      </c>
      <c r="P28" s="155">
        <f t="shared" si="3"/>
        <v>-2868</v>
      </c>
      <c r="Q28" s="155">
        <f t="shared" si="4"/>
        <v>4798</v>
      </c>
      <c r="R28" s="304">
        <f t="shared" si="5"/>
        <v>0</v>
      </c>
    </row>
    <row r="29" spans="1:59" s="11" customFormat="1" x14ac:dyDescent="0.25">
      <c r="A29" s="42" t="s">
        <v>69</v>
      </c>
      <c r="B29" s="42" t="s">
        <v>12</v>
      </c>
      <c r="C29" s="145" t="s">
        <v>11</v>
      </c>
      <c r="D29" s="32">
        <f>SUM(E29:G29)</f>
        <v>140834</v>
      </c>
      <c r="E29" s="33">
        <v>7199</v>
      </c>
      <c r="F29" s="33">
        <v>131680</v>
      </c>
      <c r="G29" s="33">
        <v>1955</v>
      </c>
      <c r="H29" s="303">
        <v>0</v>
      </c>
      <c r="I29" s="32">
        <f>SUM(J29:L29)</f>
        <v>133304</v>
      </c>
      <c r="J29" s="33">
        <v>6924</v>
      </c>
      <c r="K29" s="33">
        <v>124639</v>
      </c>
      <c r="L29" s="33">
        <v>1741</v>
      </c>
      <c r="M29" s="303">
        <v>0</v>
      </c>
      <c r="N29" s="154">
        <f t="shared" si="1"/>
        <v>-7530</v>
      </c>
      <c r="O29" s="155">
        <f t="shared" si="2"/>
        <v>-275</v>
      </c>
      <c r="P29" s="155">
        <f t="shared" si="3"/>
        <v>-7041</v>
      </c>
      <c r="Q29" s="155">
        <f t="shared" si="4"/>
        <v>-214</v>
      </c>
      <c r="R29" s="304">
        <f t="shared" si="5"/>
        <v>0</v>
      </c>
    </row>
    <row r="30" spans="1:59" s="11" customFormat="1" x14ac:dyDescent="0.25">
      <c r="A30" s="42" t="s">
        <v>69</v>
      </c>
      <c r="B30" s="42" t="s">
        <v>10</v>
      </c>
      <c r="C30" s="145" t="s">
        <v>9</v>
      </c>
      <c r="D30" s="32">
        <f>SUM(E30:G30)</f>
        <v>3050</v>
      </c>
      <c r="E30" s="33">
        <v>0</v>
      </c>
      <c r="F30" s="33">
        <v>1543</v>
      </c>
      <c r="G30" s="33">
        <v>1507</v>
      </c>
      <c r="H30" s="303">
        <v>0</v>
      </c>
      <c r="I30" s="32">
        <f>SUM(J30:L30)</f>
        <v>3159</v>
      </c>
      <c r="J30" s="33">
        <v>0</v>
      </c>
      <c r="K30" s="33">
        <v>1598</v>
      </c>
      <c r="L30" s="33">
        <v>1561</v>
      </c>
      <c r="M30" s="303">
        <v>0</v>
      </c>
      <c r="N30" s="154">
        <f t="shared" si="1"/>
        <v>109</v>
      </c>
      <c r="O30" s="155">
        <f t="shared" si="2"/>
        <v>0</v>
      </c>
      <c r="P30" s="155">
        <f t="shared" si="3"/>
        <v>55</v>
      </c>
      <c r="Q30" s="155">
        <f t="shared" si="4"/>
        <v>54</v>
      </c>
      <c r="R30" s="304">
        <f t="shared" si="5"/>
        <v>0</v>
      </c>
    </row>
    <row r="31" spans="1:59" s="11" customFormat="1" x14ac:dyDescent="0.25">
      <c r="A31" s="42" t="s">
        <v>69</v>
      </c>
      <c r="B31" s="42" t="s">
        <v>10</v>
      </c>
      <c r="C31" s="145" t="s">
        <v>11</v>
      </c>
      <c r="D31" s="32">
        <f>SUM(E31:G31)</f>
        <v>847</v>
      </c>
      <c r="E31" s="33">
        <v>55</v>
      </c>
      <c r="F31" s="33">
        <v>792</v>
      </c>
      <c r="G31" s="33">
        <v>0</v>
      </c>
      <c r="H31" s="303">
        <v>0</v>
      </c>
      <c r="I31" s="32">
        <f>SUM(J31:L31)</f>
        <v>859</v>
      </c>
      <c r="J31" s="33">
        <v>56</v>
      </c>
      <c r="K31" s="33">
        <v>803</v>
      </c>
      <c r="L31" s="33">
        <v>0</v>
      </c>
      <c r="M31" s="303">
        <v>0</v>
      </c>
      <c r="N31" s="154">
        <f t="shared" si="1"/>
        <v>12</v>
      </c>
      <c r="O31" s="155">
        <f t="shared" si="2"/>
        <v>1</v>
      </c>
      <c r="P31" s="155">
        <f t="shared" si="3"/>
        <v>11</v>
      </c>
      <c r="Q31" s="155">
        <f t="shared" si="4"/>
        <v>0</v>
      </c>
      <c r="R31" s="304">
        <f t="shared" si="5"/>
        <v>0</v>
      </c>
    </row>
    <row r="32" spans="1:59" ht="16.5" thickBot="1" x14ac:dyDescent="0.3">
      <c r="A32" s="220" t="s">
        <v>69</v>
      </c>
      <c r="B32" s="219" t="s">
        <v>70</v>
      </c>
      <c r="C32" s="219" t="s">
        <v>42</v>
      </c>
      <c r="D32" s="221">
        <f>SUM(E32:G32)</f>
        <v>0</v>
      </c>
      <c r="E32" s="169">
        <v>-661</v>
      </c>
      <c r="F32" s="169">
        <v>0</v>
      </c>
      <c r="G32" s="169">
        <v>661</v>
      </c>
      <c r="H32" s="303">
        <v>0</v>
      </c>
      <c r="I32" s="221">
        <f>SUM(J32:L32)</f>
        <v>0</v>
      </c>
      <c r="J32" s="169">
        <v>-661</v>
      </c>
      <c r="K32" s="169">
        <v>0</v>
      </c>
      <c r="L32" s="169">
        <v>661</v>
      </c>
      <c r="M32" s="303">
        <v>0</v>
      </c>
      <c r="N32" s="169">
        <f t="shared" si="1"/>
        <v>0</v>
      </c>
      <c r="O32" s="169">
        <f t="shared" si="2"/>
        <v>0</v>
      </c>
      <c r="P32" s="169">
        <f t="shared" si="3"/>
        <v>0</v>
      </c>
      <c r="Q32" s="169">
        <f t="shared" si="4"/>
        <v>0</v>
      </c>
      <c r="R32" s="304">
        <f t="shared" si="5"/>
        <v>0</v>
      </c>
    </row>
    <row r="33" spans="1:59" s="11" customFormat="1" ht="16.5" thickBot="1" x14ac:dyDescent="0.3">
      <c r="A33" s="230" t="s">
        <v>71</v>
      </c>
      <c r="B33" s="231" t="s">
        <v>44</v>
      </c>
      <c r="C33" s="232"/>
      <c r="D33" s="51">
        <f>SUM(E33:H33)</f>
        <v>-818</v>
      </c>
      <c r="E33" s="52">
        <v>-105</v>
      </c>
      <c r="F33" s="52">
        <v>-713</v>
      </c>
      <c r="G33" s="52">
        <v>0</v>
      </c>
      <c r="H33" s="305">
        <v>0</v>
      </c>
      <c r="I33" s="51">
        <f>SUM(J33:M33)</f>
        <v>-766</v>
      </c>
      <c r="J33" s="52">
        <v>-102</v>
      </c>
      <c r="K33" s="52">
        <v>-664</v>
      </c>
      <c r="L33" s="52">
        <v>0</v>
      </c>
      <c r="M33" s="305">
        <v>0</v>
      </c>
      <c r="N33" s="51">
        <f t="shared" si="1"/>
        <v>52</v>
      </c>
      <c r="O33" s="52">
        <f t="shared" si="2"/>
        <v>3</v>
      </c>
      <c r="P33" s="52">
        <f t="shared" si="3"/>
        <v>49</v>
      </c>
      <c r="Q33" s="52">
        <f t="shared" si="4"/>
        <v>0</v>
      </c>
      <c r="R33" s="305">
        <f t="shared" si="5"/>
        <v>0</v>
      </c>
      <c r="S33" s="38"/>
    </row>
    <row r="34" spans="1:59" s="11" customFormat="1" x14ac:dyDescent="0.25">
      <c r="A34" s="42" t="s">
        <v>72</v>
      </c>
      <c r="B34" s="132" t="s">
        <v>73</v>
      </c>
      <c r="C34" s="229"/>
      <c r="D34" s="48">
        <f>SUM(D35:D38)</f>
        <v>5781</v>
      </c>
      <c r="E34" s="49">
        <f t="shared" ref="E34:M34" si="10">SUM(E35:E38)</f>
        <v>166</v>
      </c>
      <c r="F34" s="49">
        <f t="shared" si="10"/>
        <v>4009</v>
      </c>
      <c r="G34" s="49">
        <f t="shared" si="10"/>
        <v>1606</v>
      </c>
      <c r="H34" s="306">
        <f t="shared" si="10"/>
        <v>0</v>
      </c>
      <c r="I34" s="48">
        <f t="shared" si="10"/>
        <v>200</v>
      </c>
      <c r="J34" s="49">
        <f t="shared" si="10"/>
        <v>6</v>
      </c>
      <c r="K34" s="49">
        <f t="shared" si="10"/>
        <v>139</v>
      </c>
      <c r="L34" s="49">
        <f t="shared" si="10"/>
        <v>55</v>
      </c>
      <c r="M34" s="306">
        <f t="shared" si="10"/>
        <v>0</v>
      </c>
      <c r="N34" s="48">
        <f t="shared" si="1"/>
        <v>-5581</v>
      </c>
      <c r="O34" s="49">
        <f t="shared" si="2"/>
        <v>-160</v>
      </c>
      <c r="P34" s="49">
        <f t="shared" si="3"/>
        <v>-3870</v>
      </c>
      <c r="Q34" s="49">
        <f t="shared" si="4"/>
        <v>-1551</v>
      </c>
      <c r="R34" s="306">
        <f t="shared" si="5"/>
        <v>0</v>
      </c>
      <c r="S34" s="38"/>
    </row>
    <row r="35" spans="1:59" s="11" customFormat="1" x14ac:dyDescent="0.25">
      <c r="A35" s="42" t="s">
        <v>72</v>
      </c>
      <c r="B35" s="42" t="s">
        <v>12</v>
      </c>
      <c r="C35" s="159" t="s">
        <v>9</v>
      </c>
      <c r="D35" s="32">
        <f>SUM(E35:G35)</f>
        <v>3208</v>
      </c>
      <c r="E35" s="33">
        <v>0</v>
      </c>
      <c r="F35" s="33">
        <v>1614</v>
      </c>
      <c r="G35" s="33">
        <v>1594</v>
      </c>
      <c r="H35" s="293">
        <v>0</v>
      </c>
      <c r="I35" s="32">
        <f>SUM(J35:L35)</f>
        <v>111</v>
      </c>
      <c r="J35" s="33">
        <v>0</v>
      </c>
      <c r="K35" s="33">
        <v>56</v>
      </c>
      <c r="L35" s="33">
        <v>55</v>
      </c>
      <c r="M35" s="293">
        <v>0</v>
      </c>
      <c r="N35" s="32">
        <f t="shared" si="1"/>
        <v>-3097</v>
      </c>
      <c r="O35" s="33">
        <f t="shared" si="2"/>
        <v>0</v>
      </c>
      <c r="P35" s="33">
        <f t="shared" si="3"/>
        <v>-1558</v>
      </c>
      <c r="Q35" s="33">
        <f t="shared" si="4"/>
        <v>-1539</v>
      </c>
      <c r="R35" s="306">
        <f t="shared" si="5"/>
        <v>0</v>
      </c>
      <c r="S35" s="38"/>
    </row>
    <row r="36" spans="1:59" s="11" customFormat="1" x14ac:dyDescent="0.25">
      <c r="A36" s="42" t="s">
        <v>72</v>
      </c>
      <c r="B36" s="42" t="s">
        <v>12</v>
      </c>
      <c r="C36" s="159" t="s">
        <v>8</v>
      </c>
      <c r="D36" s="32">
        <f>SUM(E36:G36)</f>
        <v>2543</v>
      </c>
      <c r="E36" s="33">
        <v>165</v>
      </c>
      <c r="F36" s="33">
        <v>2378</v>
      </c>
      <c r="G36" s="33">
        <v>0</v>
      </c>
      <c r="H36" s="293">
        <v>0</v>
      </c>
      <c r="I36" s="32">
        <f>SUM(J36:L36)</f>
        <v>89</v>
      </c>
      <c r="J36" s="33">
        <v>6</v>
      </c>
      <c r="K36" s="33">
        <v>83</v>
      </c>
      <c r="L36" s="33">
        <v>0</v>
      </c>
      <c r="M36" s="293">
        <v>0</v>
      </c>
      <c r="N36" s="32">
        <f t="shared" si="1"/>
        <v>-2454</v>
      </c>
      <c r="O36" s="33">
        <f t="shared" si="2"/>
        <v>-159</v>
      </c>
      <c r="P36" s="33">
        <f t="shared" si="3"/>
        <v>-2295</v>
      </c>
      <c r="Q36" s="33">
        <f t="shared" si="4"/>
        <v>0</v>
      </c>
      <c r="R36" s="306">
        <f t="shared" si="5"/>
        <v>0</v>
      </c>
      <c r="S36" s="38"/>
    </row>
    <row r="37" spans="1:59" s="11" customFormat="1" x14ac:dyDescent="0.25">
      <c r="A37" s="42" t="s">
        <v>72</v>
      </c>
      <c r="B37" s="42" t="s">
        <v>10</v>
      </c>
      <c r="C37" s="159" t="s">
        <v>9</v>
      </c>
      <c r="D37" s="32">
        <f>SUM(E37:G37)</f>
        <v>24</v>
      </c>
      <c r="E37" s="33">
        <v>0</v>
      </c>
      <c r="F37" s="33">
        <v>12</v>
      </c>
      <c r="G37" s="33">
        <v>12</v>
      </c>
      <c r="H37" s="293">
        <v>0</v>
      </c>
      <c r="I37" s="32">
        <f>SUM(J37:L37)</f>
        <v>0</v>
      </c>
      <c r="J37" s="33">
        <v>0</v>
      </c>
      <c r="K37" s="33">
        <v>0</v>
      </c>
      <c r="L37" s="33">
        <v>0</v>
      </c>
      <c r="M37" s="293">
        <v>0</v>
      </c>
      <c r="N37" s="32">
        <f t="shared" si="1"/>
        <v>-24</v>
      </c>
      <c r="O37" s="33">
        <f t="shared" si="2"/>
        <v>0</v>
      </c>
      <c r="P37" s="33">
        <f t="shared" si="3"/>
        <v>-12</v>
      </c>
      <c r="Q37" s="33">
        <f t="shared" si="4"/>
        <v>-12</v>
      </c>
      <c r="R37" s="306">
        <f t="shared" si="5"/>
        <v>0</v>
      </c>
      <c r="S37" s="38"/>
    </row>
    <row r="38" spans="1:59" s="11" customFormat="1" ht="16.5" thickBot="1" x14ac:dyDescent="0.3">
      <c r="A38" s="42" t="s">
        <v>72</v>
      </c>
      <c r="B38" s="42" t="s">
        <v>10</v>
      </c>
      <c r="C38" s="159" t="s">
        <v>11</v>
      </c>
      <c r="D38" s="32">
        <f>SUM(E38:G38)</f>
        <v>6</v>
      </c>
      <c r="E38" s="33">
        <v>1</v>
      </c>
      <c r="F38" s="33">
        <v>5</v>
      </c>
      <c r="G38" s="33">
        <v>0</v>
      </c>
      <c r="H38" s="293">
        <v>0</v>
      </c>
      <c r="I38" s="32">
        <f>SUM(J38:L38)</f>
        <v>0</v>
      </c>
      <c r="J38" s="33">
        <v>0</v>
      </c>
      <c r="K38" s="33">
        <v>0</v>
      </c>
      <c r="L38" s="33">
        <v>0</v>
      </c>
      <c r="M38" s="293">
        <v>0</v>
      </c>
      <c r="N38" s="32">
        <f t="shared" si="1"/>
        <v>-6</v>
      </c>
      <c r="O38" s="33">
        <f t="shared" si="2"/>
        <v>-1</v>
      </c>
      <c r="P38" s="33">
        <f t="shared" si="3"/>
        <v>-5</v>
      </c>
      <c r="Q38" s="33">
        <f t="shared" si="4"/>
        <v>0</v>
      </c>
      <c r="R38" s="306">
        <f t="shared" si="5"/>
        <v>0</v>
      </c>
      <c r="S38" s="38"/>
    </row>
    <row r="39" spans="1:59" s="234" customFormat="1" ht="15.75" customHeight="1" thickBot="1" x14ac:dyDescent="0.3">
      <c r="A39" s="56" t="s">
        <v>65</v>
      </c>
      <c r="B39" s="50" t="s">
        <v>18</v>
      </c>
      <c r="C39" s="191"/>
      <c r="D39" s="51">
        <f>SUM(E39:H39)</f>
        <v>69592</v>
      </c>
      <c r="E39" s="52">
        <v>992</v>
      </c>
      <c r="F39" s="52">
        <v>34796</v>
      </c>
      <c r="G39" s="52">
        <v>33804</v>
      </c>
      <c r="H39" s="307">
        <v>0</v>
      </c>
      <c r="I39" s="51">
        <f>SUM(J39:M39)</f>
        <v>55245</v>
      </c>
      <c r="J39" s="52">
        <v>1111</v>
      </c>
      <c r="K39" s="52">
        <v>27621</v>
      </c>
      <c r="L39" s="52">
        <v>26513</v>
      </c>
      <c r="M39" s="307">
        <v>0</v>
      </c>
      <c r="N39" s="51">
        <f t="shared" si="1"/>
        <v>-14347</v>
      </c>
      <c r="O39" s="52">
        <f t="shared" si="2"/>
        <v>119</v>
      </c>
      <c r="P39" s="52">
        <f t="shared" si="3"/>
        <v>-7175</v>
      </c>
      <c r="Q39" s="52">
        <f t="shared" si="4"/>
        <v>-7291</v>
      </c>
      <c r="R39" s="305">
        <f t="shared" si="5"/>
        <v>0</v>
      </c>
      <c r="S39" s="233"/>
      <c r="T39" s="233"/>
      <c r="U39" s="233"/>
      <c r="V39" s="233"/>
      <c r="W39" s="233"/>
      <c r="X39" s="233"/>
      <c r="Y39" s="233"/>
      <c r="Z39" s="233"/>
      <c r="AA39" s="233"/>
      <c r="AB39" s="233"/>
      <c r="AC39" s="233"/>
      <c r="AD39" s="233"/>
      <c r="AE39" s="233"/>
      <c r="AF39" s="233"/>
      <c r="AG39" s="233"/>
      <c r="AH39" s="233"/>
      <c r="AI39" s="233"/>
      <c r="AJ39" s="233"/>
      <c r="AK39" s="233"/>
      <c r="AL39" s="233"/>
      <c r="AM39" s="233"/>
      <c r="AN39" s="233"/>
      <c r="AO39" s="233"/>
      <c r="AP39" s="233"/>
      <c r="AQ39" s="233"/>
      <c r="AR39" s="233"/>
      <c r="AS39" s="233"/>
      <c r="AT39" s="233"/>
      <c r="AU39" s="233"/>
      <c r="AV39" s="233"/>
      <c r="AW39" s="233"/>
      <c r="AX39" s="233"/>
      <c r="AY39" s="233"/>
      <c r="AZ39" s="233"/>
      <c r="BA39" s="233"/>
      <c r="BB39" s="233"/>
      <c r="BC39" s="233"/>
      <c r="BD39" s="233"/>
      <c r="BE39" s="233"/>
      <c r="BF39" s="233"/>
      <c r="BG39" s="233"/>
    </row>
    <row r="40" spans="1:59" s="55" customFormat="1" ht="15" customHeight="1" thickBot="1" x14ac:dyDescent="0.3">
      <c r="A40" s="226" t="s">
        <v>45</v>
      </c>
      <c r="B40" s="227" t="s">
        <v>6</v>
      </c>
      <c r="C40" s="228"/>
      <c r="D40" s="187">
        <f>SUM(E40:H40)</f>
        <v>7417</v>
      </c>
      <c r="E40" s="188">
        <v>0</v>
      </c>
      <c r="F40" s="188">
        <v>5099</v>
      </c>
      <c r="G40" s="188">
        <v>2318</v>
      </c>
      <c r="H40" s="308">
        <v>0</v>
      </c>
      <c r="I40" s="187">
        <f>SUM(J40:M40)</f>
        <v>2275</v>
      </c>
      <c r="J40" s="188">
        <v>0</v>
      </c>
      <c r="K40" s="188">
        <v>1563</v>
      </c>
      <c r="L40" s="188">
        <v>712</v>
      </c>
      <c r="M40" s="308">
        <v>0</v>
      </c>
      <c r="N40" s="187">
        <f t="shared" si="1"/>
        <v>-5142</v>
      </c>
      <c r="O40" s="188">
        <f t="shared" si="2"/>
        <v>0</v>
      </c>
      <c r="P40" s="188">
        <f t="shared" si="3"/>
        <v>-3536</v>
      </c>
      <c r="Q40" s="188">
        <f t="shared" si="4"/>
        <v>-1606</v>
      </c>
      <c r="R40" s="309">
        <f t="shared" si="5"/>
        <v>0</v>
      </c>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c r="BD40" s="54"/>
      <c r="BE40" s="54"/>
      <c r="BF40" s="54"/>
      <c r="BG40" s="54"/>
    </row>
    <row r="41" spans="1:59" s="60" customFormat="1" ht="15" customHeight="1" thickBot="1" x14ac:dyDescent="0.3">
      <c r="A41" s="156"/>
      <c r="B41" s="157"/>
      <c r="C41" s="58" t="s">
        <v>17</v>
      </c>
      <c r="D41" s="48">
        <f>D9+D14+D19+D24+D27+D33+D34+D39+D40</f>
        <v>591933</v>
      </c>
      <c r="E41" s="49">
        <f>E9+E14+E19+E24+E27+E33+E34+E39+E40</f>
        <v>59701</v>
      </c>
      <c r="F41" s="49">
        <f>F9+F14+F19+F24+F27+F33+F34+F39+F40</f>
        <v>402340</v>
      </c>
      <c r="G41" s="49">
        <f>G9+G14+G19+G24+G27+G33+G34+G39+G40</f>
        <v>129892</v>
      </c>
      <c r="H41" s="310">
        <f>H9+H14+H19+H24+H27+H33+H39+H40</f>
        <v>12788</v>
      </c>
      <c r="I41" s="49">
        <f>I9+I14+I19+I24+I27+I33+I34+I39+I40</f>
        <v>476110</v>
      </c>
      <c r="J41" s="49">
        <f>J9+J14+J19+J24+J27+J33+J34+J39+J40</f>
        <v>48213</v>
      </c>
      <c r="K41" s="49">
        <f>K9+K14+K19+K24+K27+K33+K34+K39+K40</f>
        <v>322322</v>
      </c>
      <c r="L41" s="49">
        <f>L9+L14+L19+L24+L27+L33+L34+L39+L40</f>
        <v>105575</v>
      </c>
      <c r="M41" s="311">
        <f>M9+M14+M19+M24+M27+M33+M34+M39+M40</f>
        <v>8374</v>
      </c>
      <c r="N41" s="48">
        <f t="shared" si="1"/>
        <v>-115823</v>
      </c>
      <c r="O41" s="49">
        <f t="shared" si="2"/>
        <v>-11488</v>
      </c>
      <c r="P41" s="49">
        <f t="shared" si="3"/>
        <v>-80018</v>
      </c>
      <c r="Q41" s="49">
        <f t="shared" si="4"/>
        <v>-24317</v>
      </c>
      <c r="R41" s="311">
        <f t="shared" si="5"/>
        <v>-4414</v>
      </c>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row>
    <row r="42" spans="1:59" s="240" customFormat="1" ht="15" customHeight="1" x14ac:dyDescent="0.25">
      <c r="A42" s="158"/>
      <c r="B42" s="122"/>
      <c r="C42" s="61" t="s">
        <v>4</v>
      </c>
      <c r="D42" s="62">
        <f>D10+D11+D15+D16+D20+D21+D28+D29+D35+D36</f>
        <v>508444</v>
      </c>
      <c r="E42" s="235">
        <f>E10+E11+E15+E16+E20+E21+E28+E29+E35+E36</f>
        <v>59388</v>
      </c>
      <c r="F42" s="235">
        <f>F10+F11+F15+F16+F20+F21+F28+F29+F35+F36</f>
        <v>358915</v>
      </c>
      <c r="G42" s="235">
        <f>G10+G11+G15+G16+G20+G21+G28+G29+G35+G36</f>
        <v>90141</v>
      </c>
      <c r="H42" s="312">
        <f>H10+H11+H15+H16+H20+H21+H28+H29+H35+H36</f>
        <v>12666</v>
      </c>
      <c r="I42" s="238">
        <f t="shared" ref="I42:M42" si="11">I10+I11+I15+I16+I20+I21+I28+I29</f>
        <v>413302</v>
      </c>
      <c r="J42" s="235">
        <f t="shared" si="11"/>
        <v>47778</v>
      </c>
      <c r="K42" s="235">
        <f t="shared" si="11"/>
        <v>290182</v>
      </c>
      <c r="L42" s="235">
        <f t="shared" si="11"/>
        <v>75342</v>
      </c>
      <c r="M42" s="312">
        <f t="shared" si="11"/>
        <v>8262</v>
      </c>
      <c r="N42" s="238">
        <f>I42-D42</f>
        <v>-95142</v>
      </c>
      <c r="O42" s="235">
        <f>O10+O11+O15+O16+O20+O21+O28+O29</f>
        <v>-11445</v>
      </c>
      <c r="P42" s="235">
        <f>P10+P11+P15+P16+P20+P21+P28+P29</f>
        <v>-64741</v>
      </c>
      <c r="Q42" s="235">
        <f>Q10+Q11+Q15+Q16+Q20+Q21+Q28+Q29</f>
        <v>-13205</v>
      </c>
      <c r="R42" s="312">
        <f>R10+R11+R15+R16+R20+R21+R28+R29</f>
        <v>-4404</v>
      </c>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39"/>
      <c r="AQ42" s="239"/>
      <c r="AR42" s="239"/>
      <c r="AS42" s="239"/>
      <c r="AT42" s="239"/>
      <c r="AU42" s="239"/>
      <c r="AV42" s="239"/>
      <c r="AW42" s="239"/>
      <c r="AX42" s="239"/>
      <c r="AY42" s="239"/>
      <c r="AZ42" s="239"/>
      <c r="BA42" s="239"/>
      <c r="BB42" s="239"/>
      <c r="BC42" s="239"/>
      <c r="BD42" s="239"/>
      <c r="BE42" s="239"/>
      <c r="BF42" s="239"/>
      <c r="BG42" s="239"/>
    </row>
    <row r="43" spans="1:59" s="243" customFormat="1" ht="15" customHeight="1" x14ac:dyDescent="0.25">
      <c r="A43" s="159"/>
      <c r="B43" s="123"/>
      <c r="C43" s="64" t="s">
        <v>3</v>
      </c>
      <c r="D43" s="65">
        <f t="shared" ref="D43:M43" si="12">D12+D13+D17+D18+D22+D23+D25+D26+D30+D31+D37+D38</f>
        <v>7298</v>
      </c>
      <c r="E43" s="236">
        <f t="shared" si="12"/>
        <v>87</v>
      </c>
      <c r="F43" s="236">
        <f t="shared" si="12"/>
        <v>4243</v>
      </c>
      <c r="G43" s="236">
        <f t="shared" si="12"/>
        <v>2968</v>
      </c>
      <c r="H43" s="313">
        <f t="shared" si="12"/>
        <v>122</v>
      </c>
      <c r="I43" s="241">
        <f t="shared" si="12"/>
        <v>5854</v>
      </c>
      <c r="J43" s="236">
        <f t="shared" si="12"/>
        <v>81</v>
      </c>
      <c r="K43" s="236">
        <f t="shared" si="12"/>
        <v>3481</v>
      </c>
      <c r="L43" s="236">
        <f t="shared" si="12"/>
        <v>2292</v>
      </c>
      <c r="M43" s="313">
        <f t="shared" si="12"/>
        <v>112</v>
      </c>
      <c r="N43" s="241">
        <f>I43-D43</f>
        <v>-1444</v>
      </c>
      <c r="O43" s="236">
        <f>J43-E43</f>
        <v>-6</v>
      </c>
      <c r="P43" s="236">
        <f>K43-F43</f>
        <v>-762</v>
      </c>
      <c r="Q43" s="236">
        <f>L43-G43</f>
        <v>-676</v>
      </c>
      <c r="R43" s="313">
        <f>M43-H43</f>
        <v>-10</v>
      </c>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row>
    <row r="44" spans="1:59" s="242" customFormat="1" ht="15" customHeight="1" thickBot="1" x14ac:dyDescent="0.3">
      <c r="A44" s="159"/>
      <c r="B44" s="160"/>
      <c r="C44" s="68" t="s">
        <v>2</v>
      </c>
      <c r="D44" s="32">
        <f>D32+D33+D39+D40</f>
        <v>76191</v>
      </c>
      <c r="E44" s="237">
        <f>E32+E33+E39+E40</f>
        <v>226</v>
      </c>
      <c r="F44" s="237">
        <f t="shared" ref="F44:R44" si="13">F32+F33+F39+F40</f>
        <v>39182</v>
      </c>
      <c r="G44" s="237">
        <f t="shared" si="13"/>
        <v>36783</v>
      </c>
      <c r="H44" s="293">
        <v>0</v>
      </c>
      <c r="I44" s="244">
        <f t="shared" si="13"/>
        <v>56754</v>
      </c>
      <c r="J44" s="244">
        <f t="shared" si="13"/>
        <v>348</v>
      </c>
      <c r="K44" s="245">
        <f t="shared" si="13"/>
        <v>28520</v>
      </c>
      <c r="L44" s="314">
        <f t="shared" si="13"/>
        <v>27886</v>
      </c>
      <c r="M44" s="293">
        <v>0</v>
      </c>
      <c r="N44" s="246">
        <f>I44-D44</f>
        <v>-19437</v>
      </c>
      <c r="O44" s="247">
        <f t="shared" si="13"/>
        <v>122</v>
      </c>
      <c r="P44" s="247">
        <f t="shared" si="13"/>
        <v>-10662</v>
      </c>
      <c r="Q44" s="247">
        <f t="shared" si="13"/>
        <v>-8897</v>
      </c>
      <c r="R44" s="315">
        <f t="shared" si="13"/>
        <v>0</v>
      </c>
    </row>
    <row r="45" spans="1:59" x14ac:dyDescent="0.25">
      <c r="A45" s="69" t="s">
        <v>1</v>
      </c>
      <c r="B45" s="12"/>
      <c r="C45" s="12"/>
      <c r="D45" s="248"/>
      <c r="E45" s="248"/>
      <c r="F45" s="248"/>
      <c r="G45" s="248"/>
      <c r="H45" s="248"/>
      <c r="I45" s="248"/>
      <c r="J45" s="248"/>
      <c r="K45" s="248"/>
      <c r="L45" s="248"/>
      <c r="M45" s="12"/>
      <c r="N45" s="248"/>
      <c r="O45" s="248"/>
      <c r="P45" s="248"/>
      <c r="Q45" s="248"/>
      <c r="R45" s="249"/>
    </row>
    <row r="46" spans="1:59" ht="15.6" customHeight="1" x14ac:dyDescent="0.25">
      <c r="A46" s="70" t="s">
        <v>0</v>
      </c>
      <c r="B46" s="11"/>
      <c r="C46" s="254"/>
      <c r="D46" s="255"/>
      <c r="E46" s="255"/>
      <c r="F46" s="248"/>
      <c r="G46" s="255"/>
      <c r="H46" s="255"/>
      <c r="I46" s="255"/>
      <c r="J46" s="255"/>
      <c r="K46" s="255"/>
      <c r="L46" s="255"/>
      <c r="M46" s="255"/>
      <c r="N46" s="255"/>
      <c r="O46" s="255"/>
      <c r="P46" s="255"/>
      <c r="Q46" s="255"/>
      <c r="R46" s="255"/>
    </row>
    <row r="47" spans="1:59" ht="15.6" customHeight="1" x14ac:dyDescent="0.25">
      <c r="A47" s="251">
        <v>1</v>
      </c>
      <c r="B47" s="253" t="s">
        <v>75</v>
      </c>
      <c r="C47" s="254"/>
      <c r="D47" s="255"/>
      <c r="E47" s="255"/>
      <c r="F47" s="248"/>
      <c r="G47" s="255"/>
      <c r="H47" s="255"/>
      <c r="I47" s="255"/>
      <c r="J47" s="255"/>
      <c r="K47" s="255"/>
      <c r="L47" s="255"/>
      <c r="M47" s="255"/>
      <c r="N47" s="255"/>
      <c r="O47" s="255"/>
      <c r="P47" s="255"/>
      <c r="Q47" s="255"/>
      <c r="R47" s="255"/>
    </row>
    <row r="48" spans="1:59" ht="17.25" x14ac:dyDescent="0.25">
      <c r="A48" s="252">
        <v>2</v>
      </c>
      <c r="B48" s="250" t="s">
        <v>48</v>
      </c>
      <c r="C48" s="217"/>
      <c r="D48" s="256"/>
      <c r="E48" s="256"/>
      <c r="F48" s="256"/>
      <c r="G48" s="256"/>
      <c r="H48" s="217"/>
      <c r="I48" s="257"/>
      <c r="J48" s="257"/>
      <c r="K48" s="257"/>
      <c r="L48" s="257"/>
      <c r="M48" s="258"/>
      <c r="N48" s="257"/>
      <c r="O48" s="257"/>
      <c r="P48" s="257"/>
      <c r="Q48" s="257"/>
      <c r="R48" s="259"/>
    </row>
    <row r="49" spans="1:59" x14ac:dyDescent="0.25">
      <c r="A49" s="13" t="s">
        <v>16</v>
      </c>
      <c r="B49" s="119"/>
      <c r="C49" s="120"/>
      <c r="D49" s="121"/>
      <c r="E49" s="121"/>
      <c r="F49" s="121"/>
      <c r="G49" s="9"/>
      <c r="H49" s="119"/>
      <c r="I49" s="9"/>
      <c r="J49" s="9"/>
      <c r="K49" s="9"/>
      <c r="L49" s="9"/>
      <c r="M49" s="119"/>
      <c r="N49" s="9"/>
      <c r="O49" s="9"/>
      <c r="P49" s="9"/>
      <c r="Q49" s="9"/>
      <c r="R49" s="7"/>
    </row>
    <row r="50" spans="1:59" x14ac:dyDescent="0.25">
      <c r="A50" s="161" t="s">
        <v>76</v>
      </c>
      <c r="B50" s="162"/>
      <c r="C50" s="162"/>
      <c r="D50" s="162"/>
      <c r="E50" s="162"/>
      <c r="F50" s="162"/>
      <c r="G50" s="162"/>
      <c r="H50" s="162"/>
      <c r="I50" s="162"/>
      <c r="J50" s="162"/>
      <c r="K50" s="162"/>
      <c r="L50" s="162"/>
      <c r="M50" s="162"/>
      <c r="N50" s="162"/>
      <c r="O50" s="162"/>
      <c r="P50" s="162"/>
      <c r="Q50" s="162"/>
      <c r="R50" s="163"/>
    </row>
    <row r="51" spans="1:59" s="18" customFormat="1" x14ac:dyDescent="0.25">
      <c r="A51" s="71" t="s">
        <v>51</v>
      </c>
      <c r="B51" s="194"/>
      <c r="C51" s="193"/>
      <c r="D51" s="72" t="s">
        <v>77</v>
      </c>
      <c r="E51" s="139"/>
      <c r="F51" s="139"/>
      <c r="G51" s="139"/>
      <c r="H51" s="140"/>
      <c r="I51" s="72" t="s">
        <v>78</v>
      </c>
      <c r="J51" s="139"/>
      <c r="K51" s="139"/>
      <c r="L51" s="139"/>
      <c r="M51" s="140"/>
      <c r="N51" s="73" t="s">
        <v>29</v>
      </c>
      <c r="O51" s="141"/>
      <c r="P51" s="141"/>
      <c r="Q51" s="141"/>
      <c r="R51" s="142"/>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row>
    <row r="52" spans="1:59" s="18" customFormat="1" ht="16.5" thickBot="1" x14ac:dyDescent="0.3">
      <c r="A52" s="74" t="s">
        <v>14</v>
      </c>
      <c r="B52" s="75" t="s">
        <v>19</v>
      </c>
      <c r="C52" s="76" t="s">
        <v>13</v>
      </c>
      <c r="D52" s="21" t="s">
        <v>55</v>
      </c>
      <c r="E52" s="22" t="s">
        <v>56</v>
      </c>
      <c r="F52" s="22" t="s">
        <v>57</v>
      </c>
      <c r="G52" s="23" t="s">
        <v>58</v>
      </c>
      <c r="H52" s="24" t="s">
        <v>59</v>
      </c>
      <c r="I52" s="21" t="s">
        <v>79</v>
      </c>
      <c r="J52" s="22" t="s">
        <v>61</v>
      </c>
      <c r="K52" s="22" t="s">
        <v>62</v>
      </c>
      <c r="L52" s="23" t="s">
        <v>80</v>
      </c>
      <c r="M52" s="24" t="s">
        <v>81</v>
      </c>
      <c r="N52" s="21" t="s">
        <v>26</v>
      </c>
      <c r="O52" s="22" t="s">
        <v>39</v>
      </c>
      <c r="P52" s="22" t="s">
        <v>47</v>
      </c>
      <c r="Q52" s="23" t="s">
        <v>27</v>
      </c>
      <c r="R52" s="77" t="s">
        <v>30</v>
      </c>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row>
    <row r="53" spans="1:59" ht="18.75" x14ac:dyDescent="0.25">
      <c r="A53" s="42" t="s">
        <v>66</v>
      </c>
      <c r="B53" s="41" t="s">
        <v>83</v>
      </c>
      <c r="C53" s="195"/>
      <c r="D53" s="28">
        <f>SUM(D54:D57)</f>
        <v>174675</v>
      </c>
      <c r="E53" s="29">
        <f t="shared" ref="E53:M53" si="14">SUM(E54:E57)</f>
        <v>7014</v>
      </c>
      <c r="F53" s="29">
        <f t="shared" si="14"/>
        <v>121594</v>
      </c>
      <c r="G53" s="29">
        <f t="shared" si="14"/>
        <v>46067</v>
      </c>
      <c r="H53" s="290">
        <f t="shared" si="14"/>
        <v>9144</v>
      </c>
      <c r="I53" s="28">
        <f t="shared" si="14"/>
        <v>117452</v>
      </c>
      <c r="J53" s="29">
        <f t="shared" si="14"/>
        <v>4607</v>
      </c>
      <c r="K53" s="29">
        <f t="shared" si="14"/>
        <v>81226</v>
      </c>
      <c r="L53" s="29">
        <f t="shared" si="14"/>
        <v>31619</v>
      </c>
      <c r="M53" s="290">
        <f t="shared" si="14"/>
        <v>6059</v>
      </c>
      <c r="N53" s="28">
        <f t="shared" ref="N53:N88" si="15">I53-D53</f>
        <v>-57223</v>
      </c>
      <c r="O53" s="29">
        <f t="shared" ref="O53:O88" si="16">J53-E53</f>
        <v>-2407</v>
      </c>
      <c r="P53" s="29">
        <f t="shared" ref="P53:P88" si="17">K53-F53</f>
        <v>-40368</v>
      </c>
      <c r="Q53" s="29">
        <f t="shared" ref="Q53:Q88" si="18">L53-G53</f>
        <v>-14448</v>
      </c>
      <c r="R53" s="290">
        <f t="shared" ref="R53:R88" si="19">M53-H53</f>
        <v>-3085</v>
      </c>
      <c r="S53" s="78"/>
    </row>
    <row r="54" spans="1:59" x14ac:dyDescent="0.25">
      <c r="A54" s="42" t="s">
        <v>66</v>
      </c>
      <c r="B54" s="79" t="s">
        <v>12</v>
      </c>
      <c r="C54" s="31" t="s">
        <v>9</v>
      </c>
      <c r="D54" s="32">
        <f>SUM(E54:G54)</f>
        <v>91671</v>
      </c>
      <c r="E54" s="33">
        <v>0</v>
      </c>
      <c r="F54" s="33">
        <v>45909</v>
      </c>
      <c r="G54" s="33">
        <v>45762</v>
      </c>
      <c r="H54" s="292">
        <v>1595</v>
      </c>
      <c r="I54" s="32">
        <f>SUM(J54:L54)</f>
        <v>62960</v>
      </c>
      <c r="J54" s="33">
        <v>0</v>
      </c>
      <c r="K54" s="33">
        <v>31484</v>
      </c>
      <c r="L54" s="33">
        <v>31476</v>
      </c>
      <c r="M54" s="292">
        <v>1126</v>
      </c>
      <c r="N54" s="32">
        <f t="shared" si="15"/>
        <v>-28711</v>
      </c>
      <c r="O54" s="33">
        <f t="shared" si="16"/>
        <v>0</v>
      </c>
      <c r="P54" s="33">
        <f t="shared" si="17"/>
        <v>-14425</v>
      </c>
      <c r="Q54" s="33">
        <f t="shared" si="18"/>
        <v>-14286</v>
      </c>
      <c r="R54" s="292">
        <f t="shared" si="19"/>
        <v>-469</v>
      </c>
    </row>
    <row r="55" spans="1:59" x14ac:dyDescent="0.25">
      <c r="A55" s="42" t="s">
        <v>66</v>
      </c>
      <c r="B55" s="79" t="s">
        <v>12</v>
      </c>
      <c r="C55" s="31" t="s">
        <v>11</v>
      </c>
      <c r="D55" s="32">
        <f>SUM(E55:G55)</f>
        <v>82419</v>
      </c>
      <c r="E55" s="33">
        <v>7005</v>
      </c>
      <c r="F55" s="33">
        <v>75414</v>
      </c>
      <c r="G55" s="33">
        <v>0</v>
      </c>
      <c r="H55" s="292">
        <v>7510</v>
      </c>
      <c r="I55" s="32">
        <f>SUM(J55:L55)</f>
        <v>54126</v>
      </c>
      <c r="J55" s="33">
        <v>4600</v>
      </c>
      <c r="K55" s="33">
        <v>49526</v>
      </c>
      <c r="L55" s="33">
        <v>0</v>
      </c>
      <c r="M55" s="292">
        <v>4899</v>
      </c>
      <c r="N55" s="32">
        <f t="shared" si="15"/>
        <v>-28293</v>
      </c>
      <c r="O55" s="33">
        <f t="shared" si="16"/>
        <v>-2405</v>
      </c>
      <c r="P55" s="33">
        <f t="shared" si="17"/>
        <v>-25888</v>
      </c>
      <c r="Q55" s="33">
        <f t="shared" si="18"/>
        <v>0</v>
      </c>
      <c r="R55" s="292">
        <f t="shared" si="19"/>
        <v>-2611</v>
      </c>
    </row>
    <row r="56" spans="1:59" x14ac:dyDescent="0.25">
      <c r="A56" s="42" t="s">
        <v>66</v>
      </c>
      <c r="B56" s="79" t="s">
        <v>10</v>
      </c>
      <c r="C56" s="31" t="s">
        <v>9</v>
      </c>
      <c r="D56" s="32">
        <f>SUM(E56:G56)</f>
        <v>476</v>
      </c>
      <c r="E56" s="33">
        <v>0</v>
      </c>
      <c r="F56" s="33">
        <v>171</v>
      </c>
      <c r="G56" s="33">
        <v>305</v>
      </c>
      <c r="H56" s="292">
        <v>25</v>
      </c>
      <c r="I56" s="32">
        <f>SUM(J56:L56)</f>
        <v>286</v>
      </c>
      <c r="J56" s="33">
        <v>0</v>
      </c>
      <c r="K56" s="33">
        <v>143</v>
      </c>
      <c r="L56" s="33">
        <v>143</v>
      </c>
      <c r="M56" s="292">
        <v>23</v>
      </c>
      <c r="N56" s="32">
        <f t="shared" si="15"/>
        <v>-190</v>
      </c>
      <c r="O56" s="33">
        <f t="shared" si="16"/>
        <v>0</v>
      </c>
      <c r="P56" s="33">
        <f t="shared" si="17"/>
        <v>-28</v>
      </c>
      <c r="Q56" s="33">
        <f t="shared" si="18"/>
        <v>-162</v>
      </c>
      <c r="R56" s="292">
        <f t="shared" si="19"/>
        <v>-2</v>
      </c>
    </row>
    <row r="57" spans="1:59" ht="16.5" thickBot="1" x14ac:dyDescent="0.3">
      <c r="A57" s="42" t="s">
        <v>66</v>
      </c>
      <c r="B57" s="80" t="s">
        <v>10</v>
      </c>
      <c r="C57" s="35" t="s">
        <v>8</v>
      </c>
      <c r="D57" s="36">
        <f>SUM(E57:G57)</f>
        <v>109</v>
      </c>
      <c r="E57" s="37">
        <v>9</v>
      </c>
      <c r="F57" s="37">
        <v>100</v>
      </c>
      <c r="G57" s="37">
        <v>0</v>
      </c>
      <c r="H57" s="294">
        <v>14</v>
      </c>
      <c r="I57" s="36">
        <f>SUM(J57:L57)</f>
        <v>80</v>
      </c>
      <c r="J57" s="37">
        <v>7</v>
      </c>
      <c r="K57" s="37">
        <v>73</v>
      </c>
      <c r="L57" s="37">
        <v>0</v>
      </c>
      <c r="M57" s="294">
        <v>11</v>
      </c>
      <c r="N57" s="36">
        <f t="shared" si="15"/>
        <v>-29</v>
      </c>
      <c r="O57" s="37">
        <f t="shared" si="16"/>
        <v>-2</v>
      </c>
      <c r="P57" s="37">
        <f t="shared" si="17"/>
        <v>-27</v>
      </c>
      <c r="Q57" s="37">
        <f t="shared" si="18"/>
        <v>0</v>
      </c>
      <c r="R57" s="294">
        <f t="shared" si="19"/>
        <v>-3</v>
      </c>
    </row>
    <row r="58" spans="1:59" ht="18.75" x14ac:dyDescent="0.25">
      <c r="A58" s="149" t="s">
        <v>40</v>
      </c>
      <c r="B58" s="148" t="s">
        <v>82</v>
      </c>
      <c r="C58" s="196"/>
      <c r="D58" s="28">
        <f>SUM(D59:D62)</f>
        <v>19165</v>
      </c>
      <c r="E58" s="29">
        <f t="shared" ref="E58:M58" si="20">SUM(E59:E62)</f>
        <v>957</v>
      </c>
      <c r="F58" s="29">
        <f t="shared" si="20"/>
        <v>14407</v>
      </c>
      <c r="G58" s="29">
        <f t="shared" si="20"/>
        <v>3801</v>
      </c>
      <c r="H58" s="290">
        <f t="shared" si="20"/>
        <v>3266</v>
      </c>
      <c r="I58" s="28">
        <f t="shared" si="20"/>
        <v>13068</v>
      </c>
      <c r="J58" s="29">
        <f t="shared" si="20"/>
        <v>535</v>
      </c>
      <c r="K58" s="29">
        <f t="shared" si="20"/>
        <v>9278</v>
      </c>
      <c r="L58" s="29">
        <f t="shared" si="20"/>
        <v>3255</v>
      </c>
      <c r="M58" s="290">
        <f t="shared" si="20"/>
        <v>2201</v>
      </c>
      <c r="N58" s="28">
        <f t="shared" si="15"/>
        <v>-6097</v>
      </c>
      <c r="O58" s="29">
        <f t="shared" si="16"/>
        <v>-422</v>
      </c>
      <c r="P58" s="29">
        <f t="shared" si="17"/>
        <v>-5129</v>
      </c>
      <c r="Q58" s="29">
        <f t="shared" si="18"/>
        <v>-546</v>
      </c>
      <c r="R58" s="290">
        <f t="shared" si="19"/>
        <v>-1065</v>
      </c>
    </row>
    <row r="59" spans="1:59" s="38" customFormat="1" x14ac:dyDescent="0.25">
      <c r="A59" s="159" t="s">
        <v>40</v>
      </c>
      <c r="B59" s="79" t="s">
        <v>12</v>
      </c>
      <c r="C59" s="31" t="s">
        <v>9</v>
      </c>
      <c r="D59" s="32">
        <f>SUM(E59:G59)</f>
        <v>7690</v>
      </c>
      <c r="E59" s="33">
        <v>0</v>
      </c>
      <c r="F59" s="33">
        <v>4041</v>
      </c>
      <c r="G59" s="33">
        <v>3649</v>
      </c>
      <c r="H59" s="292">
        <v>457</v>
      </c>
      <c r="I59" s="32">
        <f>SUM(J59:L59)</f>
        <v>6672</v>
      </c>
      <c r="J59" s="33">
        <v>0</v>
      </c>
      <c r="K59" s="33">
        <v>3466</v>
      </c>
      <c r="L59" s="33">
        <v>3206</v>
      </c>
      <c r="M59" s="292">
        <v>391</v>
      </c>
      <c r="N59" s="32">
        <f t="shared" si="15"/>
        <v>-1018</v>
      </c>
      <c r="O59" s="33">
        <f t="shared" si="16"/>
        <v>0</v>
      </c>
      <c r="P59" s="33">
        <f t="shared" si="17"/>
        <v>-575</v>
      </c>
      <c r="Q59" s="33">
        <f t="shared" si="18"/>
        <v>-443</v>
      </c>
      <c r="R59" s="292">
        <f t="shared" si="19"/>
        <v>-66</v>
      </c>
    </row>
    <row r="60" spans="1:59" s="38" customFormat="1" x14ac:dyDescent="0.25">
      <c r="A60" s="159" t="s">
        <v>40</v>
      </c>
      <c r="B60" s="79" t="s">
        <v>12</v>
      </c>
      <c r="C60" s="31" t="s">
        <v>11</v>
      </c>
      <c r="D60" s="32">
        <f>SUM(E60:G60)</f>
        <v>11220</v>
      </c>
      <c r="E60" s="33">
        <v>954</v>
      </c>
      <c r="F60" s="33">
        <v>10266</v>
      </c>
      <c r="G60" s="33">
        <v>0</v>
      </c>
      <c r="H60" s="292">
        <v>2787</v>
      </c>
      <c r="I60" s="32">
        <f>SUM(J60:L60)</f>
        <v>6260</v>
      </c>
      <c r="J60" s="33">
        <v>532</v>
      </c>
      <c r="K60" s="33">
        <v>5728</v>
      </c>
      <c r="L60" s="33">
        <v>0</v>
      </c>
      <c r="M60" s="292">
        <v>1782</v>
      </c>
      <c r="N60" s="32">
        <f t="shared" si="15"/>
        <v>-4960</v>
      </c>
      <c r="O60" s="33">
        <f t="shared" si="16"/>
        <v>-422</v>
      </c>
      <c r="P60" s="33">
        <f t="shared" si="17"/>
        <v>-4538</v>
      </c>
      <c r="Q60" s="33">
        <f t="shared" si="18"/>
        <v>0</v>
      </c>
      <c r="R60" s="292">
        <f t="shared" si="19"/>
        <v>-1005</v>
      </c>
    </row>
    <row r="61" spans="1:59" s="38" customFormat="1" x14ac:dyDescent="0.25">
      <c r="A61" s="159" t="s">
        <v>40</v>
      </c>
      <c r="B61" s="79" t="s">
        <v>10</v>
      </c>
      <c r="C61" s="31" t="s">
        <v>9</v>
      </c>
      <c r="D61" s="32">
        <f>SUM(E61:G61)</f>
        <v>217</v>
      </c>
      <c r="E61" s="33">
        <v>0</v>
      </c>
      <c r="F61" s="33">
        <v>65</v>
      </c>
      <c r="G61" s="33">
        <v>152</v>
      </c>
      <c r="H61" s="292">
        <v>14</v>
      </c>
      <c r="I61" s="32">
        <f>SUM(J61:L61)</f>
        <v>98</v>
      </c>
      <c r="J61" s="33">
        <v>0</v>
      </c>
      <c r="K61" s="33">
        <v>49</v>
      </c>
      <c r="L61" s="33">
        <v>49</v>
      </c>
      <c r="M61" s="292">
        <v>17</v>
      </c>
      <c r="N61" s="32">
        <f t="shared" si="15"/>
        <v>-119</v>
      </c>
      <c r="O61" s="33">
        <f t="shared" si="16"/>
        <v>0</v>
      </c>
      <c r="P61" s="33">
        <f t="shared" si="17"/>
        <v>-16</v>
      </c>
      <c r="Q61" s="33">
        <f t="shared" si="18"/>
        <v>-103</v>
      </c>
      <c r="R61" s="292">
        <f t="shared" si="19"/>
        <v>3</v>
      </c>
    </row>
    <row r="62" spans="1:59" s="38" customFormat="1" ht="16.5" thickBot="1" x14ac:dyDescent="0.3">
      <c r="A62" s="260" t="s">
        <v>40</v>
      </c>
      <c r="B62" s="80" t="s">
        <v>10</v>
      </c>
      <c r="C62" s="35" t="s">
        <v>8</v>
      </c>
      <c r="D62" s="36">
        <f>SUM(E62:G62)</f>
        <v>38</v>
      </c>
      <c r="E62" s="37">
        <v>3</v>
      </c>
      <c r="F62" s="37">
        <v>35</v>
      </c>
      <c r="G62" s="37">
        <v>0</v>
      </c>
      <c r="H62" s="294">
        <v>8</v>
      </c>
      <c r="I62" s="36">
        <f>SUM(J62:L62)</f>
        <v>38</v>
      </c>
      <c r="J62" s="37">
        <v>3</v>
      </c>
      <c r="K62" s="37">
        <v>35</v>
      </c>
      <c r="L62" s="37">
        <v>0</v>
      </c>
      <c r="M62" s="294">
        <v>11</v>
      </c>
      <c r="N62" s="36">
        <f t="shared" si="15"/>
        <v>0</v>
      </c>
      <c r="O62" s="37">
        <f t="shared" si="16"/>
        <v>0</v>
      </c>
      <c r="P62" s="37">
        <f t="shared" si="17"/>
        <v>0</v>
      </c>
      <c r="Q62" s="37">
        <f t="shared" si="18"/>
        <v>0</v>
      </c>
      <c r="R62" s="294">
        <f t="shared" si="19"/>
        <v>3</v>
      </c>
    </row>
    <row r="63" spans="1:59" s="38" customFormat="1" ht="18.75" x14ac:dyDescent="0.25">
      <c r="A63" s="83" t="s">
        <v>41</v>
      </c>
      <c r="B63" s="150" t="s">
        <v>85</v>
      </c>
      <c r="C63" s="197"/>
      <c r="D63" s="28">
        <f>SUM(D64:D67)</f>
        <v>7377</v>
      </c>
      <c r="E63" s="29">
        <f t="shared" ref="E63:M63" si="21">SUM(E64:E67)</f>
        <v>2089</v>
      </c>
      <c r="F63" s="29">
        <f t="shared" si="21"/>
        <v>4872</v>
      </c>
      <c r="G63" s="29">
        <f t="shared" si="21"/>
        <v>416</v>
      </c>
      <c r="H63" s="290">
        <f t="shared" si="21"/>
        <v>427</v>
      </c>
      <c r="I63" s="28">
        <f t="shared" si="21"/>
        <v>3412</v>
      </c>
      <c r="J63" s="29">
        <f t="shared" si="21"/>
        <v>865</v>
      </c>
      <c r="K63" s="29">
        <f t="shared" si="21"/>
        <v>2410</v>
      </c>
      <c r="L63" s="29">
        <f t="shared" si="21"/>
        <v>137</v>
      </c>
      <c r="M63" s="297">
        <f t="shared" si="21"/>
        <v>264</v>
      </c>
      <c r="N63" s="28">
        <f t="shared" si="15"/>
        <v>-3965</v>
      </c>
      <c r="O63" s="29">
        <f t="shared" si="16"/>
        <v>-1224</v>
      </c>
      <c r="P63" s="29">
        <f t="shared" si="17"/>
        <v>-2462</v>
      </c>
      <c r="Q63" s="29">
        <f t="shared" si="18"/>
        <v>-279</v>
      </c>
      <c r="R63" s="297">
        <f t="shared" si="19"/>
        <v>-163</v>
      </c>
    </row>
    <row r="64" spans="1:59" s="38" customFormat="1" x14ac:dyDescent="0.25">
      <c r="A64" s="83" t="s">
        <v>41</v>
      </c>
      <c r="B64" s="147" t="s">
        <v>12</v>
      </c>
      <c r="C64" s="43" t="s">
        <v>9</v>
      </c>
      <c r="D64" s="32">
        <f>SUM(E64:G64)</f>
        <v>3776</v>
      </c>
      <c r="E64" s="33">
        <v>1847</v>
      </c>
      <c r="F64" s="33">
        <v>1929</v>
      </c>
      <c r="G64" s="33">
        <v>0</v>
      </c>
      <c r="H64" s="292">
        <v>81</v>
      </c>
      <c r="I64" s="32">
        <f>SUM(J64:L64)</f>
        <v>1455</v>
      </c>
      <c r="J64" s="33">
        <v>722</v>
      </c>
      <c r="K64" s="33">
        <v>733</v>
      </c>
      <c r="L64" s="33">
        <v>0</v>
      </c>
      <c r="M64" s="292">
        <v>37</v>
      </c>
      <c r="N64" s="32">
        <f t="shared" si="15"/>
        <v>-2321</v>
      </c>
      <c r="O64" s="33">
        <f t="shared" si="16"/>
        <v>-1125</v>
      </c>
      <c r="P64" s="33">
        <f t="shared" si="17"/>
        <v>-1196</v>
      </c>
      <c r="Q64" s="33">
        <f t="shared" si="18"/>
        <v>0</v>
      </c>
      <c r="R64" s="316">
        <f t="shared" si="19"/>
        <v>-44</v>
      </c>
    </row>
    <row r="65" spans="1:59" s="38" customFormat="1" x14ac:dyDescent="0.25">
      <c r="A65" s="83" t="s">
        <v>41</v>
      </c>
      <c r="B65" s="147" t="s">
        <v>12</v>
      </c>
      <c r="C65" s="43" t="s">
        <v>11</v>
      </c>
      <c r="D65" s="32">
        <f>SUM(E65:G65)</f>
        <v>2672</v>
      </c>
      <c r="E65" s="33">
        <v>235</v>
      </c>
      <c r="F65" s="33">
        <v>2437</v>
      </c>
      <c r="G65" s="33">
        <v>0</v>
      </c>
      <c r="H65" s="292">
        <v>322</v>
      </c>
      <c r="I65" s="32">
        <f>SUM(J65:L65)</f>
        <v>1616</v>
      </c>
      <c r="J65" s="33">
        <v>138</v>
      </c>
      <c r="K65" s="33">
        <v>1478</v>
      </c>
      <c r="L65" s="33">
        <v>0</v>
      </c>
      <c r="M65" s="292">
        <v>209</v>
      </c>
      <c r="N65" s="32">
        <f t="shared" si="15"/>
        <v>-1056</v>
      </c>
      <c r="O65" s="33">
        <f t="shared" si="16"/>
        <v>-97</v>
      </c>
      <c r="P65" s="33">
        <f t="shared" si="17"/>
        <v>-959</v>
      </c>
      <c r="Q65" s="33">
        <f t="shared" si="18"/>
        <v>0</v>
      </c>
      <c r="R65" s="316">
        <f t="shared" si="19"/>
        <v>-113</v>
      </c>
    </row>
    <row r="66" spans="1:59" s="38" customFormat="1" x14ac:dyDescent="0.25">
      <c r="A66" s="83" t="s">
        <v>41</v>
      </c>
      <c r="B66" s="147" t="s">
        <v>38</v>
      </c>
      <c r="C66" s="43" t="s">
        <v>9</v>
      </c>
      <c r="D66" s="32">
        <f>SUM(E66:G66)</f>
        <v>832</v>
      </c>
      <c r="E66" s="33">
        <v>0</v>
      </c>
      <c r="F66" s="33">
        <v>416</v>
      </c>
      <c r="G66" s="33">
        <v>416</v>
      </c>
      <c r="H66" s="292">
        <v>18</v>
      </c>
      <c r="I66" s="32">
        <f>SUM(J66:L66)</f>
        <v>273</v>
      </c>
      <c r="J66" s="33">
        <v>0</v>
      </c>
      <c r="K66" s="33">
        <v>136</v>
      </c>
      <c r="L66" s="33">
        <v>137</v>
      </c>
      <c r="M66" s="292">
        <v>13</v>
      </c>
      <c r="N66" s="32">
        <f t="shared" si="15"/>
        <v>-559</v>
      </c>
      <c r="O66" s="33">
        <f t="shared" si="16"/>
        <v>0</v>
      </c>
      <c r="P66" s="33">
        <f t="shared" si="17"/>
        <v>-280</v>
      </c>
      <c r="Q66" s="33">
        <f t="shared" si="18"/>
        <v>-279</v>
      </c>
      <c r="R66" s="316">
        <f t="shared" si="19"/>
        <v>-5</v>
      </c>
    </row>
    <row r="67" spans="1:59" s="38" customFormat="1" ht="16.5" thickBot="1" x14ac:dyDescent="0.3">
      <c r="A67" s="84" t="s">
        <v>41</v>
      </c>
      <c r="B67" s="147" t="s">
        <v>10</v>
      </c>
      <c r="C67" s="43" t="s">
        <v>11</v>
      </c>
      <c r="D67" s="36">
        <f>SUM(E67:G67)</f>
        <v>97</v>
      </c>
      <c r="E67" s="37">
        <v>7</v>
      </c>
      <c r="F67" s="37">
        <v>90</v>
      </c>
      <c r="G67" s="37">
        <v>0</v>
      </c>
      <c r="H67" s="294">
        <v>6</v>
      </c>
      <c r="I67" s="36">
        <f>SUM(J67:L67)</f>
        <v>68</v>
      </c>
      <c r="J67" s="37">
        <v>5</v>
      </c>
      <c r="K67" s="37">
        <v>63</v>
      </c>
      <c r="L67" s="37">
        <v>0</v>
      </c>
      <c r="M67" s="294">
        <v>5</v>
      </c>
      <c r="N67" s="36">
        <f t="shared" si="15"/>
        <v>-29</v>
      </c>
      <c r="O67" s="37">
        <f t="shared" si="16"/>
        <v>-2</v>
      </c>
      <c r="P67" s="37">
        <f t="shared" si="17"/>
        <v>-27</v>
      </c>
      <c r="Q67" s="37">
        <f t="shared" si="18"/>
        <v>0</v>
      </c>
      <c r="R67" s="317">
        <f t="shared" si="19"/>
        <v>-1</v>
      </c>
    </row>
    <row r="68" spans="1:59" s="38" customFormat="1" ht="15.75" customHeight="1" x14ac:dyDescent="0.25">
      <c r="A68" s="82" t="s">
        <v>87</v>
      </c>
      <c r="B68" s="26" t="s">
        <v>84</v>
      </c>
      <c r="C68" s="198"/>
      <c r="D68" s="28">
        <f>SUM(D69:D70)</f>
        <v>1466</v>
      </c>
      <c r="E68" s="29">
        <f t="shared" ref="E68:M68" si="22">SUM(E69:E70)</f>
        <v>20</v>
      </c>
      <c r="F68" s="29">
        <f t="shared" si="22"/>
        <v>831</v>
      </c>
      <c r="G68" s="29">
        <f t="shared" si="22"/>
        <v>615</v>
      </c>
      <c r="H68" s="290">
        <f t="shared" si="22"/>
        <v>28</v>
      </c>
      <c r="I68" s="28">
        <f t="shared" si="22"/>
        <v>1136</v>
      </c>
      <c r="J68" s="29">
        <f t="shared" si="22"/>
        <v>19</v>
      </c>
      <c r="K68" s="29">
        <f t="shared" si="22"/>
        <v>662</v>
      </c>
      <c r="L68" s="29">
        <f t="shared" si="22"/>
        <v>455</v>
      </c>
      <c r="M68" s="290">
        <f t="shared" si="22"/>
        <v>26</v>
      </c>
      <c r="N68" s="28">
        <f t="shared" si="15"/>
        <v>-330</v>
      </c>
      <c r="O68" s="29">
        <f t="shared" si="16"/>
        <v>-1</v>
      </c>
      <c r="P68" s="29">
        <f t="shared" si="17"/>
        <v>-169</v>
      </c>
      <c r="Q68" s="29">
        <f t="shared" si="18"/>
        <v>-160</v>
      </c>
      <c r="R68" s="290">
        <f t="shared" si="19"/>
        <v>-2</v>
      </c>
    </row>
    <row r="69" spans="1:59" s="38" customFormat="1" x14ac:dyDescent="0.25">
      <c r="A69" s="82" t="s">
        <v>87</v>
      </c>
      <c r="B69" s="30" t="s">
        <v>10</v>
      </c>
      <c r="C69" s="43" t="s">
        <v>9</v>
      </c>
      <c r="D69" s="32">
        <f>SUM(E69:G69)</f>
        <v>1230</v>
      </c>
      <c r="E69" s="33">
        <v>0</v>
      </c>
      <c r="F69" s="33">
        <v>615</v>
      </c>
      <c r="G69" s="33">
        <v>615</v>
      </c>
      <c r="H69" s="292">
        <v>18</v>
      </c>
      <c r="I69" s="32">
        <f>SUM(J69:L69)</f>
        <v>910</v>
      </c>
      <c r="J69" s="33">
        <v>0</v>
      </c>
      <c r="K69" s="33">
        <v>455</v>
      </c>
      <c r="L69" s="33">
        <v>455</v>
      </c>
      <c r="M69" s="292">
        <v>16</v>
      </c>
      <c r="N69" s="32">
        <f t="shared" si="15"/>
        <v>-320</v>
      </c>
      <c r="O69" s="33">
        <f t="shared" si="16"/>
        <v>0</v>
      </c>
      <c r="P69" s="33">
        <f t="shared" si="17"/>
        <v>-160</v>
      </c>
      <c r="Q69" s="33">
        <f t="shared" si="18"/>
        <v>-160</v>
      </c>
      <c r="R69" s="292">
        <f t="shared" si="19"/>
        <v>-2</v>
      </c>
    </row>
    <row r="70" spans="1:59" s="44" customFormat="1" ht="16.5" thickBot="1" x14ac:dyDescent="0.3">
      <c r="A70" s="85" t="s">
        <v>87</v>
      </c>
      <c r="B70" s="30" t="s">
        <v>10</v>
      </c>
      <c r="C70" s="43" t="s">
        <v>11</v>
      </c>
      <c r="D70" s="32">
        <f>SUM(E70:G70)</f>
        <v>236</v>
      </c>
      <c r="E70" s="33">
        <v>20</v>
      </c>
      <c r="F70" s="33">
        <v>216</v>
      </c>
      <c r="G70" s="33">
        <v>0</v>
      </c>
      <c r="H70" s="292">
        <v>10</v>
      </c>
      <c r="I70" s="32">
        <f>SUM(J70:L70)</f>
        <v>226</v>
      </c>
      <c r="J70" s="33">
        <v>19</v>
      </c>
      <c r="K70" s="33">
        <v>207</v>
      </c>
      <c r="L70" s="33">
        <v>0</v>
      </c>
      <c r="M70" s="292">
        <v>10</v>
      </c>
      <c r="N70" s="32">
        <f t="shared" si="15"/>
        <v>-10</v>
      </c>
      <c r="O70" s="33">
        <f t="shared" si="16"/>
        <v>-1</v>
      </c>
      <c r="P70" s="33">
        <f t="shared" si="17"/>
        <v>-9</v>
      </c>
      <c r="Q70" s="33">
        <f t="shared" si="18"/>
        <v>0</v>
      </c>
      <c r="R70" s="292">
        <f t="shared" si="19"/>
        <v>0</v>
      </c>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row>
    <row r="71" spans="1:59" s="11" customFormat="1" ht="18.75" x14ac:dyDescent="0.25">
      <c r="A71" s="42" t="s">
        <v>69</v>
      </c>
      <c r="B71" s="41" t="s">
        <v>86</v>
      </c>
      <c r="C71" s="195"/>
      <c r="D71" s="28">
        <f>SUM(D72:D76)</f>
        <v>425215</v>
      </c>
      <c r="E71" s="29">
        <f t="shared" ref="E71:M71" si="23">SUM(E72:E76)</f>
        <v>60840</v>
      </c>
      <c r="F71" s="29">
        <f t="shared" si="23"/>
        <v>314022</v>
      </c>
      <c r="G71" s="29">
        <f t="shared" si="23"/>
        <v>50353</v>
      </c>
      <c r="H71" s="290">
        <f t="shared" si="23"/>
        <v>0</v>
      </c>
      <c r="I71" s="28">
        <f t="shared" si="23"/>
        <v>342512</v>
      </c>
      <c r="J71" s="29">
        <f t="shared" si="23"/>
        <v>46643</v>
      </c>
      <c r="K71" s="29">
        <f t="shared" si="23"/>
        <v>254728</v>
      </c>
      <c r="L71" s="29">
        <f t="shared" si="23"/>
        <v>41141</v>
      </c>
      <c r="M71" s="290">
        <f t="shared" si="23"/>
        <v>0</v>
      </c>
      <c r="N71" s="28">
        <f t="shared" si="15"/>
        <v>-82703</v>
      </c>
      <c r="O71" s="29">
        <f t="shared" si="16"/>
        <v>-14197</v>
      </c>
      <c r="P71" s="29">
        <f t="shared" si="17"/>
        <v>-59294</v>
      </c>
      <c r="Q71" s="29">
        <f t="shared" si="18"/>
        <v>-9212</v>
      </c>
      <c r="R71" s="290">
        <f t="shared" si="19"/>
        <v>0</v>
      </c>
    </row>
    <row r="72" spans="1:59" x14ac:dyDescent="0.25">
      <c r="A72" s="42" t="s">
        <v>69</v>
      </c>
      <c r="B72" s="42" t="s">
        <v>36</v>
      </c>
      <c r="C72" s="185" t="s">
        <v>9</v>
      </c>
      <c r="D72" s="32">
        <f t="shared" ref="D72:D84" si="24">SUM(E72:G72)</f>
        <v>180775</v>
      </c>
      <c r="E72" s="33">
        <v>44887</v>
      </c>
      <c r="F72" s="33">
        <v>90969</v>
      </c>
      <c r="G72" s="33">
        <v>44919</v>
      </c>
      <c r="H72" s="303">
        <v>0</v>
      </c>
      <c r="I72" s="32">
        <f t="shared" ref="I72:I84" si="25">SUM(J72:L72)</f>
        <v>140540</v>
      </c>
      <c r="J72" s="33">
        <v>33846</v>
      </c>
      <c r="K72" s="33">
        <v>70734</v>
      </c>
      <c r="L72" s="33">
        <v>35960</v>
      </c>
      <c r="M72" s="292">
        <v>0</v>
      </c>
      <c r="N72" s="32">
        <f t="shared" si="15"/>
        <v>-40235</v>
      </c>
      <c r="O72" s="33">
        <f t="shared" si="16"/>
        <v>-11041</v>
      </c>
      <c r="P72" s="33">
        <f t="shared" si="17"/>
        <v>-20235</v>
      </c>
      <c r="Q72" s="33">
        <f t="shared" si="18"/>
        <v>-8959</v>
      </c>
      <c r="R72" s="292">
        <f t="shared" si="19"/>
        <v>0</v>
      </c>
    </row>
    <row r="73" spans="1:59" x14ac:dyDescent="0.25">
      <c r="A73" s="42" t="s">
        <v>69</v>
      </c>
      <c r="B73" s="42" t="s">
        <v>12</v>
      </c>
      <c r="C73" s="185" t="s">
        <v>11</v>
      </c>
      <c r="D73" s="32">
        <f t="shared" si="24"/>
        <v>242345</v>
      </c>
      <c r="E73" s="33">
        <v>15900</v>
      </c>
      <c r="F73" s="33">
        <v>221746</v>
      </c>
      <c r="G73" s="33">
        <v>4699</v>
      </c>
      <c r="H73" s="303">
        <v>0</v>
      </c>
      <c r="I73" s="32">
        <f t="shared" si="25"/>
        <v>199393</v>
      </c>
      <c r="J73" s="33">
        <v>12744</v>
      </c>
      <c r="K73" s="33">
        <v>182445</v>
      </c>
      <c r="L73" s="33">
        <v>4204</v>
      </c>
      <c r="M73" s="292">
        <v>0</v>
      </c>
      <c r="N73" s="32">
        <f t="shared" si="15"/>
        <v>-42952</v>
      </c>
      <c r="O73" s="33">
        <f t="shared" si="16"/>
        <v>-3156</v>
      </c>
      <c r="P73" s="33">
        <f t="shared" si="17"/>
        <v>-39301</v>
      </c>
      <c r="Q73" s="33">
        <f t="shared" si="18"/>
        <v>-495</v>
      </c>
      <c r="R73" s="292">
        <f t="shared" si="19"/>
        <v>0</v>
      </c>
    </row>
    <row r="74" spans="1:59" x14ac:dyDescent="0.25">
      <c r="A74" s="42" t="s">
        <v>69</v>
      </c>
      <c r="B74" s="42" t="s">
        <v>10</v>
      </c>
      <c r="C74" s="185" t="s">
        <v>9</v>
      </c>
      <c r="D74" s="32">
        <f t="shared" si="24"/>
        <v>1470</v>
      </c>
      <c r="E74" s="33">
        <v>0</v>
      </c>
      <c r="F74" s="33">
        <v>735</v>
      </c>
      <c r="G74" s="33">
        <v>735</v>
      </c>
      <c r="H74" s="303">
        <v>0</v>
      </c>
      <c r="I74" s="32">
        <f t="shared" si="25"/>
        <v>1954</v>
      </c>
      <c r="J74" s="33">
        <v>0</v>
      </c>
      <c r="K74" s="33">
        <v>977</v>
      </c>
      <c r="L74" s="33">
        <v>977</v>
      </c>
      <c r="M74" s="292">
        <v>0</v>
      </c>
      <c r="N74" s="32">
        <f>I74-D74</f>
        <v>484</v>
      </c>
      <c r="O74" s="33">
        <f t="shared" si="16"/>
        <v>0</v>
      </c>
      <c r="P74" s="33">
        <f t="shared" si="17"/>
        <v>242</v>
      </c>
      <c r="Q74" s="33">
        <f t="shared" si="18"/>
        <v>242</v>
      </c>
      <c r="R74" s="292">
        <f t="shared" si="19"/>
        <v>0</v>
      </c>
    </row>
    <row r="75" spans="1:59" x14ac:dyDescent="0.25">
      <c r="A75" s="42" t="s">
        <v>69</v>
      </c>
      <c r="B75" s="42" t="s">
        <v>10</v>
      </c>
      <c r="C75" s="185" t="s">
        <v>8</v>
      </c>
      <c r="D75" s="32">
        <f t="shared" si="24"/>
        <v>625</v>
      </c>
      <c r="E75" s="33">
        <v>53</v>
      </c>
      <c r="F75" s="33">
        <v>572</v>
      </c>
      <c r="G75" s="33">
        <v>0</v>
      </c>
      <c r="H75" s="303">
        <v>0</v>
      </c>
      <c r="I75" s="32">
        <f t="shared" si="25"/>
        <v>625</v>
      </c>
      <c r="J75" s="33">
        <v>53</v>
      </c>
      <c r="K75" s="33">
        <v>572</v>
      </c>
      <c r="L75" s="33">
        <v>0</v>
      </c>
      <c r="M75" s="292">
        <v>0</v>
      </c>
      <c r="N75" s="32">
        <f t="shared" si="15"/>
        <v>0</v>
      </c>
      <c r="O75" s="33">
        <f t="shared" si="16"/>
        <v>0</v>
      </c>
      <c r="P75" s="33">
        <f t="shared" si="17"/>
        <v>0</v>
      </c>
      <c r="Q75" s="33">
        <f t="shared" si="18"/>
        <v>0</v>
      </c>
      <c r="R75" s="292">
        <f t="shared" si="19"/>
        <v>0</v>
      </c>
    </row>
    <row r="76" spans="1:59" ht="16.5" thickBot="1" x14ac:dyDescent="0.3">
      <c r="A76" s="45" t="s">
        <v>69</v>
      </c>
      <c r="B76" s="45" t="s">
        <v>43</v>
      </c>
      <c r="C76" s="186" t="s">
        <v>42</v>
      </c>
      <c r="D76" s="36">
        <f t="shared" si="24"/>
        <v>0</v>
      </c>
      <c r="E76" s="37">
        <v>0</v>
      </c>
      <c r="F76" s="37">
        <v>0</v>
      </c>
      <c r="G76" s="37">
        <v>0</v>
      </c>
      <c r="H76" s="318">
        <v>0</v>
      </c>
      <c r="I76" s="36">
        <f t="shared" si="25"/>
        <v>0</v>
      </c>
      <c r="J76" s="37">
        <v>0</v>
      </c>
      <c r="K76" s="37">
        <v>0</v>
      </c>
      <c r="L76" s="37">
        <v>0</v>
      </c>
      <c r="M76" s="294">
        <v>0</v>
      </c>
      <c r="N76" s="36">
        <f t="shared" si="15"/>
        <v>0</v>
      </c>
      <c r="O76" s="37">
        <f t="shared" si="16"/>
        <v>0</v>
      </c>
      <c r="P76" s="37">
        <f t="shared" si="17"/>
        <v>0</v>
      </c>
      <c r="Q76" s="37">
        <f t="shared" si="18"/>
        <v>0</v>
      </c>
      <c r="R76" s="294">
        <f t="shared" si="19"/>
        <v>0</v>
      </c>
    </row>
    <row r="77" spans="1:59" s="63" customFormat="1" ht="15" customHeight="1" thickBot="1" x14ac:dyDescent="0.3">
      <c r="A77" s="262" t="s">
        <v>71</v>
      </c>
      <c r="B77" s="88" t="s">
        <v>35</v>
      </c>
      <c r="C77" s="263"/>
      <c r="D77" s="51">
        <f t="shared" si="24"/>
        <v>0</v>
      </c>
      <c r="E77" s="52">
        <v>0</v>
      </c>
      <c r="F77" s="52">
        <v>0</v>
      </c>
      <c r="G77" s="52">
        <v>0</v>
      </c>
      <c r="H77" s="305">
        <v>0</v>
      </c>
      <c r="I77" s="51">
        <f t="shared" si="25"/>
        <v>0</v>
      </c>
      <c r="J77" s="52">
        <v>0</v>
      </c>
      <c r="K77" s="52">
        <v>0</v>
      </c>
      <c r="L77" s="52">
        <v>0</v>
      </c>
      <c r="M77" s="307">
        <v>0</v>
      </c>
      <c r="N77" s="51">
        <f t="shared" si="15"/>
        <v>0</v>
      </c>
      <c r="O77" s="52">
        <f t="shared" si="16"/>
        <v>0</v>
      </c>
      <c r="P77" s="52">
        <f t="shared" si="17"/>
        <v>0</v>
      </c>
      <c r="Q77" s="52">
        <f t="shared" si="18"/>
        <v>0</v>
      </c>
      <c r="R77" s="307">
        <f t="shared" si="19"/>
        <v>0</v>
      </c>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67"/>
      <c r="AS77" s="67"/>
      <c r="AT77" s="67"/>
      <c r="AU77" s="67"/>
      <c r="AV77" s="67"/>
      <c r="AW77" s="67"/>
      <c r="AX77" s="67"/>
      <c r="AY77" s="67"/>
      <c r="AZ77" s="67"/>
      <c r="BA77" s="67"/>
      <c r="BB77" s="67"/>
      <c r="BC77" s="67"/>
      <c r="BD77" s="67"/>
      <c r="BE77" s="67"/>
      <c r="BF77" s="67"/>
      <c r="BG77" s="67"/>
    </row>
    <row r="78" spans="1:59" s="63" customFormat="1" ht="15" customHeight="1" x14ac:dyDescent="0.25">
      <c r="A78" s="42" t="s">
        <v>72</v>
      </c>
      <c r="B78" s="264" t="s">
        <v>88</v>
      </c>
      <c r="C78" s="197"/>
      <c r="D78" s="48">
        <f>SUM(D79:D82)</f>
        <v>7229</v>
      </c>
      <c r="E78" s="49">
        <f t="shared" ref="E78:M78" si="26">SUM(E79:E82)</f>
        <v>431</v>
      </c>
      <c r="F78" s="49">
        <f t="shared" si="26"/>
        <v>4932</v>
      </c>
      <c r="G78" s="49">
        <f t="shared" si="26"/>
        <v>1866</v>
      </c>
      <c r="H78" s="306">
        <f t="shared" si="26"/>
        <v>0</v>
      </c>
      <c r="I78" s="48">
        <f t="shared" si="26"/>
        <v>2351</v>
      </c>
      <c r="J78" s="49">
        <f t="shared" si="26"/>
        <v>89</v>
      </c>
      <c r="K78" s="49">
        <f t="shared" si="26"/>
        <v>1612</v>
      </c>
      <c r="L78" s="49">
        <f t="shared" si="26"/>
        <v>650</v>
      </c>
      <c r="M78" s="319">
        <f t="shared" si="26"/>
        <v>0</v>
      </c>
      <c r="N78" s="49">
        <f t="shared" si="15"/>
        <v>-4878</v>
      </c>
      <c r="O78" s="49">
        <f t="shared" si="16"/>
        <v>-342</v>
      </c>
      <c r="P78" s="49">
        <f t="shared" si="17"/>
        <v>-3320</v>
      </c>
      <c r="Q78" s="49">
        <f t="shared" si="18"/>
        <v>-1216</v>
      </c>
      <c r="R78" s="306">
        <f t="shared" si="19"/>
        <v>0</v>
      </c>
      <c r="S78" s="67"/>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c r="BB78" s="67"/>
      <c r="BC78" s="67"/>
      <c r="BD78" s="67"/>
      <c r="BE78" s="67"/>
      <c r="BF78" s="67"/>
      <c r="BG78" s="67"/>
    </row>
    <row r="79" spans="1:59" s="63" customFormat="1" ht="15" customHeight="1" x14ac:dyDescent="0.25">
      <c r="A79" s="42" t="s">
        <v>72</v>
      </c>
      <c r="B79" s="30" t="s">
        <v>12</v>
      </c>
      <c r="C79" s="197" t="s">
        <v>9</v>
      </c>
      <c r="D79" s="32">
        <f>SUM(E79:G79)</f>
        <v>3923</v>
      </c>
      <c r="E79" s="33">
        <v>163</v>
      </c>
      <c r="F79" s="33">
        <v>1971</v>
      </c>
      <c r="G79" s="33">
        <v>1789</v>
      </c>
      <c r="H79" s="306">
        <v>0</v>
      </c>
      <c r="I79" s="32">
        <f>SUM(J79:L79)</f>
        <v>1305</v>
      </c>
      <c r="J79" s="33">
        <v>0</v>
      </c>
      <c r="K79" s="33">
        <v>656</v>
      </c>
      <c r="L79" s="33">
        <v>649</v>
      </c>
      <c r="M79" s="292">
        <v>0</v>
      </c>
      <c r="N79" s="33">
        <f t="shared" si="15"/>
        <v>-2618</v>
      </c>
      <c r="O79" s="33">
        <f t="shared" si="16"/>
        <v>-163</v>
      </c>
      <c r="P79" s="33">
        <f t="shared" si="17"/>
        <v>-1315</v>
      </c>
      <c r="Q79" s="33">
        <f t="shared" si="18"/>
        <v>-1140</v>
      </c>
      <c r="R79" s="306">
        <f t="shared" si="19"/>
        <v>0</v>
      </c>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row>
    <row r="80" spans="1:59" s="63" customFormat="1" ht="15" customHeight="1" x14ac:dyDescent="0.25">
      <c r="A80" s="42" t="s">
        <v>72</v>
      </c>
      <c r="B80" s="30" t="s">
        <v>12</v>
      </c>
      <c r="C80" s="197" t="s">
        <v>8</v>
      </c>
      <c r="D80" s="32">
        <f>SUM(E80:G80)</f>
        <v>3112</v>
      </c>
      <c r="E80" s="33">
        <v>265</v>
      </c>
      <c r="F80" s="33">
        <v>2847</v>
      </c>
      <c r="G80" s="33">
        <v>0</v>
      </c>
      <c r="H80" s="306">
        <v>0</v>
      </c>
      <c r="I80" s="32">
        <f>SUM(J80:L80)</f>
        <v>1035</v>
      </c>
      <c r="J80" s="33">
        <v>88</v>
      </c>
      <c r="K80" s="33">
        <v>947</v>
      </c>
      <c r="L80" s="33">
        <v>0</v>
      </c>
      <c r="M80" s="292">
        <v>0</v>
      </c>
      <c r="N80" s="33">
        <f>I80-D80</f>
        <v>-2077</v>
      </c>
      <c r="O80" s="33">
        <f t="shared" ref="O80:Q83" si="27">J80-E80</f>
        <v>-177</v>
      </c>
      <c r="P80" s="33">
        <f t="shared" si="27"/>
        <v>-1900</v>
      </c>
      <c r="Q80" s="33">
        <f t="shared" si="27"/>
        <v>0</v>
      </c>
      <c r="R80" s="306">
        <f t="shared" si="19"/>
        <v>0</v>
      </c>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c r="BB80" s="67"/>
      <c r="BC80" s="67"/>
      <c r="BD80" s="67"/>
      <c r="BE80" s="67"/>
      <c r="BF80" s="67"/>
      <c r="BG80" s="67"/>
    </row>
    <row r="81" spans="1:59" s="63" customFormat="1" ht="15" customHeight="1" x14ac:dyDescent="0.25">
      <c r="A81" s="42" t="s">
        <v>72</v>
      </c>
      <c r="B81" s="30" t="s">
        <v>10</v>
      </c>
      <c r="C81" s="197" t="s">
        <v>9</v>
      </c>
      <c r="D81" s="32">
        <f>SUM(E81:G81)</f>
        <v>154</v>
      </c>
      <c r="E81" s="33">
        <v>0</v>
      </c>
      <c r="F81" s="33">
        <v>77</v>
      </c>
      <c r="G81" s="33">
        <v>77</v>
      </c>
      <c r="H81" s="306">
        <v>0</v>
      </c>
      <c r="I81" s="32">
        <f>SUM(J81:L81)</f>
        <v>2</v>
      </c>
      <c r="J81" s="33">
        <v>0</v>
      </c>
      <c r="K81" s="33">
        <v>1</v>
      </c>
      <c r="L81" s="33">
        <v>1</v>
      </c>
      <c r="M81" s="292">
        <v>0</v>
      </c>
      <c r="N81" s="33">
        <f>I81-D81</f>
        <v>-152</v>
      </c>
      <c r="O81" s="33"/>
      <c r="P81" s="33"/>
      <c r="Q81" s="33"/>
      <c r="R81" s="306">
        <f t="shared" si="19"/>
        <v>0</v>
      </c>
      <c r="S81" s="67"/>
      <c r="T81" s="67"/>
      <c r="U81" s="67"/>
      <c r="V81" s="67"/>
      <c r="W81" s="67"/>
      <c r="X81" s="67"/>
      <c r="Y81" s="67"/>
      <c r="Z81" s="67"/>
      <c r="AA81" s="67"/>
      <c r="AB81" s="67"/>
      <c r="AC81" s="67"/>
      <c r="AD81" s="67"/>
      <c r="AE81" s="67"/>
      <c r="AF81" s="67"/>
      <c r="AG81" s="67"/>
      <c r="AH81" s="67"/>
      <c r="AI81" s="67"/>
      <c r="AJ81" s="67"/>
      <c r="AK81" s="67"/>
      <c r="AL81" s="67"/>
      <c r="AM81" s="67"/>
      <c r="AN81" s="67"/>
      <c r="AO81" s="67"/>
      <c r="AP81" s="67"/>
      <c r="AQ81" s="67"/>
      <c r="AR81" s="67"/>
      <c r="AS81" s="67"/>
      <c r="AT81" s="67"/>
      <c r="AU81" s="67"/>
      <c r="AV81" s="67"/>
      <c r="AW81" s="67"/>
      <c r="AX81" s="67"/>
      <c r="AY81" s="67"/>
      <c r="AZ81" s="67"/>
      <c r="BA81" s="67"/>
      <c r="BB81" s="67"/>
      <c r="BC81" s="67"/>
      <c r="BD81" s="67"/>
      <c r="BE81" s="67"/>
      <c r="BF81" s="67"/>
      <c r="BG81" s="67"/>
    </row>
    <row r="82" spans="1:59" s="63" customFormat="1" ht="15" customHeight="1" thickBot="1" x14ac:dyDescent="0.3">
      <c r="A82" s="42" t="s">
        <v>72</v>
      </c>
      <c r="B82" s="34" t="s">
        <v>10</v>
      </c>
      <c r="C82" s="261" t="s">
        <v>11</v>
      </c>
      <c r="D82" s="36">
        <f>SUM(E82:G82)</f>
        <v>40</v>
      </c>
      <c r="E82" s="37">
        <v>3</v>
      </c>
      <c r="F82" s="37">
        <v>37</v>
      </c>
      <c r="G82" s="37">
        <v>0</v>
      </c>
      <c r="H82" s="308">
        <v>0</v>
      </c>
      <c r="I82" s="36">
        <f>SUM(J82:L82)</f>
        <v>9</v>
      </c>
      <c r="J82" s="37">
        <v>1</v>
      </c>
      <c r="K82" s="37">
        <v>8</v>
      </c>
      <c r="L82" s="37">
        <v>0</v>
      </c>
      <c r="M82" s="294">
        <v>0</v>
      </c>
      <c r="N82" s="36">
        <f>I82-D82</f>
        <v>-31</v>
      </c>
      <c r="O82" s="37">
        <f t="shared" si="27"/>
        <v>-2</v>
      </c>
      <c r="P82" s="37">
        <f t="shared" si="27"/>
        <v>-29</v>
      </c>
      <c r="Q82" s="37">
        <f t="shared" si="27"/>
        <v>0</v>
      </c>
      <c r="R82" s="308">
        <f t="shared" si="19"/>
        <v>0</v>
      </c>
      <c r="S82" s="67"/>
      <c r="T82" s="67"/>
      <c r="U82" s="67"/>
      <c r="V82" s="67"/>
      <c r="W82" s="67"/>
      <c r="X82" s="67"/>
      <c r="Y82" s="67"/>
      <c r="Z82" s="67"/>
      <c r="AA82" s="67"/>
      <c r="AB82" s="67"/>
      <c r="AC82" s="67"/>
      <c r="AD82" s="67"/>
      <c r="AE82" s="67"/>
      <c r="AF82" s="67"/>
      <c r="AG82" s="67"/>
      <c r="AH82" s="67"/>
      <c r="AI82" s="67"/>
      <c r="AJ82" s="67"/>
      <c r="AK82" s="67"/>
      <c r="AL82" s="67"/>
      <c r="AM82" s="67"/>
      <c r="AN82" s="67"/>
      <c r="AO82" s="67"/>
      <c r="AP82" s="67"/>
      <c r="AQ82" s="67"/>
      <c r="AR82" s="67"/>
      <c r="AS82" s="67"/>
      <c r="AT82" s="67"/>
      <c r="AU82" s="67"/>
      <c r="AV82" s="67"/>
      <c r="AW82" s="67"/>
      <c r="AX82" s="67"/>
      <c r="AY82" s="67"/>
      <c r="AZ82" s="67"/>
      <c r="BA82" s="67"/>
      <c r="BB82" s="67"/>
      <c r="BC82" s="67"/>
      <c r="BD82" s="67"/>
      <c r="BE82" s="67"/>
      <c r="BF82" s="67"/>
      <c r="BG82" s="67"/>
    </row>
    <row r="83" spans="1:59" s="55" customFormat="1" ht="16.5" thickBot="1" x14ac:dyDescent="0.3">
      <c r="A83" s="89" t="s">
        <v>65</v>
      </c>
      <c r="B83" s="88" t="s">
        <v>18</v>
      </c>
      <c r="C83" s="199"/>
      <c r="D83" s="51">
        <f t="shared" si="24"/>
        <v>44908</v>
      </c>
      <c r="E83" s="52">
        <v>858</v>
      </c>
      <c r="F83" s="52">
        <v>22454</v>
      </c>
      <c r="G83" s="52">
        <v>21596</v>
      </c>
      <c r="H83" s="320">
        <v>0</v>
      </c>
      <c r="I83" s="51">
        <f t="shared" si="25"/>
        <v>50708</v>
      </c>
      <c r="J83" s="52">
        <v>960</v>
      </c>
      <c r="K83" s="52">
        <v>25352</v>
      </c>
      <c r="L83" s="52">
        <v>24396</v>
      </c>
      <c r="M83" s="307">
        <v>0</v>
      </c>
      <c r="N83" s="51">
        <f t="shared" si="15"/>
        <v>5800</v>
      </c>
      <c r="O83" s="90">
        <f t="shared" si="27"/>
        <v>102</v>
      </c>
      <c r="P83" s="52">
        <f t="shared" si="27"/>
        <v>2898</v>
      </c>
      <c r="Q83" s="52">
        <f t="shared" si="27"/>
        <v>2800</v>
      </c>
      <c r="R83" s="307">
        <f t="shared" si="19"/>
        <v>0</v>
      </c>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row>
    <row r="84" spans="1:59" s="55" customFormat="1" ht="16.5" thickBot="1" x14ac:dyDescent="0.3">
      <c r="A84" s="89" t="s">
        <v>45</v>
      </c>
      <c r="B84" s="88" t="s">
        <v>6</v>
      </c>
      <c r="C84" s="199"/>
      <c r="D84" s="51">
        <f t="shared" si="24"/>
        <v>7104</v>
      </c>
      <c r="E84" s="52">
        <v>0</v>
      </c>
      <c r="F84" s="52">
        <v>4884</v>
      </c>
      <c r="G84" s="52">
        <v>2220</v>
      </c>
      <c r="H84" s="307">
        <v>0</v>
      </c>
      <c r="I84" s="51">
        <f t="shared" si="25"/>
        <v>2951</v>
      </c>
      <c r="J84" s="52">
        <v>0</v>
      </c>
      <c r="K84" s="52">
        <v>2029</v>
      </c>
      <c r="L84" s="52">
        <v>922</v>
      </c>
      <c r="M84" s="307">
        <v>0</v>
      </c>
      <c r="N84" s="51">
        <f t="shared" si="15"/>
        <v>-4153</v>
      </c>
      <c r="O84" s="90">
        <f t="shared" si="16"/>
        <v>0</v>
      </c>
      <c r="P84" s="52">
        <f t="shared" si="17"/>
        <v>-2855</v>
      </c>
      <c r="Q84" s="52">
        <f t="shared" si="18"/>
        <v>-1298</v>
      </c>
      <c r="R84" s="307">
        <f t="shared" si="19"/>
        <v>0</v>
      </c>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row>
    <row r="85" spans="1:59" s="57" customFormat="1" ht="15" customHeight="1" x14ac:dyDescent="0.25">
      <c r="A85" s="200"/>
      <c r="B85" s="122"/>
      <c r="C85" s="91" t="s">
        <v>17</v>
      </c>
      <c r="D85" s="28">
        <f>D53+D58+D63+D68+D71+D77+D78+D83+D84</f>
        <v>687139</v>
      </c>
      <c r="E85" s="29">
        <f>E53+E58+E63+E68+E71+E77+E78+E83</f>
        <v>72209</v>
      </c>
      <c r="F85" s="29">
        <f>F53+F58+F63+F68+F71+F77+F78+F83+F84</f>
        <v>487996</v>
      </c>
      <c r="G85" s="29">
        <f>G53+G58+G63+G68+G71+G77+G78+G83+G84</f>
        <v>126934</v>
      </c>
      <c r="H85" s="297">
        <f t="shared" ref="H85:M85" si="28">H53+H58+H63+H68+H71+H77+H83+H84</f>
        <v>12865</v>
      </c>
      <c r="I85" s="28">
        <f>I53+I58+I63+I68+I71+I77+I78+I83+I84</f>
        <v>533590</v>
      </c>
      <c r="J85" s="29">
        <f>J53+J58+J63+J68+J71+J77+J78+J83+J84</f>
        <v>53718</v>
      </c>
      <c r="K85" s="29">
        <f>K53+K58+K63+K68+K71+K77+K78+K83+K84</f>
        <v>377297</v>
      </c>
      <c r="L85" s="29">
        <f>L53+L58+L63+L68+L71+L77+L78+L83+L84</f>
        <v>102575</v>
      </c>
      <c r="M85" s="298">
        <f t="shared" si="28"/>
        <v>8550</v>
      </c>
      <c r="N85" s="28">
        <f t="shared" si="15"/>
        <v>-153549</v>
      </c>
      <c r="O85" s="29">
        <f t="shared" si="16"/>
        <v>-18491</v>
      </c>
      <c r="P85" s="29">
        <f t="shared" si="17"/>
        <v>-110699</v>
      </c>
      <c r="Q85" s="29">
        <f t="shared" si="18"/>
        <v>-24359</v>
      </c>
      <c r="R85" s="297">
        <f t="shared" si="19"/>
        <v>-4315</v>
      </c>
      <c r="S85" s="92"/>
      <c r="T85" s="92"/>
      <c r="U85" s="92"/>
      <c r="V85" s="92"/>
      <c r="W85" s="92"/>
      <c r="X85" s="92"/>
      <c r="Y85" s="92"/>
      <c r="Z85" s="92"/>
      <c r="AA85" s="92"/>
      <c r="AB85" s="92"/>
      <c r="AC85" s="92"/>
      <c r="AD85" s="92"/>
      <c r="AE85" s="92"/>
      <c r="AF85" s="92"/>
      <c r="AG85" s="92"/>
      <c r="AH85" s="92"/>
      <c r="AI85" s="92"/>
      <c r="AJ85" s="92"/>
      <c r="AK85" s="92"/>
      <c r="AL85" s="92"/>
      <c r="AM85" s="92"/>
      <c r="AN85" s="92"/>
      <c r="AO85" s="92"/>
      <c r="AP85" s="92"/>
      <c r="AQ85" s="92"/>
      <c r="AR85" s="92"/>
      <c r="AS85" s="92"/>
      <c r="AT85" s="92"/>
      <c r="AU85" s="92"/>
      <c r="AV85" s="92"/>
      <c r="AW85" s="92"/>
      <c r="AX85" s="92"/>
      <c r="AY85" s="92"/>
      <c r="AZ85" s="92"/>
      <c r="BA85" s="92"/>
      <c r="BB85" s="92"/>
      <c r="BC85" s="92"/>
      <c r="BD85" s="92"/>
      <c r="BE85" s="92"/>
      <c r="BF85" s="92"/>
      <c r="BG85" s="92"/>
    </row>
    <row r="86" spans="1:59" s="57" customFormat="1" ht="15" customHeight="1" x14ac:dyDescent="0.25">
      <c r="A86" s="201"/>
      <c r="B86" s="157"/>
      <c r="C86" s="64" t="s">
        <v>4</v>
      </c>
      <c r="D86" s="65">
        <f>D54+D55+D59+D60+D64+D65+D72+D73+D79+D80</f>
        <v>629603</v>
      </c>
      <c r="E86" s="66">
        <f>E54+E55+E59+E60+E64+E65+E72+E73+E79+E80</f>
        <v>71256</v>
      </c>
      <c r="F86" s="66">
        <f>F54+F55+F59+F60+F64+F65+F72+F73+F79+F80</f>
        <v>457529</v>
      </c>
      <c r="G86" s="66">
        <f>G54+G55+G59+G60+G64+G65+G72+G73+G79+G80</f>
        <v>100818</v>
      </c>
      <c r="H86" s="316">
        <f t="shared" ref="H86:M86" si="29">H54+H55+H59+H60+H64+H65+H72+H73</f>
        <v>12752</v>
      </c>
      <c r="I86" s="65">
        <f>I54+I55+I59+I60+I64+I65+I72+I73+I79+I80</f>
        <v>475362</v>
      </c>
      <c r="J86" s="66">
        <f>J54+J55+J59+J60+J64+J65+J72+J73+J79+J80</f>
        <v>52670</v>
      </c>
      <c r="K86" s="66">
        <f>K54+K55+K59+K60+K64+K65+K72+K73+K79+K80</f>
        <v>347197</v>
      </c>
      <c r="L86" s="66">
        <f>L54+L55+L59+L60+L64+L65+L72+L73+L79+L80</f>
        <v>75495</v>
      </c>
      <c r="M86" s="66">
        <f t="shared" si="29"/>
        <v>8444</v>
      </c>
      <c r="N86" s="65">
        <f t="shared" si="15"/>
        <v>-154241</v>
      </c>
      <c r="O86" s="33">
        <f t="shared" si="16"/>
        <v>-18586</v>
      </c>
      <c r="P86" s="66">
        <f t="shared" si="17"/>
        <v>-110332</v>
      </c>
      <c r="Q86" s="66">
        <f t="shared" si="18"/>
        <v>-25323</v>
      </c>
      <c r="R86" s="316">
        <f t="shared" si="19"/>
        <v>-4308</v>
      </c>
      <c r="S86" s="92"/>
      <c r="T86" s="92"/>
      <c r="U86" s="92"/>
      <c r="V86" s="92"/>
      <c r="W86" s="92"/>
      <c r="X86" s="92"/>
      <c r="Y86" s="92"/>
      <c r="Z86" s="92"/>
      <c r="AA86" s="92"/>
      <c r="AB86" s="92"/>
      <c r="AC86" s="92"/>
      <c r="AD86" s="92"/>
      <c r="AE86" s="92"/>
      <c r="AF86" s="92"/>
      <c r="AG86" s="92"/>
      <c r="AH86" s="92"/>
      <c r="AI86" s="92"/>
      <c r="AJ86" s="92"/>
      <c r="AK86" s="92"/>
      <c r="AL86" s="92"/>
      <c r="AM86" s="92"/>
      <c r="AN86" s="92"/>
      <c r="AO86" s="92"/>
      <c r="AP86" s="92"/>
      <c r="AQ86" s="92"/>
      <c r="AR86" s="92"/>
      <c r="AS86" s="92"/>
      <c r="AT86" s="92"/>
      <c r="AU86" s="92"/>
      <c r="AV86" s="92"/>
      <c r="AW86" s="92"/>
      <c r="AX86" s="92"/>
      <c r="AY86" s="92"/>
      <c r="AZ86" s="92"/>
      <c r="BA86" s="92"/>
      <c r="BB86" s="92"/>
      <c r="BC86" s="92"/>
      <c r="BD86" s="92"/>
      <c r="BE86" s="92"/>
      <c r="BF86" s="92"/>
      <c r="BG86" s="92"/>
    </row>
    <row r="87" spans="1:59" s="63" customFormat="1" ht="15" customHeight="1" x14ac:dyDescent="0.25">
      <c r="A87" s="202"/>
      <c r="B87" s="123"/>
      <c r="C87" s="64" t="s">
        <v>3</v>
      </c>
      <c r="D87" s="65">
        <f>D56+D57+D61+D62+D66+D67+D69+D70+D74+D75+D81+D82</f>
        <v>5524</v>
      </c>
      <c r="E87" s="66">
        <f>E56+E57+E61+E62+E66+E67+E69+E70+E74+E75+E81+E82</f>
        <v>95</v>
      </c>
      <c r="F87" s="66">
        <f>F56+F57+F61+F62+F66+F67+F69+F70+F74+F75+F81+F82</f>
        <v>3129</v>
      </c>
      <c r="G87" s="66">
        <f>G56+G57+G61+G62+G66+G67+G69+G70+G74+G75+G81+G82</f>
        <v>2300</v>
      </c>
      <c r="H87" s="316">
        <f t="shared" ref="H87:M87" si="30">H56+H57+H61+H62+H66+H67+H69+H70+H74+H75</f>
        <v>113</v>
      </c>
      <c r="I87" s="65">
        <f>I56+I57+I61+I62+I66+I67+I69+I70+I74+I75+I81+I82</f>
        <v>4569</v>
      </c>
      <c r="J87" s="66">
        <f>J56+J57+J61+J62+J66+J67+J69+J70+J75+J74+J81+J82</f>
        <v>88</v>
      </c>
      <c r="K87" s="66">
        <f>K56+K57+K61+K62+K66+K67+K69+K70+K74+K75+K81+K82</f>
        <v>2719</v>
      </c>
      <c r="L87" s="66">
        <f>L56+L57+L61+L62+L66+L67+L69+L70+L74+L75+L81+L82</f>
        <v>1762</v>
      </c>
      <c r="M87" s="66">
        <f t="shared" si="30"/>
        <v>106</v>
      </c>
      <c r="N87" s="65">
        <f t="shared" si="15"/>
        <v>-955</v>
      </c>
      <c r="O87" s="33">
        <f t="shared" si="16"/>
        <v>-7</v>
      </c>
      <c r="P87" s="66">
        <f t="shared" si="17"/>
        <v>-410</v>
      </c>
      <c r="Q87" s="66">
        <f t="shared" si="18"/>
        <v>-538</v>
      </c>
      <c r="R87" s="316">
        <f t="shared" si="19"/>
        <v>-7</v>
      </c>
      <c r="S87" s="67"/>
      <c r="T87" s="67"/>
      <c r="U87" s="67"/>
      <c r="V87" s="67"/>
      <c r="W87" s="67"/>
      <c r="X87" s="67"/>
      <c r="Y87" s="67"/>
      <c r="Z87" s="67"/>
      <c r="AA87" s="67"/>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7"/>
      <c r="AZ87" s="67"/>
      <c r="BA87" s="67"/>
      <c r="BB87" s="67"/>
      <c r="BC87" s="67"/>
      <c r="BD87" s="67"/>
      <c r="BE87" s="67"/>
      <c r="BF87" s="67"/>
      <c r="BG87" s="67"/>
    </row>
    <row r="88" spans="1:59" s="67" customFormat="1" ht="15" customHeight="1" thickBot="1" x14ac:dyDescent="0.3">
      <c r="A88" s="203"/>
      <c r="B88" s="204"/>
      <c r="C88" s="93" t="s">
        <v>2</v>
      </c>
      <c r="D88" s="36">
        <f>D83+D84</f>
        <v>52012</v>
      </c>
      <c r="E88" s="37">
        <f t="shared" ref="E88:M88" si="31">E76+E77+E83+E84</f>
        <v>858</v>
      </c>
      <c r="F88" s="37">
        <f t="shared" si="31"/>
        <v>27338</v>
      </c>
      <c r="G88" s="37">
        <f t="shared" si="31"/>
        <v>23816</v>
      </c>
      <c r="H88" s="317">
        <f t="shared" si="31"/>
        <v>0</v>
      </c>
      <c r="I88" s="36">
        <f t="shared" si="31"/>
        <v>53659</v>
      </c>
      <c r="J88" s="37">
        <f t="shared" si="31"/>
        <v>960</v>
      </c>
      <c r="K88" s="37">
        <f t="shared" si="31"/>
        <v>27381</v>
      </c>
      <c r="L88" s="37">
        <f t="shared" si="31"/>
        <v>25318</v>
      </c>
      <c r="M88" s="300">
        <f t="shared" si="31"/>
        <v>0</v>
      </c>
      <c r="N88" s="94">
        <f t="shared" si="15"/>
        <v>1647</v>
      </c>
      <c r="O88" s="37">
        <f t="shared" si="16"/>
        <v>102</v>
      </c>
      <c r="P88" s="95">
        <f t="shared" si="17"/>
        <v>43</v>
      </c>
      <c r="Q88" s="95">
        <f t="shared" si="18"/>
        <v>1502</v>
      </c>
      <c r="R88" s="317">
        <f t="shared" si="19"/>
        <v>0</v>
      </c>
    </row>
    <row r="89" spans="1:59" x14ac:dyDescent="0.25">
      <c r="A89" s="96" t="s">
        <v>0</v>
      </c>
      <c r="B89" s="69" t="s">
        <v>1</v>
      </c>
      <c r="C89" s="124"/>
      <c r="D89" s="257"/>
      <c r="E89" s="257"/>
      <c r="F89" s="257"/>
      <c r="G89" s="257"/>
      <c r="H89" s="268"/>
      <c r="I89" s="257"/>
      <c r="J89" s="257"/>
      <c r="K89" s="257"/>
      <c r="L89" s="257"/>
      <c r="M89" s="257"/>
      <c r="N89" s="248"/>
      <c r="O89" s="257"/>
      <c r="P89" s="257"/>
      <c r="Q89" s="257"/>
      <c r="R89" s="257"/>
    </row>
    <row r="90" spans="1:59" ht="15" customHeight="1" x14ac:dyDescent="0.25">
      <c r="A90" s="164"/>
      <c r="B90" s="265" t="s">
        <v>0</v>
      </c>
      <c r="C90" s="125"/>
      <c r="D90" s="269"/>
      <c r="E90" s="269"/>
      <c r="F90" s="269"/>
      <c r="G90" s="269"/>
      <c r="H90" s="269"/>
      <c r="I90" s="269"/>
      <c r="J90" s="269"/>
      <c r="K90" s="269"/>
      <c r="L90" s="269"/>
      <c r="M90" s="269"/>
      <c r="N90" s="269"/>
      <c r="O90" s="269"/>
      <c r="P90" s="269"/>
      <c r="Q90" s="269"/>
      <c r="R90" s="269"/>
    </row>
    <row r="91" spans="1:59" ht="15" customHeight="1" x14ac:dyDescent="0.25">
      <c r="A91" s="164"/>
      <c r="B91" s="266">
        <v>1</v>
      </c>
      <c r="C91" s="267" t="s">
        <v>75</v>
      </c>
      <c r="D91" s="269"/>
      <c r="E91" s="269"/>
      <c r="F91" s="269"/>
      <c r="G91" s="269"/>
      <c r="H91" s="269"/>
      <c r="I91" s="269"/>
      <c r="J91" s="269"/>
      <c r="K91" s="269"/>
      <c r="L91" s="269"/>
      <c r="M91" s="269"/>
      <c r="N91" s="269"/>
      <c r="O91" s="269"/>
      <c r="P91" s="269"/>
      <c r="Q91" s="269"/>
      <c r="R91" s="269"/>
    </row>
    <row r="92" spans="1:59" ht="15" customHeight="1" x14ac:dyDescent="0.25">
      <c r="A92" s="164"/>
      <c r="B92" s="266">
        <v>2</v>
      </c>
      <c r="C92" s="250" t="s">
        <v>48</v>
      </c>
      <c r="D92" s="269"/>
      <c r="E92" s="269"/>
      <c r="F92" s="269"/>
      <c r="G92" s="269"/>
      <c r="H92" s="269"/>
      <c r="I92" s="269"/>
      <c r="J92" s="269"/>
      <c r="K92" s="269"/>
      <c r="L92" s="269"/>
      <c r="M92" s="269"/>
      <c r="N92" s="269"/>
      <c r="O92" s="269"/>
      <c r="P92" s="269"/>
      <c r="Q92" s="269"/>
      <c r="R92" s="269"/>
    </row>
    <row r="93" spans="1:59" s="11" customFormat="1" x14ac:dyDescent="0.25">
      <c r="A93" s="161" t="s">
        <v>89</v>
      </c>
      <c r="B93" s="162"/>
      <c r="C93" s="162"/>
      <c r="D93" s="162"/>
      <c r="E93" s="162"/>
      <c r="F93" s="162"/>
      <c r="G93" s="162"/>
      <c r="H93" s="162"/>
      <c r="I93" s="162"/>
      <c r="J93" s="162"/>
      <c r="K93" s="162"/>
      <c r="L93" s="162"/>
      <c r="M93" s="162"/>
      <c r="N93" s="162"/>
      <c r="O93" s="162"/>
      <c r="P93" s="162"/>
      <c r="Q93" s="162"/>
      <c r="R93" s="163"/>
    </row>
    <row r="94" spans="1:59" ht="13.5" customHeight="1" x14ac:dyDescent="0.25">
      <c r="A94" s="97" t="s">
        <v>16</v>
      </c>
      <c r="B94" s="143"/>
      <c r="C94" s="127"/>
      <c r="D94" s="128"/>
      <c r="E94" s="128"/>
      <c r="F94" s="128"/>
      <c r="G94" s="128"/>
      <c r="H94" s="126"/>
      <c r="I94" s="128"/>
      <c r="J94" s="128"/>
      <c r="K94" s="128"/>
      <c r="L94" s="128"/>
      <c r="M94" s="126"/>
      <c r="N94" s="128"/>
      <c r="O94" s="128"/>
      <c r="P94" s="128"/>
      <c r="Q94" s="128"/>
      <c r="R94" s="129"/>
    </row>
    <row r="95" spans="1:59" s="18" customFormat="1" x14ac:dyDescent="0.25">
      <c r="A95" s="71" t="s">
        <v>51</v>
      </c>
      <c r="B95" s="137"/>
      <c r="C95" s="138"/>
      <c r="D95" s="72" t="s">
        <v>90</v>
      </c>
      <c r="E95" s="139"/>
      <c r="F95" s="139"/>
      <c r="G95" s="139"/>
      <c r="H95" s="140"/>
      <c r="I95" s="72" t="s">
        <v>78</v>
      </c>
      <c r="J95" s="139"/>
      <c r="K95" s="139"/>
      <c r="L95" s="139"/>
      <c r="M95" s="140"/>
      <c r="N95" s="73" t="s">
        <v>29</v>
      </c>
      <c r="O95" s="141"/>
      <c r="P95" s="141"/>
      <c r="Q95" s="141"/>
      <c r="R95" s="142"/>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row>
    <row r="96" spans="1:59" s="18" customFormat="1" ht="16.5" thickBot="1" x14ac:dyDescent="0.3">
      <c r="A96" s="98" t="s">
        <v>15</v>
      </c>
      <c r="B96" s="99" t="s">
        <v>14</v>
      </c>
      <c r="C96" s="100" t="s">
        <v>13</v>
      </c>
      <c r="D96" s="101" t="s">
        <v>79</v>
      </c>
      <c r="E96" s="102" t="s">
        <v>61</v>
      </c>
      <c r="F96" s="102" t="s">
        <v>62</v>
      </c>
      <c r="G96" s="103" t="s">
        <v>80</v>
      </c>
      <c r="H96" s="104" t="s">
        <v>81</v>
      </c>
      <c r="I96" s="102" t="s">
        <v>79</v>
      </c>
      <c r="J96" s="102" t="s">
        <v>61</v>
      </c>
      <c r="K96" s="102" t="s">
        <v>62</v>
      </c>
      <c r="L96" s="103" t="s">
        <v>80</v>
      </c>
      <c r="M96" s="105" t="s">
        <v>46</v>
      </c>
      <c r="N96" s="101" t="s">
        <v>26</v>
      </c>
      <c r="O96" s="102" t="s">
        <v>39</v>
      </c>
      <c r="P96" s="102" t="s">
        <v>47</v>
      </c>
      <c r="Q96" s="103" t="s">
        <v>27</v>
      </c>
      <c r="R96" s="106" t="s">
        <v>30</v>
      </c>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row>
    <row r="97" spans="1:59" s="107" customFormat="1" ht="15" customHeight="1" x14ac:dyDescent="0.25">
      <c r="A97" s="82" t="s">
        <v>66</v>
      </c>
      <c r="B97" s="47" t="s">
        <v>24</v>
      </c>
      <c r="C97" s="205"/>
      <c r="D97" s="48">
        <f>SUM(D98:D101)</f>
        <v>107130</v>
      </c>
      <c r="E97" s="49">
        <f t="shared" ref="E97:M97" si="32">SUM(E98:E101)</f>
        <v>3213</v>
      </c>
      <c r="F97" s="49">
        <f t="shared" si="32"/>
        <v>75075</v>
      </c>
      <c r="G97" s="49">
        <f t="shared" si="32"/>
        <v>28842</v>
      </c>
      <c r="H97" s="321">
        <f t="shared" si="32"/>
        <v>5883</v>
      </c>
      <c r="I97" s="48">
        <f t="shared" si="32"/>
        <v>117452</v>
      </c>
      <c r="J97" s="49">
        <f t="shared" si="32"/>
        <v>4607</v>
      </c>
      <c r="K97" s="49">
        <f t="shared" si="32"/>
        <v>81226</v>
      </c>
      <c r="L97" s="49">
        <f t="shared" si="32"/>
        <v>31619</v>
      </c>
      <c r="M97" s="310">
        <f t="shared" si="32"/>
        <v>6059</v>
      </c>
      <c r="N97" s="48">
        <f t="shared" ref="N97:Q132" si="33">I97-D97</f>
        <v>10322</v>
      </c>
      <c r="O97" s="49">
        <f t="shared" ref="O97:O132" si="34">J97-E97</f>
        <v>1394</v>
      </c>
      <c r="P97" s="49">
        <f t="shared" ref="P97:P132" si="35">K97-F97</f>
        <v>6151</v>
      </c>
      <c r="Q97" s="49">
        <f t="shared" ref="Q97:Q132" si="36">L97-G97</f>
        <v>2777</v>
      </c>
      <c r="R97" s="319">
        <f t="shared" ref="R97:R132" si="37">M97-H97</f>
        <v>176</v>
      </c>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row>
    <row r="98" spans="1:59" s="38" customFormat="1" ht="15" customHeight="1" x14ac:dyDescent="0.25">
      <c r="A98" s="82" t="s">
        <v>66</v>
      </c>
      <c r="B98" s="30" t="s">
        <v>12</v>
      </c>
      <c r="C98" s="31" t="s">
        <v>9</v>
      </c>
      <c r="D98" s="32">
        <f>SUM(E98:G98)</f>
        <v>57430</v>
      </c>
      <c r="E98" s="33">
        <v>0</v>
      </c>
      <c r="F98" s="33">
        <v>28721</v>
      </c>
      <c r="G98" s="33">
        <v>28709</v>
      </c>
      <c r="H98" s="322">
        <v>1131</v>
      </c>
      <c r="I98" s="32">
        <f>SUM(J98:L98)</f>
        <v>62960</v>
      </c>
      <c r="J98" s="33">
        <v>0</v>
      </c>
      <c r="K98" s="33">
        <v>31484</v>
      </c>
      <c r="L98" s="33">
        <v>31476</v>
      </c>
      <c r="M98" s="316">
        <v>1126</v>
      </c>
      <c r="N98" s="32">
        <f t="shared" si="33"/>
        <v>5530</v>
      </c>
      <c r="O98" s="33">
        <f t="shared" si="34"/>
        <v>0</v>
      </c>
      <c r="P98" s="33">
        <f t="shared" si="35"/>
        <v>2763</v>
      </c>
      <c r="Q98" s="33">
        <f t="shared" si="36"/>
        <v>2767</v>
      </c>
      <c r="R98" s="292">
        <f t="shared" si="37"/>
        <v>-5</v>
      </c>
    </row>
    <row r="99" spans="1:59" s="38" customFormat="1" ht="15" customHeight="1" x14ac:dyDescent="0.25">
      <c r="A99" s="82" t="s">
        <v>66</v>
      </c>
      <c r="B99" s="30" t="s">
        <v>12</v>
      </c>
      <c r="C99" s="31" t="s">
        <v>11</v>
      </c>
      <c r="D99" s="32">
        <f>SUM(E99:G99)</f>
        <v>49374</v>
      </c>
      <c r="E99" s="33">
        <v>3209</v>
      </c>
      <c r="F99" s="33">
        <v>46165</v>
      </c>
      <c r="G99" s="33">
        <v>0</v>
      </c>
      <c r="H99" s="322">
        <v>4711</v>
      </c>
      <c r="I99" s="32">
        <f>SUM(J99:L99)</f>
        <v>54126</v>
      </c>
      <c r="J99" s="33">
        <v>4600</v>
      </c>
      <c r="K99" s="33">
        <v>49526</v>
      </c>
      <c r="L99" s="33">
        <v>0</v>
      </c>
      <c r="M99" s="316">
        <v>4899</v>
      </c>
      <c r="N99" s="32">
        <f t="shared" si="33"/>
        <v>4752</v>
      </c>
      <c r="O99" s="33">
        <f t="shared" si="34"/>
        <v>1391</v>
      </c>
      <c r="P99" s="33">
        <f t="shared" si="35"/>
        <v>3361</v>
      </c>
      <c r="Q99" s="33">
        <f t="shared" si="36"/>
        <v>0</v>
      </c>
      <c r="R99" s="292">
        <f t="shared" si="37"/>
        <v>188</v>
      </c>
    </row>
    <row r="100" spans="1:59" s="38" customFormat="1" ht="15" customHeight="1" x14ac:dyDescent="0.25">
      <c r="A100" s="82" t="s">
        <v>66</v>
      </c>
      <c r="B100" s="30" t="s">
        <v>10</v>
      </c>
      <c r="C100" s="31" t="s">
        <v>9</v>
      </c>
      <c r="D100" s="32">
        <f>SUM(E100:G100)</f>
        <v>266</v>
      </c>
      <c r="E100" s="33">
        <v>0</v>
      </c>
      <c r="F100" s="33">
        <v>133</v>
      </c>
      <c r="G100" s="33">
        <v>133</v>
      </c>
      <c r="H100" s="322">
        <v>32</v>
      </c>
      <c r="I100" s="32">
        <f>SUM(J100:L100)</f>
        <v>286</v>
      </c>
      <c r="J100" s="33">
        <v>0</v>
      </c>
      <c r="K100" s="33">
        <v>143</v>
      </c>
      <c r="L100" s="33">
        <v>143</v>
      </c>
      <c r="M100" s="316">
        <v>23</v>
      </c>
      <c r="N100" s="32">
        <f t="shared" si="33"/>
        <v>20</v>
      </c>
      <c r="O100" s="33">
        <f t="shared" si="34"/>
        <v>0</v>
      </c>
      <c r="P100" s="33">
        <f t="shared" si="35"/>
        <v>10</v>
      </c>
      <c r="Q100" s="33">
        <f t="shared" si="36"/>
        <v>10</v>
      </c>
      <c r="R100" s="292">
        <f t="shared" si="37"/>
        <v>-9</v>
      </c>
    </row>
    <row r="101" spans="1:59" s="38" customFormat="1" ht="15" customHeight="1" thickBot="1" x14ac:dyDescent="0.3">
      <c r="A101" s="85" t="s">
        <v>66</v>
      </c>
      <c r="B101" s="34" t="s">
        <v>10</v>
      </c>
      <c r="C101" s="35" t="s">
        <v>8</v>
      </c>
      <c r="D101" s="36">
        <f>SUM(E101:G101)</f>
        <v>60</v>
      </c>
      <c r="E101" s="37">
        <v>4</v>
      </c>
      <c r="F101" s="37">
        <v>56</v>
      </c>
      <c r="G101" s="37">
        <v>0</v>
      </c>
      <c r="H101" s="323">
        <v>9</v>
      </c>
      <c r="I101" s="36">
        <f>SUM(J101:L101)</f>
        <v>80</v>
      </c>
      <c r="J101" s="37">
        <v>7</v>
      </c>
      <c r="K101" s="37">
        <v>73</v>
      </c>
      <c r="L101" s="37">
        <v>0</v>
      </c>
      <c r="M101" s="317">
        <v>11</v>
      </c>
      <c r="N101" s="36">
        <f t="shared" si="33"/>
        <v>20</v>
      </c>
      <c r="O101" s="37">
        <f t="shared" si="34"/>
        <v>3</v>
      </c>
      <c r="P101" s="37">
        <f t="shared" si="35"/>
        <v>17</v>
      </c>
      <c r="Q101" s="37">
        <f t="shared" si="36"/>
        <v>0</v>
      </c>
      <c r="R101" s="294">
        <f t="shared" si="37"/>
        <v>2</v>
      </c>
    </row>
    <row r="102" spans="1:59" s="38" customFormat="1" ht="15" customHeight="1" x14ac:dyDescent="0.25">
      <c r="A102" s="151" t="s">
        <v>40</v>
      </c>
      <c r="B102" s="26" t="s">
        <v>37</v>
      </c>
      <c r="C102" s="206"/>
      <c r="D102" s="28">
        <f>SUM(D103:D106)</f>
        <v>12162</v>
      </c>
      <c r="E102" s="29">
        <f>SUM(E103:E106)</f>
        <v>386</v>
      </c>
      <c r="F102" s="29">
        <f t="shared" ref="F102:M102" si="38">SUM(F103:F106)</f>
        <v>8852</v>
      </c>
      <c r="G102" s="29">
        <f t="shared" si="38"/>
        <v>2924</v>
      </c>
      <c r="H102" s="324">
        <f t="shared" si="38"/>
        <v>2211</v>
      </c>
      <c r="I102" s="28">
        <f t="shared" si="38"/>
        <v>13068</v>
      </c>
      <c r="J102" s="29">
        <f t="shared" si="38"/>
        <v>535</v>
      </c>
      <c r="K102" s="29">
        <f t="shared" si="38"/>
        <v>9278</v>
      </c>
      <c r="L102" s="29">
        <f t="shared" si="38"/>
        <v>3255</v>
      </c>
      <c r="M102" s="297">
        <f t="shared" si="38"/>
        <v>2201</v>
      </c>
      <c r="N102" s="28">
        <f t="shared" si="33"/>
        <v>906</v>
      </c>
      <c r="O102" s="29">
        <f t="shared" si="34"/>
        <v>149</v>
      </c>
      <c r="P102" s="29">
        <f t="shared" si="35"/>
        <v>426</v>
      </c>
      <c r="Q102" s="29">
        <f t="shared" si="36"/>
        <v>331</v>
      </c>
      <c r="R102" s="290">
        <f t="shared" si="37"/>
        <v>-10</v>
      </c>
    </row>
    <row r="103" spans="1:59" s="107" customFormat="1" x14ac:dyDescent="0.25">
      <c r="A103" s="82" t="s">
        <v>40</v>
      </c>
      <c r="B103" s="30" t="s">
        <v>12</v>
      </c>
      <c r="C103" s="31" t="s">
        <v>9</v>
      </c>
      <c r="D103" s="32">
        <f>SUM(E103:G103)</f>
        <v>6114</v>
      </c>
      <c r="E103" s="33">
        <v>0</v>
      </c>
      <c r="F103" s="33">
        <v>3237</v>
      </c>
      <c r="G103" s="33">
        <v>2877</v>
      </c>
      <c r="H103" s="322">
        <v>368</v>
      </c>
      <c r="I103" s="32">
        <f>SUM(J103:L103)</f>
        <v>6672</v>
      </c>
      <c r="J103" s="33">
        <v>0</v>
      </c>
      <c r="K103" s="33">
        <v>3466</v>
      </c>
      <c r="L103" s="33">
        <v>3206</v>
      </c>
      <c r="M103" s="316">
        <v>391</v>
      </c>
      <c r="N103" s="32">
        <f t="shared" si="33"/>
        <v>558</v>
      </c>
      <c r="O103" s="33">
        <f t="shared" si="34"/>
        <v>0</v>
      </c>
      <c r="P103" s="33">
        <f t="shared" si="35"/>
        <v>229</v>
      </c>
      <c r="Q103" s="33">
        <f t="shared" si="36"/>
        <v>329</v>
      </c>
      <c r="R103" s="292">
        <f t="shared" si="37"/>
        <v>23</v>
      </c>
      <c r="S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row>
    <row r="104" spans="1:59" s="107" customFormat="1" x14ac:dyDescent="0.25">
      <c r="A104" s="82" t="s">
        <v>40</v>
      </c>
      <c r="B104" s="30" t="s">
        <v>12</v>
      </c>
      <c r="C104" s="31" t="s">
        <v>11</v>
      </c>
      <c r="D104" s="32">
        <f>SUM(E104:G104)</f>
        <v>5914</v>
      </c>
      <c r="E104" s="33">
        <v>384</v>
      </c>
      <c r="F104" s="33">
        <v>5530</v>
      </c>
      <c r="G104" s="33">
        <v>0</v>
      </c>
      <c r="H104" s="322">
        <v>1813</v>
      </c>
      <c r="I104" s="32">
        <f>SUM(J104:L104)</f>
        <v>6260</v>
      </c>
      <c r="J104" s="33">
        <v>532</v>
      </c>
      <c r="K104" s="33">
        <v>5728</v>
      </c>
      <c r="L104" s="33">
        <v>0</v>
      </c>
      <c r="M104" s="316">
        <v>1782</v>
      </c>
      <c r="N104" s="32">
        <f t="shared" si="33"/>
        <v>346</v>
      </c>
      <c r="O104" s="33">
        <f t="shared" si="34"/>
        <v>148</v>
      </c>
      <c r="P104" s="33">
        <f t="shared" si="35"/>
        <v>198</v>
      </c>
      <c r="Q104" s="33">
        <f t="shared" si="36"/>
        <v>0</v>
      </c>
      <c r="R104" s="292">
        <f t="shared" si="37"/>
        <v>-31</v>
      </c>
      <c r="S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row>
    <row r="105" spans="1:59" s="38" customFormat="1" x14ac:dyDescent="0.25">
      <c r="A105" s="82" t="s">
        <v>40</v>
      </c>
      <c r="B105" s="30" t="s">
        <v>10</v>
      </c>
      <c r="C105" s="31" t="s">
        <v>9</v>
      </c>
      <c r="D105" s="32">
        <f>SUM(E105:G105)</f>
        <v>94</v>
      </c>
      <c r="E105" s="33">
        <v>0</v>
      </c>
      <c r="F105" s="33">
        <v>47</v>
      </c>
      <c r="G105" s="33">
        <v>47</v>
      </c>
      <c r="H105" s="322">
        <v>18</v>
      </c>
      <c r="I105" s="32">
        <f>SUM(J105:L105)</f>
        <v>98</v>
      </c>
      <c r="J105" s="33">
        <v>0</v>
      </c>
      <c r="K105" s="33">
        <v>49</v>
      </c>
      <c r="L105" s="33">
        <v>49</v>
      </c>
      <c r="M105" s="316">
        <v>17</v>
      </c>
      <c r="N105" s="32">
        <f t="shared" si="33"/>
        <v>4</v>
      </c>
      <c r="O105" s="33">
        <f t="shared" si="34"/>
        <v>0</v>
      </c>
      <c r="P105" s="33">
        <f t="shared" si="35"/>
        <v>2</v>
      </c>
      <c r="Q105" s="33">
        <f t="shared" si="36"/>
        <v>2</v>
      </c>
      <c r="R105" s="292">
        <f t="shared" si="37"/>
        <v>-1</v>
      </c>
    </row>
    <row r="106" spans="1:59" s="38" customFormat="1" ht="16.5" thickBot="1" x14ac:dyDescent="0.3">
      <c r="A106" s="82" t="s">
        <v>40</v>
      </c>
      <c r="B106" s="30" t="s">
        <v>10</v>
      </c>
      <c r="C106" s="31" t="s">
        <v>8</v>
      </c>
      <c r="D106" s="32">
        <f>SUM(E106:G106)</f>
        <v>40</v>
      </c>
      <c r="E106" s="33">
        <v>2</v>
      </c>
      <c r="F106" s="33">
        <v>38</v>
      </c>
      <c r="G106" s="33">
        <v>0</v>
      </c>
      <c r="H106" s="322">
        <v>12</v>
      </c>
      <c r="I106" s="32">
        <f>SUM(J106:L106)</f>
        <v>38</v>
      </c>
      <c r="J106" s="33">
        <v>3</v>
      </c>
      <c r="K106" s="33">
        <v>35</v>
      </c>
      <c r="L106" s="33">
        <v>0</v>
      </c>
      <c r="M106" s="316">
        <v>11</v>
      </c>
      <c r="N106" s="32">
        <f t="shared" si="33"/>
        <v>-2</v>
      </c>
      <c r="O106" s="33">
        <f t="shared" si="34"/>
        <v>1</v>
      </c>
      <c r="P106" s="33">
        <f t="shared" si="35"/>
        <v>-3</v>
      </c>
      <c r="Q106" s="33">
        <f t="shared" si="36"/>
        <v>0</v>
      </c>
      <c r="R106" s="292">
        <f t="shared" si="37"/>
        <v>-1</v>
      </c>
    </row>
    <row r="107" spans="1:59" s="38" customFormat="1" ht="15.75" customHeight="1" x14ac:dyDescent="0.25">
      <c r="A107" s="81" t="s">
        <v>41</v>
      </c>
      <c r="B107" s="26" t="s">
        <v>50</v>
      </c>
      <c r="C107" s="207"/>
      <c r="D107" s="28">
        <f>SUM(D108:D111)</f>
        <v>3575</v>
      </c>
      <c r="E107" s="29">
        <f t="shared" ref="E107:M107" si="39">SUM(E108:E111)</f>
        <v>848</v>
      </c>
      <c r="F107" s="29">
        <f t="shared" si="39"/>
        <v>2610</v>
      </c>
      <c r="G107" s="29">
        <f t="shared" si="39"/>
        <v>117</v>
      </c>
      <c r="H107" s="324">
        <f t="shared" si="39"/>
        <v>254</v>
      </c>
      <c r="I107" s="28">
        <f t="shared" si="39"/>
        <v>3412</v>
      </c>
      <c r="J107" s="29">
        <f t="shared" si="39"/>
        <v>865</v>
      </c>
      <c r="K107" s="29">
        <f t="shared" si="39"/>
        <v>2410</v>
      </c>
      <c r="L107" s="29">
        <f t="shared" si="39"/>
        <v>137</v>
      </c>
      <c r="M107" s="297">
        <f t="shared" si="39"/>
        <v>264</v>
      </c>
      <c r="N107" s="28">
        <f t="shared" si="33"/>
        <v>-163</v>
      </c>
      <c r="O107" s="29">
        <f t="shared" si="34"/>
        <v>17</v>
      </c>
      <c r="P107" s="29">
        <f t="shared" si="35"/>
        <v>-200</v>
      </c>
      <c r="Q107" s="29">
        <f t="shared" si="36"/>
        <v>20</v>
      </c>
      <c r="R107" s="290">
        <f t="shared" si="37"/>
        <v>10</v>
      </c>
    </row>
    <row r="108" spans="1:59" s="38" customFormat="1" x14ac:dyDescent="0.25">
      <c r="A108" s="82" t="s">
        <v>41</v>
      </c>
      <c r="B108" s="30" t="s">
        <v>12</v>
      </c>
      <c r="C108" s="31" t="s">
        <v>9</v>
      </c>
      <c r="D108" s="32">
        <f>SUM(E108:G108)</f>
        <v>1471</v>
      </c>
      <c r="E108" s="33">
        <v>726</v>
      </c>
      <c r="F108" s="33">
        <v>745</v>
      </c>
      <c r="G108" s="33">
        <v>0</v>
      </c>
      <c r="H108" s="322">
        <v>36</v>
      </c>
      <c r="I108" s="32">
        <f>SUM(J108:L108)</f>
        <v>1455</v>
      </c>
      <c r="J108" s="33">
        <v>722</v>
      </c>
      <c r="K108" s="33">
        <v>733</v>
      </c>
      <c r="L108" s="33">
        <v>0</v>
      </c>
      <c r="M108" s="316">
        <v>37</v>
      </c>
      <c r="N108" s="32">
        <f t="shared" si="33"/>
        <v>-16</v>
      </c>
      <c r="O108" s="33">
        <f t="shared" si="34"/>
        <v>-4</v>
      </c>
      <c r="P108" s="33">
        <f t="shared" si="35"/>
        <v>-12</v>
      </c>
      <c r="Q108" s="33">
        <f t="shared" si="36"/>
        <v>0</v>
      </c>
      <c r="R108" s="292">
        <f t="shared" si="37"/>
        <v>1</v>
      </c>
    </row>
    <row r="109" spans="1:59" s="114" customFormat="1" x14ac:dyDescent="0.25">
      <c r="A109" s="82" t="s">
        <v>41</v>
      </c>
      <c r="B109" s="30" t="s">
        <v>12</v>
      </c>
      <c r="C109" s="31" t="s">
        <v>11</v>
      </c>
      <c r="D109" s="32">
        <f>SUM(E109:G109)</f>
        <v>1816</v>
      </c>
      <c r="E109" s="33">
        <v>118</v>
      </c>
      <c r="F109" s="33">
        <v>1698</v>
      </c>
      <c r="G109" s="33">
        <v>0</v>
      </c>
      <c r="H109" s="322">
        <v>203</v>
      </c>
      <c r="I109" s="32">
        <f>SUM(J109:L109)</f>
        <v>1616</v>
      </c>
      <c r="J109" s="33">
        <v>138</v>
      </c>
      <c r="K109" s="33">
        <v>1478</v>
      </c>
      <c r="L109" s="33">
        <v>0</v>
      </c>
      <c r="M109" s="316">
        <v>209</v>
      </c>
      <c r="N109" s="32">
        <f t="shared" si="33"/>
        <v>-200</v>
      </c>
      <c r="O109" s="33">
        <f t="shared" si="34"/>
        <v>20</v>
      </c>
      <c r="P109" s="33">
        <f t="shared" si="35"/>
        <v>-220</v>
      </c>
      <c r="Q109" s="33">
        <f t="shared" si="36"/>
        <v>0</v>
      </c>
      <c r="R109" s="292">
        <f t="shared" si="37"/>
        <v>6</v>
      </c>
      <c r="S109" s="38"/>
      <c r="T109" s="42"/>
      <c r="U109" s="110"/>
      <c r="V109" s="43"/>
      <c r="W109" s="111"/>
      <c r="X109" s="111"/>
      <c r="Y109" s="111"/>
      <c r="Z109" s="111"/>
      <c r="AA109" s="112"/>
      <c r="AB109" s="111"/>
      <c r="AC109" s="33"/>
      <c r="AD109" s="33"/>
      <c r="AE109" s="33"/>
      <c r="AF109" s="113"/>
      <c r="AG109" s="111"/>
      <c r="AH109" s="111"/>
      <c r="AI109" s="111"/>
      <c r="AJ109" s="111"/>
      <c r="AK109" s="112"/>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row>
    <row r="110" spans="1:59" s="38" customFormat="1" x14ac:dyDescent="0.25">
      <c r="A110" s="82" t="s">
        <v>41</v>
      </c>
      <c r="B110" s="30" t="s">
        <v>10</v>
      </c>
      <c r="C110" s="31" t="s">
        <v>9</v>
      </c>
      <c r="D110" s="32">
        <f>SUM(E110:G110)</f>
        <v>234</v>
      </c>
      <c r="E110" s="33">
        <v>0</v>
      </c>
      <c r="F110" s="33">
        <v>117</v>
      </c>
      <c r="G110" s="33">
        <v>117</v>
      </c>
      <c r="H110" s="322">
        <v>10</v>
      </c>
      <c r="I110" s="32">
        <f>SUM(J110:L110)</f>
        <v>273</v>
      </c>
      <c r="J110" s="33">
        <v>0</v>
      </c>
      <c r="K110" s="33">
        <v>136</v>
      </c>
      <c r="L110" s="33">
        <v>137</v>
      </c>
      <c r="M110" s="316">
        <v>13</v>
      </c>
      <c r="N110" s="32">
        <f t="shared" si="33"/>
        <v>39</v>
      </c>
      <c r="O110" s="33">
        <f t="shared" si="34"/>
        <v>0</v>
      </c>
      <c r="P110" s="33">
        <f t="shared" si="35"/>
        <v>19</v>
      </c>
      <c r="Q110" s="33">
        <f t="shared" si="36"/>
        <v>20</v>
      </c>
      <c r="R110" s="292">
        <f t="shared" si="37"/>
        <v>3</v>
      </c>
    </row>
    <row r="111" spans="1:59" s="38" customFormat="1" ht="16.5" thickBot="1" x14ac:dyDescent="0.3">
      <c r="A111" s="82" t="s">
        <v>41</v>
      </c>
      <c r="B111" s="34" t="s">
        <v>10</v>
      </c>
      <c r="C111" s="35" t="s">
        <v>8</v>
      </c>
      <c r="D111" s="36">
        <f>SUM(E111:G111)</f>
        <v>54</v>
      </c>
      <c r="E111" s="37">
        <v>4</v>
      </c>
      <c r="F111" s="37">
        <v>50</v>
      </c>
      <c r="G111" s="37">
        <v>0</v>
      </c>
      <c r="H111" s="323">
        <v>5</v>
      </c>
      <c r="I111" s="36">
        <f>SUM(J111:L111)</f>
        <v>68</v>
      </c>
      <c r="J111" s="37">
        <v>5</v>
      </c>
      <c r="K111" s="37">
        <v>63</v>
      </c>
      <c r="L111" s="37">
        <v>0</v>
      </c>
      <c r="M111" s="317">
        <v>5</v>
      </c>
      <c r="N111" s="36">
        <f t="shared" si="33"/>
        <v>14</v>
      </c>
      <c r="O111" s="37">
        <f t="shared" si="34"/>
        <v>1</v>
      </c>
      <c r="P111" s="37">
        <f t="shared" si="35"/>
        <v>13</v>
      </c>
      <c r="Q111" s="37">
        <f t="shared" si="36"/>
        <v>0</v>
      </c>
      <c r="R111" s="294">
        <f t="shared" si="37"/>
        <v>0</v>
      </c>
    </row>
    <row r="112" spans="1:59" s="38" customFormat="1" x14ac:dyDescent="0.25">
      <c r="A112" s="25" t="str">
        <f>A24</f>
        <v>Base  59</v>
      </c>
      <c r="B112" s="47" t="s">
        <v>32</v>
      </c>
      <c r="C112" s="208"/>
      <c r="D112" s="48">
        <f>SUM(D113:D114)</f>
        <v>1088</v>
      </c>
      <c r="E112" s="49">
        <f t="shared" ref="E112:M112" si="40">SUM(E113:E114)</f>
        <v>15</v>
      </c>
      <c r="F112" s="49">
        <f t="shared" si="40"/>
        <v>639</v>
      </c>
      <c r="G112" s="49">
        <f t="shared" si="40"/>
        <v>434</v>
      </c>
      <c r="H112" s="321">
        <f t="shared" si="40"/>
        <v>26</v>
      </c>
      <c r="I112" s="48">
        <f t="shared" si="40"/>
        <v>1136</v>
      </c>
      <c r="J112" s="49">
        <f t="shared" si="40"/>
        <v>19</v>
      </c>
      <c r="K112" s="49">
        <f t="shared" si="40"/>
        <v>662</v>
      </c>
      <c r="L112" s="49">
        <f t="shared" si="40"/>
        <v>455</v>
      </c>
      <c r="M112" s="310">
        <f t="shared" si="40"/>
        <v>26</v>
      </c>
      <c r="N112" s="48">
        <f t="shared" si="33"/>
        <v>48</v>
      </c>
      <c r="O112" s="49">
        <f t="shared" si="34"/>
        <v>4</v>
      </c>
      <c r="P112" s="49">
        <f t="shared" si="35"/>
        <v>23</v>
      </c>
      <c r="Q112" s="49">
        <f t="shared" si="36"/>
        <v>21</v>
      </c>
      <c r="R112" s="325">
        <f t="shared" si="37"/>
        <v>0</v>
      </c>
    </row>
    <row r="113" spans="1:59" s="38" customFormat="1" x14ac:dyDescent="0.25">
      <c r="A113" s="42" t="str">
        <f>A26</f>
        <v>Base  59</v>
      </c>
      <c r="B113" s="30" t="s">
        <v>10</v>
      </c>
      <c r="C113" s="31" t="s">
        <v>9</v>
      </c>
      <c r="D113" s="32">
        <f>SUM(E113:G113)</f>
        <v>868</v>
      </c>
      <c r="E113" s="33">
        <v>0</v>
      </c>
      <c r="F113" s="33">
        <v>434</v>
      </c>
      <c r="G113" s="33">
        <v>434</v>
      </c>
      <c r="H113" s="322">
        <v>16</v>
      </c>
      <c r="I113" s="32">
        <f>SUM(J113:L113)</f>
        <v>910</v>
      </c>
      <c r="J113" s="33">
        <v>0</v>
      </c>
      <c r="K113" s="33">
        <v>455</v>
      </c>
      <c r="L113" s="33">
        <v>455</v>
      </c>
      <c r="M113" s="316">
        <v>16</v>
      </c>
      <c r="N113" s="32">
        <f t="shared" si="33"/>
        <v>42</v>
      </c>
      <c r="O113" s="33">
        <f t="shared" si="34"/>
        <v>0</v>
      </c>
      <c r="P113" s="33">
        <f t="shared" si="35"/>
        <v>21</v>
      </c>
      <c r="Q113" s="33">
        <f t="shared" si="36"/>
        <v>21</v>
      </c>
      <c r="R113" s="316">
        <f t="shared" si="37"/>
        <v>0</v>
      </c>
    </row>
    <row r="114" spans="1:59" s="38" customFormat="1" ht="16.5" thickBot="1" x14ac:dyDescent="0.3">
      <c r="A114" s="45" t="s">
        <v>68</v>
      </c>
      <c r="B114" s="34" t="s">
        <v>10</v>
      </c>
      <c r="C114" s="35" t="s">
        <v>8</v>
      </c>
      <c r="D114" s="36">
        <f>SUM(E114:G114)</f>
        <v>220</v>
      </c>
      <c r="E114" s="37">
        <v>15</v>
      </c>
      <c r="F114" s="37">
        <v>205</v>
      </c>
      <c r="G114" s="37">
        <v>0</v>
      </c>
      <c r="H114" s="323">
        <v>10</v>
      </c>
      <c r="I114" s="36">
        <f>SUM(J114:L114)</f>
        <v>226</v>
      </c>
      <c r="J114" s="37">
        <v>19</v>
      </c>
      <c r="K114" s="37">
        <v>207</v>
      </c>
      <c r="L114" s="37">
        <v>0</v>
      </c>
      <c r="M114" s="317">
        <v>10</v>
      </c>
      <c r="N114" s="36">
        <f t="shared" si="33"/>
        <v>6</v>
      </c>
      <c r="O114" s="37">
        <f t="shared" si="34"/>
        <v>4</v>
      </c>
      <c r="P114" s="37">
        <f t="shared" si="35"/>
        <v>2</v>
      </c>
      <c r="Q114" s="37">
        <f t="shared" si="36"/>
        <v>0</v>
      </c>
      <c r="R114" s="317">
        <f t="shared" si="37"/>
        <v>0</v>
      </c>
    </row>
    <row r="115" spans="1:59" s="38" customFormat="1" ht="18.75" x14ac:dyDescent="0.25">
      <c r="A115" s="42" t="s">
        <v>69</v>
      </c>
      <c r="B115" s="132" t="s">
        <v>49</v>
      </c>
      <c r="C115" s="190"/>
      <c r="D115" s="48">
        <f>SUM(D116:D120)</f>
        <v>295201</v>
      </c>
      <c r="E115" s="49">
        <f t="shared" ref="E115:M115" si="41">SUM(E116:E120)</f>
        <v>42736</v>
      </c>
      <c r="F115" s="49">
        <f t="shared" si="41"/>
        <v>206487</v>
      </c>
      <c r="G115" s="49">
        <f t="shared" si="41"/>
        <v>45978</v>
      </c>
      <c r="H115" s="321">
        <f t="shared" si="41"/>
        <v>0</v>
      </c>
      <c r="I115" s="48">
        <f t="shared" si="41"/>
        <v>342512</v>
      </c>
      <c r="J115" s="49">
        <f t="shared" si="41"/>
        <v>46643</v>
      </c>
      <c r="K115" s="49">
        <f t="shared" si="41"/>
        <v>254728</v>
      </c>
      <c r="L115" s="49">
        <f t="shared" si="41"/>
        <v>41141</v>
      </c>
      <c r="M115" s="310">
        <f t="shared" si="41"/>
        <v>0</v>
      </c>
      <c r="N115" s="48">
        <f t="shared" si="33"/>
        <v>47311</v>
      </c>
      <c r="O115" s="49">
        <f t="shared" si="34"/>
        <v>3907</v>
      </c>
      <c r="P115" s="49">
        <f t="shared" si="35"/>
        <v>48241</v>
      </c>
      <c r="Q115" s="49">
        <f t="shared" si="36"/>
        <v>-4837</v>
      </c>
      <c r="R115" s="310">
        <f t="shared" si="37"/>
        <v>0</v>
      </c>
    </row>
    <row r="116" spans="1:59" s="38" customFormat="1" x14ac:dyDescent="0.25">
      <c r="A116" s="42" t="s">
        <v>69</v>
      </c>
      <c r="B116" s="30" t="s">
        <v>12</v>
      </c>
      <c r="C116" s="185" t="s">
        <v>9</v>
      </c>
      <c r="D116" s="32">
        <f t="shared" ref="D116:D128" si="42">SUM(E116:G116)</f>
        <v>157879</v>
      </c>
      <c r="E116" s="33">
        <v>36417</v>
      </c>
      <c r="F116" s="33">
        <v>79447</v>
      </c>
      <c r="G116" s="33">
        <v>42015</v>
      </c>
      <c r="H116" s="322">
        <v>0</v>
      </c>
      <c r="I116" s="32">
        <f t="shared" ref="I116:I128" si="43">SUM(J116:L116)</f>
        <v>140540</v>
      </c>
      <c r="J116" s="33">
        <v>33846</v>
      </c>
      <c r="K116" s="33">
        <v>70734</v>
      </c>
      <c r="L116" s="33">
        <v>35960</v>
      </c>
      <c r="M116" s="316">
        <v>0</v>
      </c>
      <c r="N116" s="32">
        <f t="shared" si="33"/>
        <v>-17339</v>
      </c>
      <c r="O116" s="33">
        <f t="shared" si="34"/>
        <v>-2571</v>
      </c>
      <c r="P116" s="33">
        <f t="shared" si="35"/>
        <v>-8713</v>
      </c>
      <c r="Q116" s="33">
        <f t="shared" si="36"/>
        <v>-6055</v>
      </c>
      <c r="R116" s="316">
        <f t="shared" si="37"/>
        <v>0</v>
      </c>
    </row>
    <row r="117" spans="1:59" s="38" customFormat="1" x14ac:dyDescent="0.25">
      <c r="A117" s="42" t="s">
        <v>69</v>
      </c>
      <c r="B117" s="30" t="s">
        <v>12</v>
      </c>
      <c r="C117" s="185" t="s">
        <v>11</v>
      </c>
      <c r="D117" s="32">
        <f t="shared" si="42"/>
        <v>133304</v>
      </c>
      <c r="E117" s="33">
        <v>6924</v>
      </c>
      <c r="F117" s="33">
        <v>124639</v>
      </c>
      <c r="G117" s="33">
        <v>1741</v>
      </c>
      <c r="H117" s="322">
        <v>0</v>
      </c>
      <c r="I117" s="32">
        <f t="shared" si="43"/>
        <v>199393</v>
      </c>
      <c r="J117" s="33">
        <v>12744</v>
      </c>
      <c r="K117" s="33">
        <v>182445</v>
      </c>
      <c r="L117" s="33">
        <v>4204</v>
      </c>
      <c r="M117" s="316">
        <v>0</v>
      </c>
      <c r="N117" s="32">
        <f t="shared" si="33"/>
        <v>66089</v>
      </c>
      <c r="O117" s="33">
        <f t="shared" si="34"/>
        <v>5820</v>
      </c>
      <c r="P117" s="33">
        <f t="shared" si="35"/>
        <v>57806</v>
      </c>
      <c r="Q117" s="33">
        <f t="shared" si="36"/>
        <v>2463</v>
      </c>
      <c r="R117" s="316">
        <f t="shared" si="37"/>
        <v>0</v>
      </c>
    </row>
    <row r="118" spans="1:59" s="38" customFormat="1" x14ac:dyDescent="0.25">
      <c r="A118" s="42" t="s">
        <v>69</v>
      </c>
      <c r="B118" s="30" t="s">
        <v>10</v>
      </c>
      <c r="C118" s="185" t="s">
        <v>9</v>
      </c>
      <c r="D118" s="32">
        <f t="shared" si="42"/>
        <v>3159</v>
      </c>
      <c r="E118" s="33">
        <v>0</v>
      </c>
      <c r="F118" s="33">
        <v>1598</v>
      </c>
      <c r="G118" s="33">
        <v>1561</v>
      </c>
      <c r="H118" s="322">
        <v>0</v>
      </c>
      <c r="I118" s="32">
        <f t="shared" si="43"/>
        <v>1954</v>
      </c>
      <c r="J118" s="33">
        <v>0</v>
      </c>
      <c r="K118" s="33">
        <v>977</v>
      </c>
      <c r="L118" s="33">
        <v>977</v>
      </c>
      <c r="M118" s="316">
        <v>0</v>
      </c>
      <c r="N118" s="32">
        <f t="shared" si="33"/>
        <v>-1205</v>
      </c>
      <c r="O118" s="33">
        <f t="shared" si="34"/>
        <v>0</v>
      </c>
      <c r="P118" s="33">
        <f t="shared" si="35"/>
        <v>-621</v>
      </c>
      <c r="Q118" s="33">
        <f t="shared" si="36"/>
        <v>-584</v>
      </c>
      <c r="R118" s="316">
        <f t="shared" si="37"/>
        <v>0</v>
      </c>
    </row>
    <row r="119" spans="1:59" s="38" customFormat="1" x14ac:dyDescent="0.25">
      <c r="A119" s="42" t="s">
        <v>69</v>
      </c>
      <c r="B119" s="30" t="s">
        <v>10</v>
      </c>
      <c r="C119" s="185" t="s">
        <v>8</v>
      </c>
      <c r="D119" s="32">
        <f t="shared" si="42"/>
        <v>859</v>
      </c>
      <c r="E119" s="33">
        <v>56</v>
      </c>
      <c r="F119" s="33">
        <v>803</v>
      </c>
      <c r="G119" s="33">
        <v>0</v>
      </c>
      <c r="H119" s="322">
        <v>0</v>
      </c>
      <c r="I119" s="32">
        <f t="shared" si="43"/>
        <v>625</v>
      </c>
      <c r="J119" s="33">
        <v>53</v>
      </c>
      <c r="K119" s="33">
        <v>572</v>
      </c>
      <c r="L119" s="33">
        <v>0</v>
      </c>
      <c r="M119" s="316">
        <v>0</v>
      </c>
      <c r="N119" s="32">
        <f t="shared" si="33"/>
        <v>-234</v>
      </c>
      <c r="O119" s="33">
        <f t="shared" si="34"/>
        <v>-3</v>
      </c>
      <c r="P119" s="33">
        <f t="shared" si="35"/>
        <v>-231</v>
      </c>
      <c r="Q119" s="33">
        <f t="shared" si="36"/>
        <v>0</v>
      </c>
      <c r="R119" s="316">
        <f t="shared" si="37"/>
        <v>0</v>
      </c>
    </row>
    <row r="120" spans="1:59" s="38" customFormat="1" ht="16.5" thickBot="1" x14ac:dyDescent="0.3">
      <c r="A120" s="45" t="s">
        <v>69</v>
      </c>
      <c r="B120" s="34" t="s">
        <v>43</v>
      </c>
      <c r="C120" s="186" t="s">
        <v>42</v>
      </c>
      <c r="D120" s="36">
        <f t="shared" si="42"/>
        <v>0</v>
      </c>
      <c r="E120" s="37">
        <v>-661</v>
      </c>
      <c r="F120" s="37">
        <v>0</v>
      </c>
      <c r="G120" s="37">
        <v>661</v>
      </c>
      <c r="H120" s="323">
        <v>0</v>
      </c>
      <c r="I120" s="36">
        <f t="shared" si="43"/>
        <v>0</v>
      </c>
      <c r="J120" s="37">
        <v>0</v>
      </c>
      <c r="K120" s="37">
        <v>0</v>
      </c>
      <c r="L120" s="37">
        <v>0</v>
      </c>
      <c r="M120" s="317">
        <v>0</v>
      </c>
      <c r="N120" s="36">
        <f t="shared" si="33"/>
        <v>0</v>
      </c>
      <c r="O120" s="37">
        <f t="shared" si="34"/>
        <v>661</v>
      </c>
      <c r="P120" s="37">
        <f t="shared" si="35"/>
        <v>0</v>
      </c>
      <c r="Q120" s="37">
        <f t="shared" si="36"/>
        <v>-661</v>
      </c>
      <c r="R120" s="317">
        <f t="shared" si="37"/>
        <v>0</v>
      </c>
    </row>
    <row r="121" spans="1:59" s="63" customFormat="1" ht="16.5" thickBot="1" x14ac:dyDescent="0.3">
      <c r="A121" s="262" t="s">
        <v>71</v>
      </c>
      <c r="B121" s="50" t="s">
        <v>35</v>
      </c>
      <c r="C121" s="209"/>
      <c r="D121" s="51">
        <f t="shared" si="42"/>
        <v>-766</v>
      </c>
      <c r="E121" s="52">
        <v>-102</v>
      </c>
      <c r="F121" s="52">
        <v>-664</v>
      </c>
      <c r="G121" s="52">
        <v>0</v>
      </c>
      <c r="H121" s="326">
        <v>0</v>
      </c>
      <c r="I121" s="51">
        <f t="shared" si="43"/>
        <v>0</v>
      </c>
      <c r="J121" s="52">
        <v>0</v>
      </c>
      <c r="K121" s="52">
        <v>0</v>
      </c>
      <c r="L121" s="52">
        <v>0</v>
      </c>
      <c r="M121" s="327">
        <v>0</v>
      </c>
      <c r="N121" s="51">
        <f t="shared" si="33"/>
        <v>766</v>
      </c>
      <c r="O121" s="52">
        <f t="shared" si="34"/>
        <v>102</v>
      </c>
      <c r="P121" s="52">
        <f t="shared" si="35"/>
        <v>664</v>
      </c>
      <c r="Q121" s="52">
        <f t="shared" si="36"/>
        <v>0</v>
      </c>
      <c r="R121" s="307">
        <f t="shared" si="37"/>
        <v>0</v>
      </c>
      <c r="S121" s="67"/>
      <c r="T121" s="67"/>
      <c r="U121" s="67"/>
      <c r="V121" s="67"/>
      <c r="W121" s="67"/>
      <c r="X121" s="67"/>
      <c r="Y121" s="67"/>
      <c r="Z121" s="67"/>
      <c r="AA121" s="67"/>
      <c r="AB121" s="67"/>
      <c r="AC121" s="67"/>
      <c r="AD121" s="67"/>
      <c r="AE121" s="67"/>
      <c r="AF121" s="67"/>
      <c r="AG121" s="67"/>
      <c r="AH121" s="67"/>
      <c r="AI121" s="67"/>
      <c r="AJ121" s="67"/>
      <c r="AK121" s="67"/>
      <c r="AL121" s="67"/>
      <c r="AM121" s="67"/>
      <c r="AN121" s="67"/>
      <c r="AO121" s="67"/>
      <c r="AP121" s="67"/>
      <c r="AQ121" s="67"/>
      <c r="AR121" s="67"/>
      <c r="AS121" s="67"/>
      <c r="AT121" s="67"/>
      <c r="AU121" s="67"/>
      <c r="AV121" s="67"/>
      <c r="AW121" s="67"/>
      <c r="AX121" s="67"/>
      <c r="AY121" s="67"/>
      <c r="AZ121" s="67"/>
      <c r="BA121" s="67"/>
      <c r="BB121" s="67"/>
      <c r="BC121" s="67"/>
      <c r="BD121" s="67"/>
      <c r="BE121" s="67"/>
      <c r="BF121" s="67"/>
      <c r="BG121" s="67"/>
    </row>
    <row r="122" spans="1:59" s="63" customFormat="1" x14ac:dyDescent="0.25">
      <c r="A122" s="274" t="s">
        <v>72</v>
      </c>
      <c r="B122" s="277" t="s">
        <v>88</v>
      </c>
      <c r="C122" s="278"/>
      <c r="D122" s="28">
        <f>SUM(D123:D126)</f>
        <v>200</v>
      </c>
      <c r="E122" s="29">
        <f t="shared" ref="E122:H122" si="44">SUM(E123:E126)</f>
        <v>6</v>
      </c>
      <c r="F122" s="29">
        <f t="shared" si="44"/>
        <v>139</v>
      </c>
      <c r="G122" s="29">
        <f t="shared" si="44"/>
        <v>55</v>
      </c>
      <c r="H122" s="324">
        <f t="shared" si="44"/>
        <v>0</v>
      </c>
      <c r="I122" s="28">
        <f>SUM(I123:I126)</f>
        <v>2351</v>
      </c>
      <c r="J122" s="29">
        <f t="shared" ref="J122:M122" si="45">SUM(J123:J126)</f>
        <v>89</v>
      </c>
      <c r="K122" s="29">
        <f t="shared" si="45"/>
        <v>1612</v>
      </c>
      <c r="L122" s="29">
        <f t="shared" si="45"/>
        <v>650</v>
      </c>
      <c r="M122" s="297">
        <f t="shared" si="45"/>
        <v>0</v>
      </c>
      <c r="N122" s="28">
        <f t="shared" si="33"/>
        <v>2151</v>
      </c>
      <c r="O122" s="29">
        <f t="shared" si="33"/>
        <v>83</v>
      </c>
      <c r="P122" s="29">
        <f t="shared" si="33"/>
        <v>1473</v>
      </c>
      <c r="Q122" s="29">
        <f t="shared" si="33"/>
        <v>595</v>
      </c>
      <c r="R122" s="290">
        <f>M122-H122</f>
        <v>0</v>
      </c>
      <c r="S122" s="67"/>
      <c r="T122" s="67"/>
      <c r="U122" s="67"/>
      <c r="V122" s="67"/>
      <c r="W122" s="67"/>
      <c r="X122" s="67"/>
      <c r="Y122" s="67"/>
      <c r="Z122" s="67"/>
      <c r="AA122" s="67"/>
      <c r="AB122" s="67"/>
      <c r="AC122" s="67"/>
      <c r="AD122" s="67"/>
      <c r="AE122" s="67"/>
      <c r="AF122" s="67"/>
      <c r="AG122" s="67"/>
      <c r="AH122" s="67"/>
      <c r="AI122" s="67"/>
      <c r="AJ122" s="67"/>
      <c r="AK122" s="67"/>
      <c r="AL122" s="67"/>
      <c r="AM122" s="67"/>
      <c r="AN122" s="67"/>
      <c r="AO122" s="67"/>
      <c r="AP122" s="67"/>
      <c r="AQ122" s="67"/>
      <c r="AR122" s="67"/>
      <c r="AS122" s="67"/>
      <c r="AT122" s="67"/>
      <c r="AU122" s="67"/>
      <c r="AV122" s="67"/>
      <c r="AW122" s="67"/>
      <c r="AX122" s="67"/>
      <c r="AY122" s="67"/>
      <c r="AZ122" s="67"/>
      <c r="BA122" s="67"/>
      <c r="BB122" s="67"/>
      <c r="BC122" s="67"/>
      <c r="BD122" s="67"/>
      <c r="BE122" s="67"/>
      <c r="BF122" s="67"/>
      <c r="BG122" s="67"/>
    </row>
    <row r="123" spans="1:59" s="63" customFormat="1" x14ac:dyDescent="0.25">
      <c r="A123" s="276" t="s">
        <v>72</v>
      </c>
      <c r="B123" s="271" t="s">
        <v>12</v>
      </c>
      <c r="C123" s="185" t="s">
        <v>9</v>
      </c>
      <c r="D123" s="32">
        <f>SUM(E123:F123:G123)</f>
        <v>111</v>
      </c>
      <c r="E123" s="33">
        <v>0</v>
      </c>
      <c r="F123" s="33">
        <v>56</v>
      </c>
      <c r="G123" s="33">
        <v>55</v>
      </c>
      <c r="H123" s="322">
        <v>0</v>
      </c>
      <c r="I123" s="32">
        <f>SUM(J123:L123)</f>
        <v>1305</v>
      </c>
      <c r="J123" s="33">
        <v>0</v>
      </c>
      <c r="K123" s="33">
        <v>656</v>
      </c>
      <c r="L123" s="33">
        <v>649</v>
      </c>
      <c r="M123" s="316">
        <v>0</v>
      </c>
      <c r="N123" s="32">
        <f t="shared" si="33"/>
        <v>1194</v>
      </c>
      <c r="O123" s="33">
        <f>J123-E123</f>
        <v>0</v>
      </c>
      <c r="P123" s="33">
        <f>K123-F123</f>
        <v>600</v>
      </c>
      <c r="Q123" s="33">
        <f>L123-G123</f>
        <v>594</v>
      </c>
      <c r="R123" s="328">
        <f>M123-H123</f>
        <v>0</v>
      </c>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row>
    <row r="124" spans="1:59" s="63" customFormat="1" x14ac:dyDescent="0.25">
      <c r="A124" s="276" t="s">
        <v>72</v>
      </c>
      <c r="B124" s="271" t="s">
        <v>12</v>
      </c>
      <c r="C124" s="185" t="s">
        <v>11</v>
      </c>
      <c r="D124" s="32">
        <f>SUM(E124:F124:G124)</f>
        <v>89</v>
      </c>
      <c r="E124" s="33">
        <v>6</v>
      </c>
      <c r="F124" s="33">
        <v>83</v>
      </c>
      <c r="G124" s="33">
        <v>0</v>
      </c>
      <c r="H124" s="322">
        <v>0</v>
      </c>
      <c r="I124" s="32">
        <f t="shared" ref="I124:I126" si="46">SUM(J124:L124)</f>
        <v>1035</v>
      </c>
      <c r="J124" s="33">
        <v>88</v>
      </c>
      <c r="K124" s="33">
        <v>947</v>
      </c>
      <c r="L124" s="33">
        <v>0</v>
      </c>
      <c r="M124" s="316">
        <v>0</v>
      </c>
      <c r="N124" s="32">
        <f t="shared" si="33"/>
        <v>946</v>
      </c>
      <c r="O124" s="33">
        <f t="shared" ref="O124:O126" si="47">J124-E124</f>
        <v>82</v>
      </c>
      <c r="P124" s="33">
        <f t="shared" ref="P124:P126" si="48">K124-F124</f>
        <v>864</v>
      </c>
      <c r="Q124" s="33">
        <f t="shared" ref="Q124:Q126" si="49">L124-G124</f>
        <v>0</v>
      </c>
      <c r="R124" s="319">
        <f t="shared" ref="R124:R126" si="50">M124-H124</f>
        <v>0</v>
      </c>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row>
    <row r="125" spans="1:59" s="63" customFormat="1" x14ac:dyDescent="0.25">
      <c r="A125" s="276" t="s">
        <v>72</v>
      </c>
      <c r="B125" s="271" t="s">
        <v>10</v>
      </c>
      <c r="C125" s="185" t="s">
        <v>9</v>
      </c>
      <c r="D125" s="32">
        <f>SUM(E125:F125:G125)</f>
        <v>0</v>
      </c>
      <c r="E125" s="33">
        <v>0</v>
      </c>
      <c r="F125" s="33">
        <v>0</v>
      </c>
      <c r="G125" s="33">
        <v>0</v>
      </c>
      <c r="H125" s="322">
        <v>0</v>
      </c>
      <c r="I125" s="32">
        <f t="shared" si="46"/>
        <v>2</v>
      </c>
      <c r="J125" s="33">
        <v>0</v>
      </c>
      <c r="K125" s="33">
        <v>1</v>
      </c>
      <c r="L125" s="33">
        <v>1</v>
      </c>
      <c r="M125" s="316">
        <v>0</v>
      </c>
      <c r="N125" s="32">
        <f t="shared" si="33"/>
        <v>2</v>
      </c>
      <c r="O125" s="33">
        <f t="shared" si="47"/>
        <v>0</v>
      </c>
      <c r="P125" s="33">
        <f t="shared" si="48"/>
        <v>1</v>
      </c>
      <c r="Q125" s="33">
        <f t="shared" si="49"/>
        <v>1</v>
      </c>
      <c r="R125" s="319">
        <f t="shared" si="50"/>
        <v>0</v>
      </c>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67"/>
      <c r="AS125" s="67"/>
      <c r="AT125" s="67"/>
      <c r="AU125" s="67"/>
      <c r="AV125" s="67"/>
      <c r="AW125" s="67"/>
      <c r="AX125" s="67"/>
      <c r="AY125" s="67"/>
      <c r="AZ125" s="67"/>
      <c r="BA125" s="67"/>
      <c r="BB125" s="67"/>
      <c r="BC125" s="67"/>
      <c r="BD125" s="67"/>
      <c r="BE125" s="67"/>
      <c r="BF125" s="67"/>
      <c r="BG125" s="67"/>
    </row>
    <row r="126" spans="1:59" s="63" customFormat="1" ht="16.5" thickBot="1" x14ac:dyDescent="0.3">
      <c r="A126" s="275" t="s">
        <v>72</v>
      </c>
      <c r="B126" s="272" t="s">
        <v>10</v>
      </c>
      <c r="C126" s="273" t="s">
        <v>8</v>
      </c>
      <c r="D126" s="32">
        <f>SUM(E126:F126:G126)</f>
        <v>0</v>
      </c>
      <c r="E126" s="33">
        <v>0</v>
      </c>
      <c r="F126" s="33">
        <v>0</v>
      </c>
      <c r="G126" s="33">
        <v>0</v>
      </c>
      <c r="H126" s="322">
        <v>0</v>
      </c>
      <c r="I126" s="32">
        <f t="shared" si="46"/>
        <v>9</v>
      </c>
      <c r="J126" s="33">
        <v>1</v>
      </c>
      <c r="K126" s="33">
        <v>8</v>
      </c>
      <c r="L126" s="33">
        <v>0</v>
      </c>
      <c r="M126" s="316">
        <v>0</v>
      </c>
      <c r="N126" s="32">
        <f t="shared" si="33"/>
        <v>9</v>
      </c>
      <c r="O126" s="33">
        <f t="shared" si="47"/>
        <v>1</v>
      </c>
      <c r="P126" s="33">
        <f t="shared" si="48"/>
        <v>8</v>
      </c>
      <c r="Q126" s="33">
        <f t="shared" si="49"/>
        <v>0</v>
      </c>
      <c r="R126" s="319">
        <f t="shared" si="50"/>
        <v>0</v>
      </c>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c r="AT126" s="67"/>
      <c r="AU126" s="67"/>
      <c r="AV126" s="67"/>
      <c r="AW126" s="67"/>
      <c r="AX126" s="67"/>
      <c r="AY126" s="67"/>
      <c r="AZ126" s="67"/>
      <c r="BA126" s="67"/>
      <c r="BB126" s="67"/>
      <c r="BC126" s="67"/>
      <c r="BD126" s="67"/>
      <c r="BE126" s="67"/>
      <c r="BF126" s="67"/>
      <c r="BG126" s="67"/>
    </row>
    <row r="127" spans="1:59" s="63" customFormat="1" ht="17.25" customHeight="1" thickBot="1" x14ac:dyDescent="0.3">
      <c r="A127" s="89" t="str">
        <f>A39</f>
        <v>OA 6</v>
      </c>
      <c r="B127" s="50" t="s">
        <v>7</v>
      </c>
      <c r="C127" s="209"/>
      <c r="D127" s="51">
        <f t="shared" si="42"/>
        <v>55245</v>
      </c>
      <c r="E127" s="52">
        <v>1111</v>
      </c>
      <c r="F127" s="52">
        <v>27621</v>
      </c>
      <c r="G127" s="52">
        <v>26513</v>
      </c>
      <c r="H127" s="270">
        <v>0</v>
      </c>
      <c r="I127" s="51">
        <f t="shared" si="43"/>
        <v>50708</v>
      </c>
      <c r="J127" s="52">
        <v>960</v>
      </c>
      <c r="K127" s="52">
        <v>25352</v>
      </c>
      <c r="L127" s="52">
        <v>24396</v>
      </c>
      <c r="M127" s="115">
        <v>0</v>
      </c>
      <c r="N127" s="51">
        <f t="shared" si="33"/>
        <v>-4537</v>
      </c>
      <c r="O127" s="52">
        <f t="shared" si="34"/>
        <v>-151</v>
      </c>
      <c r="P127" s="52">
        <f t="shared" si="35"/>
        <v>-2269</v>
      </c>
      <c r="Q127" s="52">
        <f t="shared" si="36"/>
        <v>-2117</v>
      </c>
      <c r="R127" s="53">
        <f t="shared" si="37"/>
        <v>0</v>
      </c>
      <c r="S127" s="67"/>
      <c r="T127" s="67"/>
      <c r="U127" s="67"/>
      <c r="V127" s="67"/>
      <c r="W127" s="67"/>
      <c r="X127" s="67"/>
      <c r="Y127" s="67"/>
      <c r="Z127" s="67"/>
      <c r="AA127" s="67"/>
      <c r="AB127" s="67"/>
      <c r="AC127" s="67"/>
      <c r="AD127" s="67"/>
      <c r="AE127" s="67"/>
      <c r="AF127" s="67"/>
      <c r="AG127" s="67"/>
      <c r="AH127" s="67"/>
      <c r="AI127" s="67"/>
      <c r="AJ127" s="67"/>
      <c r="AK127" s="67"/>
      <c r="AL127" s="67"/>
      <c r="AM127" s="67"/>
      <c r="AN127" s="67"/>
      <c r="AO127" s="67"/>
      <c r="AP127" s="67"/>
      <c r="AQ127" s="67"/>
      <c r="AR127" s="67"/>
      <c r="AS127" s="67"/>
      <c r="AT127" s="67"/>
      <c r="AU127" s="67"/>
      <c r="AV127" s="67"/>
      <c r="AW127" s="67"/>
      <c r="AX127" s="67"/>
      <c r="AY127" s="67"/>
      <c r="AZ127" s="67"/>
      <c r="BA127" s="67"/>
      <c r="BB127" s="67"/>
      <c r="BC127" s="67"/>
      <c r="BD127" s="67"/>
      <c r="BE127" s="67"/>
      <c r="BF127" s="67"/>
      <c r="BG127" s="67"/>
    </row>
    <row r="128" spans="1:59" s="63" customFormat="1" ht="17.25" customHeight="1" thickBot="1" x14ac:dyDescent="0.3">
      <c r="A128" s="89" t="str">
        <f>A40</f>
        <v>OA 27</v>
      </c>
      <c r="B128" s="50" t="s">
        <v>6</v>
      </c>
      <c r="C128" s="209"/>
      <c r="D128" s="51">
        <f t="shared" si="42"/>
        <v>2275</v>
      </c>
      <c r="E128" s="52">
        <v>0</v>
      </c>
      <c r="F128" s="52">
        <v>1563</v>
      </c>
      <c r="G128" s="52">
        <v>712</v>
      </c>
      <c r="H128" s="116">
        <v>0</v>
      </c>
      <c r="I128" s="51">
        <f t="shared" si="43"/>
        <v>2951</v>
      </c>
      <c r="J128" s="52">
        <v>0</v>
      </c>
      <c r="K128" s="52">
        <v>2029</v>
      </c>
      <c r="L128" s="52">
        <v>922</v>
      </c>
      <c r="M128" s="115">
        <v>0</v>
      </c>
      <c r="N128" s="51">
        <f t="shared" si="33"/>
        <v>676</v>
      </c>
      <c r="O128" s="52">
        <f t="shared" si="34"/>
        <v>0</v>
      </c>
      <c r="P128" s="52">
        <f t="shared" si="35"/>
        <v>466</v>
      </c>
      <c r="Q128" s="52">
        <f t="shared" si="36"/>
        <v>210</v>
      </c>
      <c r="R128" s="53">
        <f t="shared" si="37"/>
        <v>0</v>
      </c>
      <c r="S128" s="67"/>
      <c r="T128" s="67"/>
      <c r="U128" s="67"/>
      <c r="V128" s="67"/>
      <c r="W128" s="67"/>
      <c r="X128" s="67"/>
      <c r="Y128" s="67"/>
      <c r="Z128" s="67"/>
      <c r="AA128" s="67"/>
      <c r="AB128" s="67"/>
      <c r="AC128" s="67"/>
      <c r="AD128" s="67"/>
      <c r="AE128" s="67"/>
      <c r="AF128" s="67"/>
      <c r="AG128" s="67"/>
      <c r="AH128" s="67"/>
      <c r="AI128" s="67"/>
      <c r="AJ128" s="67"/>
      <c r="AK128" s="67"/>
      <c r="AL128" s="67"/>
      <c r="AM128" s="67"/>
      <c r="AN128" s="67"/>
      <c r="AO128" s="67"/>
      <c r="AP128" s="67"/>
      <c r="AQ128" s="67"/>
      <c r="AR128" s="67"/>
      <c r="AS128" s="67"/>
      <c r="AT128" s="67"/>
      <c r="AU128" s="67"/>
      <c r="AV128" s="67"/>
      <c r="AW128" s="67"/>
      <c r="AX128" s="67"/>
      <c r="AY128" s="67"/>
      <c r="AZ128" s="67"/>
      <c r="BA128" s="67"/>
      <c r="BB128" s="67"/>
      <c r="BC128" s="67"/>
      <c r="BD128" s="67"/>
      <c r="BE128" s="67"/>
      <c r="BF128" s="67"/>
      <c r="BG128" s="67"/>
    </row>
    <row r="129" spans="1:59" s="57" customFormat="1" ht="15" customHeight="1" thickBot="1" x14ac:dyDescent="0.3">
      <c r="A129" s="210"/>
      <c r="B129" s="211"/>
      <c r="C129" s="117" t="s">
        <v>5</v>
      </c>
      <c r="D129" s="51">
        <f t="shared" ref="D129:M129" si="51">D97+D102+D107+D112+D115+D121+D122+D127+D128</f>
        <v>476110</v>
      </c>
      <c r="E129" s="52">
        <f t="shared" si="51"/>
        <v>48213</v>
      </c>
      <c r="F129" s="52">
        <f t="shared" si="51"/>
        <v>322322</v>
      </c>
      <c r="G129" s="52">
        <f t="shared" si="51"/>
        <v>105575</v>
      </c>
      <c r="H129" s="115">
        <f>H97+H102+H107+H112</f>
        <v>8374</v>
      </c>
      <c r="I129" s="51">
        <f t="shared" si="51"/>
        <v>533590</v>
      </c>
      <c r="J129" s="52">
        <f t="shared" si="51"/>
        <v>53718</v>
      </c>
      <c r="K129" s="52">
        <f t="shared" si="51"/>
        <v>377297</v>
      </c>
      <c r="L129" s="52">
        <f t="shared" si="51"/>
        <v>102575</v>
      </c>
      <c r="M129" s="115">
        <f t="shared" si="51"/>
        <v>8550</v>
      </c>
      <c r="N129" s="51">
        <f t="shared" si="33"/>
        <v>57480</v>
      </c>
      <c r="O129" s="52">
        <f t="shared" si="34"/>
        <v>5505</v>
      </c>
      <c r="P129" s="52">
        <f t="shared" si="35"/>
        <v>54975</v>
      </c>
      <c r="Q129" s="52">
        <f t="shared" si="36"/>
        <v>-3000</v>
      </c>
      <c r="R129" s="115">
        <f t="shared" si="37"/>
        <v>176</v>
      </c>
      <c r="S129" s="92"/>
      <c r="T129" s="92"/>
      <c r="U129" s="92"/>
      <c r="V129" s="92"/>
      <c r="W129" s="92"/>
      <c r="X129" s="92"/>
      <c r="Y129" s="92"/>
      <c r="Z129" s="92"/>
      <c r="AA129" s="92"/>
      <c r="AB129" s="92"/>
      <c r="AC129" s="92"/>
      <c r="AD129" s="92"/>
      <c r="AE129" s="92"/>
      <c r="AF129" s="92"/>
      <c r="AG129" s="92"/>
      <c r="AH129" s="92"/>
      <c r="AI129" s="92"/>
      <c r="AJ129" s="92"/>
      <c r="AK129" s="92"/>
      <c r="AL129" s="92"/>
      <c r="AM129" s="92"/>
      <c r="AN129" s="92"/>
      <c r="AO129" s="92"/>
      <c r="AP129" s="92"/>
      <c r="AQ129" s="92"/>
      <c r="AR129" s="92"/>
      <c r="AS129" s="92"/>
      <c r="AT129" s="92"/>
      <c r="AU129" s="92"/>
      <c r="AV129" s="92"/>
      <c r="AW129" s="92"/>
      <c r="AX129" s="92"/>
      <c r="AY129" s="92"/>
      <c r="AZ129" s="92"/>
      <c r="BA129" s="92"/>
      <c r="BB129" s="92"/>
      <c r="BC129" s="92"/>
      <c r="BD129" s="92"/>
      <c r="BE129" s="92"/>
      <c r="BF129" s="92"/>
      <c r="BG129" s="92"/>
    </row>
    <row r="130" spans="1:59" s="57" customFormat="1" ht="15" customHeight="1" x14ac:dyDescent="0.25">
      <c r="A130" s="201"/>
      <c r="B130" s="212"/>
      <c r="C130" s="58" t="s">
        <v>4</v>
      </c>
      <c r="D130" s="32">
        <f>D98+D99+D103+D104+D108+D109+D116+D117+D123+D124</f>
        <v>413502</v>
      </c>
      <c r="E130" s="33">
        <f>E98+E99+E103+E104+E108+E109+E116+E117+E123+E124</f>
        <v>47784</v>
      </c>
      <c r="F130" s="33">
        <f>F98+F99+F103+F104+F108+F109+F116+F117+F123+F124</f>
        <v>290321</v>
      </c>
      <c r="G130" s="33">
        <f>G98+G99+G103+G104+G108+G109+G116+G117+G123+G124</f>
        <v>75397</v>
      </c>
      <c r="H130" s="86">
        <f t="shared" ref="H130:M130" si="52">H98+H99+H103+H104+H108+H109+H116+H117</f>
        <v>8262</v>
      </c>
      <c r="I130" s="65">
        <f>I98+I99+I103+I104+I108+I109+I116+I117+I123+I124</f>
        <v>475362</v>
      </c>
      <c r="J130" s="33">
        <f>J98+J99+J103+J104+J108+J109+J116+J117+J123+J124</f>
        <v>52670</v>
      </c>
      <c r="K130" s="66">
        <f>K98+K99+K103+K104+K108+K109+K116+K117+K123+K124</f>
        <v>347197</v>
      </c>
      <c r="L130" s="66">
        <f>L98+L99+L103+L104+L108+L109+L116+L117+L123+L124</f>
        <v>75495</v>
      </c>
      <c r="M130" s="86">
        <f t="shared" si="52"/>
        <v>8444</v>
      </c>
      <c r="N130" s="32">
        <f t="shared" si="33"/>
        <v>61860</v>
      </c>
      <c r="O130" s="33">
        <f t="shared" si="34"/>
        <v>4886</v>
      </c>
      <c r="P130" s="33">
        <f t="shared" si="35"/>
        <v>56876</v>
      </c>
      <c r="Q130" s="33">
        <f t="shared" si="36"/>
        <v>98</v>
      </c>
      <c r="R130" s="86">
        <f t="shared" si="37"/>
        <v>182</v>
      </c>
      <c r="S130" s="92"/>
      <c r="T130" s="92"/>
      <c r="U130" s="92"/>
      <c r="V130" s="92"/>
      <c r="W130" s="92"/>
      <c r="X130" s="92"/>
      <c r="Y130" s="92"/>
      <c r="Z130" s="92"/>
      <c r="AA130" s="92"/>
      <c r="AB130" s="92"/>
      <c r="AC130" s="92"/>
      <c r="AD130" s="92"/>
      <c r="AE130" s="92"/>
      <c r="AF130" s="92"/>
      <c r="AG130" s="92"/>
      <c r="AH130" s="92"/>
      <c r="AI130" s="92"/>
      <c r="AJ130" s="92"/>
      <c r="AK130" s="92"/>
      <c r="AL130" s="92"/>
      <c r="AM130" s="92"/>
      <c r="AN130" s="92"/>
      <c r="AO130" s="92"/>
      <c r="AP130" s="92"/>
      <c r="AQ130" s="92"/>
      <c r="AR130" s="92"/>
      <c r="AS130" s="92"/>
      <c r="AT130" s="92"/>
      <c r="AU130" s="92"/>
      <c r="AV130" s="92"/>
      <c r="AW130" s="92"/>
      <c r="AX130" s="92"/>
      <c r="AY130" s="92"/>
      <c r="AZ130" s="92"/>
      <c r="BA130" s="92"/>
      <c r="BB130" s="92"/>
      <c r="BC130" s="92"/>
      <c r="BD130" s="92"/>
      <c r="BE130" s="92"/>
      <c r="BF130" s="92"/>
      <c r="BG130" s="92"/>
    </row>
    <row r="131" spans="1:59" s="63" customFormat="1" ht="15" customHeight="1" x14ac:dyDescent="0.25">
      <c r="A131" s="213"/>
      <c r="B131" s="214"/>
      <c r="C131" s="58" t="s">
        <v>3</v>
      </c>
      <c r="D131" s="32">
        <f>D100+D101+D105+D106+D110+D111+D113+D114+D118+D119</f>
        <v>5854</v>
      </c>
      <c r="E131" s="33">
        <f>E100+E101+E105+E106+E110+E111+E113+E114+E118+E119</f>
        <v>81</v>
      </c>
      <c r="F131" s="33">
        <f>F100+F101+F105+F106+F110+F111+F113+F114+F118+F119</f>
        <v>3481</v>
      </c>
      <c r="G131" s="33">
        <f t="shared" ref="G131:M131" si="53">G100+G101+G105+G106+G110+G111+G113+G114+G118+G119</f>
        <v>2292</v>
      </c>
      <c r="H131" s="86">
        <f t="shared" si="53"/>
        <v>112</v>
      </c>
      <c r="I131" s="65">
        <f>I100+I101+I105+I106+I110+I111+I113+I114+I118+I119+I125+I126</f>
        <v>4569</v>
      </c>
      <c r="J131" s="33">
        <f>J100+J101+J105+J106+J110+J111+J113+J114+J118+J119+J125+J126</f>
        <v>88</v>
      </c>
      <c r="K131" s="66">
        <f>K100+K101+K105+K106+K110+K111+K113+K114+K118+K119+K125+K126</f>
        <v>2719</v>
      </c>
      <c r="L131" s="66">
        <f>L100+L101+L105+L106+L110+L111+L113+L114+L118+L119+L125+L126</f>
        <v>1762</v>
      </c>
      <c r="M131" s="86">
        <f t="shared" si="53"/>
        <v>106</v>
      </c>
      <c r="N131" s="32">
        <f t="shared" si="33"/>
        <v>-1285</v>
      </c>
      <c r="O131" s="33">
        <f t="shared" si="34"/>
        <v>7</v>
      </c>
      <c r="P131" s="33">
        <f t="shared" si="35"/>
        <v>-762</v>
      </c>
      <c r="Q131" s="33">
        <f t="shared" si="36"/>
        <v>-530</v>
      </c>
      <c r="R131" s="86">
        <f t="shared" si="37"/>
        <v>-6</v>
      </c>
      <c r="S131" s="67"/>
      <c r="T131" s="67"/>
      <c r="U131" s="67"/>
      <c r="V131" s="67"/>
      <c r="W131" s="67"/>
      <c r="X131" s="67"/>
      <c r="Y131" s="67"/>
      <c r="Z131" s="67"/>
      <c r="AA131" s="67"/>
      <c r="AB131" s="67"/>
      <c r="AC131" s="67"/>
      <c r="AD131" s="67"/>
      <c r="AE131" s="67"/>
      <c r="AF131" s="67"/>
      <c r="AG131" s="67"/>
      <c r="AH131" s="67"/>
      <c r="AI131" s="67"/>
      <c r="AJ131" s="67"/>
      <c r="AK131" s="67"/>
      <c r="AL131" s="67"/>
      <c r="AM131" s="67"/>
      <c r="AN131" s="67"/>
      <c r="AO131" s="67"/>
      <c r="AP131" s="67"/>
      <c r="AQ131" s="67"/>
      <c r="AR131" s="67"/>
      <c r="AS131" s="67"/>
      <c r="AT131" s="67"/>
      <c r="AU131" s="67"/>
      <c r="AV131" s="67"/>
      <c r="AW131" s="67"/>
      <c r="AX131" s="67"/>
      <c r="AY131" s="67"/>
      <c r="AZ131" s="67"/>
      <c r="BA131" s="67"/>
      <c r="BB131" s="67"/>
      <c r="BC131" s="67"/>
      <c r="BD131" s="67"/>
      <c r="BE131" s="67"/>
      <c r="BF131" s="67"/>
      <c r="BG131" s="67"/>
    </row>
    <row r="132" spans="1:59" s="63" customFormat="1" ht="15" customHeight="1" thickBot="1" x14ac:dyDescent="0.3">
      <c r="A132" s="215"/>
      <c r="B132" s="216"/>
      <c r="C132" s="118" t="s">
        <v>2</v>
      </c>
      <c r="D132" s="36">
        <f>D120+D121+D127+D128</f>
        <v>56754</v>
      </c>
      <c r="E132" s="37">
        <f>E120+E121+E127+E128</f>
        <v>348</v>
      </c>
      <c r="F132" s="37">
        <f>F120+F121+F127+F128</f>
        <v>28520</v>
      </c>
      <c r="G132" s="37">
        <f t="shared" ref="G132:M132" si="54">G120+G121+G127+G128</f>
        <v>27886</v>
      </c>
      <c r="H132" s="87">
        <f t="shared" si="54"/>
        <v>0</v>
      </c>
      <c r="I132" s="94">
        <f t="shared" si="54"/>
        <v>53659</v>
      </c>
      <c r="J132" s="37">
        <f t="shared" si="54"/>
        <v>960</v>
      </c>
      <c r="K132" s="95">
        <f t="shared" si="54"/>
        <v>27381</v>
      </c>
      <c r="L132" s="95">
        <f t="shared" si="54"/>
        <v>25318</v>
      </c>
      <c r="M132" s="87">
        <f t="shared" si="54"/>
        <v>0</v>
      </c>
      <c r="N132" s="36">
        <f t="shared" si="33"/>
        <v>-3095</v>
      </c>
      <c r="O132" s="37">
        <f t="shared" si="34"/>
        <v>612</v>
      </c>
      <c r="P132" s="37">
        <f t="shared" si="35"/>
        <v>-1139</v>
      </c>
      <c r="Q132" s="37">
        <f t="shared" si="36"/>
        <v>-2568</v>
      </c>
      <c r="R132" s="87">
        <f t="shared" si="37"/>
        <v>0</v>
      </c>
      <c r="S132" s="67"/>
      <c r="T132" s="67"/>
      <c r="U132" s="67"/>
      <c r="V132" s="67"/>
      <c r="W132" s="67"/>
      <c r="X132" s="67"/>
      <c r="Y132" s="67"/>
      <c r="Z132" s="67"/>
      <c r="AA132" s="67"/>
      <c r="AB132" s="67"/>
      <c r="AC132" s="67"/>
      <c r="AD132" s="67"/>
      <c r="AE132" s="67"/>
      <c r="AF132" s="67"/>
      <c r="AG132" s="67"/>
      <c r="AH132" s="67"/>
      <c r="AI132" s="67"/>
      <c r="AJ132" s="67"/>
      <c r="AK132" s="67"/>
      <c r="AL132" s="67"/>
      <c r="AM132" s="67"/>
      <c r="AN132" s="67"/>
      <c r="AO132" s="67"/>
      <c r="AP132" s="67"/>
      <c r="AQ132" s="67"/>
      <c r="AR132" s="67"/>
      <c r="AS132" s="67"/>
      <c r="AT132" s="67"/>
      <c r="AU132" s="67"/>
      <c r="AV132" s="67"/>
      <c r="AW132" s="67"/>
      <c r="AX132" s="67"/>
      <c r="AY132" s="67"/>
      <c r="AZ132" s="67"/>
      <c r="BA132" s="67"/>
      <c r="BB132" s="67"/>
      <c r="BC132" s="67"/>
      <c r="BD132" s="67"/>
      <c r="BE132" s="67"/>
      <c r="BF132" s="67"/>
      <c r="BG132" s="67"/>
    </row>
    <row r="133" spans="1:59" x14ac:dyDescent="0.25">
      <c r="A133" s="146" t="s">
        <v>1</v>
      </c>
      <c r="B133" s="282"/>
      <c r="C133" s="279"/>
      <c r="D133" s="280"/>
      <c r="E133" s="280"/>
      <c r="F133" s="283"/>
      <c r="G133" s="283"/>
      <c r="H133" s="283"/>
      <c r="I133" s="283"/>
      <c r="J133" s="283"/>
      <c r="K133" s="283"/>
      <c r="L133" s="283"/>
      <c r="M133" s="283"/>
      <c r="N133" s="283"/>
      <c r="O133" s="283"/>
      <c r="P133" s="283"/>
      <c r="Q133" s="283"/>
      <c r="R133" s="283"/>
    </row>
    <row r="134" spans="1:59" x14ac:dyDescent="0.25">
      <c r="A134" s="265" t="s">
        <v>0</v>
      </c>
      <c r="B134" s="281"/>
      <c r="C134" s="218"/>
      <c r="D134" s="165"/>
      <c r="E134" s="165"/>
      <c r="F134" s="8"/>
      <c r="G134" s="8"/>
      <c r="H134" s="124"/>
      <c r="I134" s="8"/>
      <c r="J134" s="8"/>
      <c r="K134" s="8"/>
      <c r="L134" s="8"/>
      <c r="M134" s="124"/>
      <c r="N134" s="6"/>
      <c r="O134" s="8"/>
      <c r="P134" s="8"/>
      <c r="Q134" s="8"/>
      <c r="R134" s="130"/>
    </row>
    <row r="135" spans="1:59" ht="15.75" customHeight="1" x14ac:dyDescent="0.25">
      <c r="A135" s="266">
        <v>1</v>
      </c>
      <c r="B135" s="267" t="s">
        <v>75</v>
      </c>
      <c r="C135" s="167"/>
      <c r="D135" s="167"/>
      <c r="E135" s="167"/>
      <c r="F135" s="167"/>
      <c r="G135" s="167"/>
      <c r="H135" s="167"/>
      <c r="I135" s="167"/>
      <c r="J135" s="167"/>
      <c r="K135" s="167"/>
      <c r="L135" s="167"/>
      <c r="M135" s="167"/>
      <c r="N135" s="167"/>
      <c r="O135" s="167"/>
      <c r="P135" s="167"/>
      <c r="Q135" s="167"/>
      <c r="R135" s="167"/>
    </row>
    <row r="136" spans="1:59" ht="15.75" customHeight="1" x14ac:dyDescent="0.25">
      <c r="A136" s="266">
        <v>2</v>
      </c>
      <c r="B136" s="250" t="s">
        <v>48</v>
      </c>
      <c r="C136" s="168"/>
      <c r="D136" s="169"/>
      <c r="E136" s="169"/>
      <c r="F136" s="169"/>
      <c r="G136" s="169"/>
      <c r="H136" s="168"/>
      <c r="I136" s="169"/>
      <c r="J136" s="169"/>
      <c r="K136" s="169"/>
      <c r="L136" s="169"/>
      <c r="M136" s="168"/>
      <c r="N136" s="169"/>
      <c r="O136" s="169"/>
      <c r="P136" s="169"/>
      <c r="Q136" s="169"/>
      <c r="R136" s="170"/>
    </row>
    <row r="137" spans="1:59" hidden="1" x14ac:dyDescent="0.25">
      <c r="A137" s="166"/>
      <c r="B137" s="168"/>
      <c r="C137" s="168"/>
      <c r="D137" s="169"/>
      <c r="E137" s="169"/>
      <c r="F137" s="169"/>
      <c r="G137" s="169"/>
      <c r="H137" s="168"/>
      <c r="I137" s="169"/>
      <c r="J137" s="169"/>
      <c r="K137" s="169"/>
      <c r="L137" s="169"/>
      <c r="M137" s="168"/>
      <c r="N137" s="169"/>
      <c r="O137" s="169"/>
      <c r="P137" s="169"/>
      <c r="Q137" s="169"/>
      <c r="R137" s="170"/>
    </row>
    <row r="138" spans="1:59" hidden="1" x14ac:dyDescent="0.25">
      <c r="A138" s="166"/>
      <c r="B138" s="168"/>
      <c r="C138" s="168"/>
      <c r="D138" s="169"/>
      <c r="E138" s="169"/>
      <c r="F138" s="169"/>
      <c r="G138" s="169"/>
      <c r="H138" s="168"/>
      <c r="I138" s="169"/>
      <c r="J138" s="169"/>
      <c r="K138" s="169"/>
      <c r="L138" s="169"/>
      <c r="M138" s="168"/>
      <c r="N138" s="169"/>
      <c r="O138" s="169"/>
      <c r="P138" s="169"/>
      <c r="Q138" s="169"/>
      <c r="R138" s="170"/>
    </row>
    <row r="139" spans="1:59" ht="18" hidden="1" customHeight="1" x14ac:dyDescent="0.25">
      <c r="A139" s="166"/>
      <c r="B139" s="168"/>
      <c r="C139" s="168"/>
      <c r="D139" s="169"/>
      <c r="E139" s="169"/>
      <c r="F139" s="169"/>
      <c r="G139" s="169"/>
      <c r="H139" s="168"/>
      <c r="I139" s="169"/>
      <c r="J139" s="169"/>
      <c r="K139" s="169"/>
      <c r="L139" s="169"/>
      <c r="M139" s="168"/>
      <c r="N139" s="169"/>
      <c r="O139" s="169"/>
      <c r="P139" s="169"/>
      <c r="Q139" s="169"/>
      <c r="R139" s="170"/>
    </row>
    <row r="140" spans="1:59" ht="25.5" hidden="1" customHeight="1" x14ac:dyDescent="0.25"/>
    <row r="141" spans="1:59" hidden="1" x14ac:dyDescent="0.25"/>
    <row r="142" spans="1:59" hidden="1" x14ac:dyDescent="0.25"/>
    <row r="143" spans="1:59" hidden="1" x14ac:dyDescent="0.25"/>
    <row r="144" spans="1:59"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sheetData>
  <printOptions horizontalCentered="1"/>
  <pageMargins left="0.25" right="0.25" top="0.75" bottom="0.75" header="0.3" footer="0.3"/>
  <pageSetup paperSize="5" scale="50" fitToHeight="0" orientation="landscape" r:id="rId1"/>
  <headerFooter>
    <oddHeader>&amp;LCalifornia Department of Health Care Services&amp;RMay 2019 Medi-Cal Estimate</oddHeader>
  </headerFooter>
  <rowBreaks count="2" manualBreakCount="2">
    <brk id="48" max="17" man="1"/>
    <brk id="93"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DHCSDOC-376834418-587</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https://dhcscagovauthoring/dataandstats/reports/_layouts/15/DocIdRedir.aspx?ID=DHCSDOC-376834418-587</Url>
      <Description>DHCSDOC-376834418-587</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D94E4C03-65AA-498B-8334-35FD5E1AE74F}"/>
</file>

<file path=customXml/itemProps2.xml><?xml version="1.0" encoding="utf-8"?>
<ds:datastoreItem xmlns:ds="http://schemas.openxmlformats.org/officeDocument/2006/customXml" ds:itemID="{A938CC74-4826-4C98-85C7-B76F10D2204A}"/>
</file>

<file path=customXml/itemProps3.xml><?xml version="1.0" encoding="utf-8"?>
<ds:datastoreItem xmlns:ds="http://schemas.openxmlformats.org/officeDocument/2006/customXml" ds:itemID="{AB04DDD0-5272-4A13-B384-526693B3FE89}"/>
</file>

<file path=customXml/itemProps4.xml><?xml version="1.0" encoding="utf-8"?>
<ds:datastoreItem xmlns:ds="http://schemas.openxmlformats.org/officeDocument/2006/customXml" ds:itemID="{22B5DBDA-F5A7-48A4-ACD5-E58C2A51276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2019 Medi-Cal Supplemental Chart</dc:title>
  <dc:creator>J. Singh</dc:creator>
  <cp:keywords/>
  <cp:lastModifiedBy>Jetton, Sasha (ADM-FFB)@DHCS</cp:lastModifiedBy>
  <cp:lastPrinted>2019-12-20T01:45:34Z</cp:lastPrinted>
  <dcterms:created xsi:type="dcterms:W3CDTF">2019-08-09T18:02:06Z</dcterms:created>
  <dcterms:modified xsi:type="dcterms:W3CDTF">2020-01-08T00:41:39Z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3eb7a1b6-cf9e-420c-aa05-ccf48babc0a8</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