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66925"/>
  <mc:AlternateContent xmlns:mc="http://schemas.openxmlformats.org/markup-compatibility/2006">
    <mc:Choice Requires="x15">
      <x15ac:absPath xmlns:x15ac="http://schemas.microsoft.com/office/spreadsheetml/2010/11/ac" url="C:\Users\Bher\Desktop\"/>
    </mc:Choice>
  </mc:AlternateContent>
  <xr:revisionPtr revIDLastSave="0" documentId="13_ncr:1_{540EAAA3-9C9D-433C-8752-C9B844CAF133}" xr6:coauthVersionLast="47" xr6:coauthVersionMax="47" xr10:uidLastSave="{00000000-0000-0000-0000-000000000000}"/>
  <workbookProtection workbookAlgorithmName="SHA-512" workbookHashValue="mW9LgE2OvZ4FvDYKtGdnsEsT/VxiimGfLmvk0JVJoGUdBF9HxnddWyjcg6lRbR+IxN1zENfUzLl64zJSAFPFew==" workbookSaltValue="zGLcPncQ4QnEFiyJkpwHGg==" workbookSpinCount="100000" lockStructure="1"/>
  <bookViews>
    <workbookView xWindow="-110" yWindow="-110" windowWidth="19420" windowHeight="10420" tabRatio="684" xr2:uid="{00000000-000D-0000-FFFF-FFFF00000000}"/>
  </bookViews>
  <sheets>
    <sheet name="Instructions" sheetId="1" r:id="rId1"/>
    <sheet name="I_State&amp;Prog_Info" sheetId="2" r:id="rId2"/>
    <sheet name="II_Prog_1" sheetId="9" r:id="rId3"/>
    <sheet name="II_Prog_2" sheetId="31" r:id="rId4"/>
    <sheet name="II_Prog_3" sheetId="32" r:id="rId5"/>
    <sheet name="II_Prog_4" sheetId="33" r:id="rId6"/>
    <sheet name="II_Prog_5" sheetId="34" r:id="rId7"/>
    <sheet name="II_Prog_6" sheetId="35" r:id="rId8"/>
    <sheet name="II_Prog_7" sheetId="36" r:id="rId9"/>
    <sheet name="II_Prog_8" sheetId="37" r:id="rId10"/>
    <sheet name="II_Prog_9" sheetId="38" r:id="rId11"/>
    <sheet name="II_Prog_10" sheetId="39" r:id="rId12"/>
    <sheet name="II_Prog_11" sheetId="40" r:id="rId13"/>
    <sheet name="II_Prog_12" sheetId="41" r:id="rId14"/>
    <sheet name="II_Prog_13" sheetId="42" r:id="rId15"/>
    <sheet name="II_Prog_14" sheetId="43" r:id="rId16"/>
    <sheet name="II_Prog_15" sheetId="44" r:id="rId17"/>
    <sheet name="Set Values" sheetId="14" state="hidden" r:id="rId18"/>
  </sheets>
  <definedNames>
    <definedName name="TitleRegion1.A12.C14.1">Table1[[#Headers],[Tab topic:]]</definedName>
    <definedName name="TitleRegion1.A13.CZ18.13">II_Prog_11!$A$13</definedName>
    <definedName name="TitleRegion1.A13.CZ18.14">II_Prog_12!$A$13</definedName>
    <definedName name="TitleRegion1.A13.CZ18.15">II_Prog_13!$A$13</definedName>
    <definedName name="TitleRegion1.A13.CZ18.16">II_Prog_14!$A$13</definedName>
    <definedName name="TitleRegion1.A29.AR42.10">II_Prog_8!$A$29</definedName>
    <definedName name="TitleRegion1.A29.AR42.11">II_Prog_9!$A$29</definedName>
    <definedName name="TitleRegion1.A29.AR42.12">II_Prog_10!$A$29</definedName>
    <definedName name="TitleRegion1.A29.AR42.17">II_Prog_15!$A$29</definedName>
    <definedName name="TitleRegion1.A29.AR42.3">II_Prog_1!$A$29</definedName>
    <definedName name="TitleRegion1.A29.AR42.4">II_Prog_2!$A$29</definedName>
    <definedName name="TitleRegion1.A29.AR42.5">II_Prog_3!$A$29</definedName>
    <definedName name="TitleRegion1.A29.AR42.6">II_Prog_4!$A$29</definedName>
    <definedName name="TitleRegion1.A29.AR42.7">II_Prog_5!$A$29</definedName>
    <definedName name="TitleRegion1.A29.AR42.8">II_Prog_6!$A$29</definedName>
    <definedName name="TitleRegion1.A29.AR42.9">II_Prog_7!$A$29</definedName>
    <definedName name="TitleRegion1.A37.S42.2">'I_State&amp;Prog_Info'!$A$37</definedName>
    <definedName name="TitleRegion2.A14.S33.2">'I_State&amp;Prog_Info'!$A$14</definedName>
    <definedName name="TitleRegion2.A22.L25.10">II_Prog_8!$A$22</definedName>
    <definedName name="TitleRegion2.A22.L25.11">II_Prog_9!$A$22</definedName>
    <definedName name="TitleRegion2.A22.L25.12">II_Prog_10!$A$22</definedName>
    <definedName name="TitleRegion2.A22.L25.13">II_Prog_11!$A$22</definedName>
    <definedName name="TitleRegion2.A22.L25.14">II_Prog_12!$A$22</definedName>
    <definedName name="TitleRegion2.A22.L25.15">II_Prog_13!$A$22</definedName>
    <definedName name="TitleRegion2.A22.L25.16">II_Prog_14!$A$22</definedName>
    <definedName name="TitleRegion2.A22.L25.17">II_Prog_15!$A$22</definedName>
    <definedName name="TitleRegion2.A22.L25.3">II_Prog_1!$A$22</definedName>
    <definedName name="TitleRegion2.A22.L25.4">II_Prog_2!$A$22</definedName>
    <definedName name="TitleRegion2.A22.L25.5">II_Prog_3!$A$22</definedName>
    <definedName name="TitleRegion2.A22.L25.6">II_Prog_4!$A$22</definedName>
    <definedName name="TitleRegion2.A22.L25.7">II_Prog_5!$A$22</definedName>
    <definedName name="TitleRegion2.A22.L25.8">II_Prog_6!$A$22</definedName>
    <definedName name="TitleRegion2.A22.L25.9">II_Prog_7!$A$22</definedName>
    <definedName name="TitleRegion3.A13.CZ18.10">II_Prog_8!$A$13</definedName>
    <definedName name="TitleRegion3.A13.CZ18.11">II_Prog_9!$A$13</definedName>
    <definedName name="TitleRegion3.A13.CZ18.12">II_Prog_10!$A$13</definedName>
    <definedName name="TitleRegion3.A13.CZ18.17">II_Prog_15!$A$13</definedName>
    <definedName name="TitleRegion3.A13.CZ18.3">II_Prog_1!$A$13</definedName>
    <definedName name="TitleRegion3.A13.CZ18.4">II_Prog_2!$A$13</definedName>
    <definedName name="TitleRegion3.A13.CZ18.5">II_Prog_3!$A$13</definedName>
    <definedName name="TitleRegion3.A13.CZ18.6">II_Prog_4!$A$13</definedName>
    <definedName name="TitleRegion3.A13.CZ18.7">II_Prog_5!$A$13</definedName>
    <definedName name="TitleRegion3.A13.CZ18.8">II_Prog_6!$A$13</definedName>
    <definedName name="TitleRegion3.A13.CZ18.9">II_Prog_7!$A$13</definedName>
    <definedName name="TitleRegion3.A29.AR42.13">II_Prog_11!$A$29</definedName>
    <definedName name="TitleRegion3.A29.AR42.14">II_Prog_12!$A$29</definedName>
    <definedName name="TitleRegion3.A29.AR42.15">II_Prog_13!$A$29</definedName>
    <definedName name="TitleRegion3.A29.AR42.16">II_Prog_14!$A$29</definedName>
    <definedName name="TitleRegion3.A4.E10.2">'I_State&amp;Prog_Info'!$A$4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2" l="1"/>
  <c r="I29" i="37"/>
  <c r="C8" i="44" l="1"/>
  <c r="C7" i="44"/>
  <c r="C6" i="44"/>
  <c r="D6" i="44" s="1"/>
  <c r="C4" i="44"/>
  <c r="C3" i="44"/>
  <c r="AR29" i="44"/>
  <c r="AQ29" i="44"/>
  <c r="AP29" i="44"/>
  <c r="AO29" i="44"/>
  <c r="AN29" i="44"/>
  <c r="AM29" i="44"/>
  <c r="AL29" i="44"/>
  <c r="AK29" i="44"/>
  <c r="AJ29" i="44"/>
  <c r="AI29" i="44"/>
  <c r="AH29" i="44"/>
  <c r="AG29" i="44"/>
  <c r="AF29" i="44"/>
  <c r="AE29" i="44"/>
  <c r="AD29" i="44"/>
  <c r="AC29" i="44"/>
  <c r="AB29" i="44"/>
  <c r="AA29" i="44"/>
  <c r="Z29" i="44"/>
  <c r="Y29" i="44"/>
  <c r="X29" i="44"/>
  <c r="W29" i="44"/>
  <c r="V29" i="44"/>
  <c r="U29" i="44"/>
  <c r="T29" i="44"/>
  <c r="S29" i="44"/>
  <c r="R29" i="44"/>
  <c r="Q29" i="44"/>
  <c r="P29" i="44"/>
  <c r="O29" i="44"/>
  <c r="N29" i="44"/>
  <c r="M29" i="44"/>
  <c r="L29" i="44"/>
  <c r="K29" i="44"/>
  <c r="J29" i="44"/>
  <c r="I29" i="44"/>
  <c r="H29" i="44"/>
  <c r="G29" i="44"/>
  <c r="F29" i="44"/>
  <c r="E29" i="44"/>
  <c r="D2" i="44"/>
  <c r="C8" i="43"/>
  <c r="C7" i="43"/>
  <c r="C6" i="43"/>
  <c r="D6" i="43" s="1"/>
  <c r="C4" i="43"/>
  <c r="C3" i="43"/>
  <c r="AR29" i="43"/>
  <c r="AQ29" i="43"/>
  <c r="AP29" i="43"/>
  <c r="AO29" i="43"/>
  <c r="AN29" i="43"/>
  <c r="AM29" i="43"/>
  <c r="AL29" i="43"/>
  <c r="AK29" i="43"/>
  <c r="AJ29" i="43"/>
  <c r="AI29" i="43"/>
  <c r="AH29" i="43"/>
  <c r="AG29" i="43"/>
  <c r="AF29" i="43"/>
  <c r="AE29" i="43"/>
  <c r="AD29" i="43"/>
  <c r="AC29" i="43"/>
  <c r="AB29" i="43"/>
  <c r="AA29" i="43"/>
  <c r="Z29" i="43"/>
  <c r="Y29" i="43"/>
  <c r="X29" i="43"/>
  <c r="W29" i="43"/>
  <c r="V29" i="43"/>
  <c r="U29" i="43"/>
  <c r="T29" i="43"/>
  <c r="S29" i="43"/>
  <c r="R29" i="43"/>
  <c r="Q29" i="43"/>
  <c r="P29" i="43"/>
  <c r="O29" i="43"/>
  <c r="N29" i="43"/>
  <c r="M29" i="43"/>
  <c r="L29" i="43"/>
  <c r="K29" i="43"/>
  <c r="J29" i="43"/>
  <c r="I29" i="43"/>
  <c r="H29" i="43"/>
  <c r="G29" i="43"/>
  <c r="F29" i="43"/>
  <c r="E29" i="43"/>
  <c r="D2" i="43"/>
  <c r="C8" i="42"/>
  <c r="C7" i="42"/>
  <c r="C6" i="42"/>
  <c r="D6" i="42" s="1"/>
  <c r="C4" i="42"/>
  <c r="C3" i="42"/>
  <c r="AR29" i="42"/>
  <c r="AQ29" i="42"/>
  <c r="AP29" i="42"/>
  <c r="AO29" i="42"/>
  <c r="AN29" i="42"/>
  <c r="AM29" i="42"/>
  <c r="AL29" i="42"/>
  <c r="AK29" i="42"/>
  <c r="AJ29" i="42"/>
  <c r="AI29" i="42"/>
  <c r="AH29" i="42"/>
  <c r="AG29" i="42"/>
  <c r="AF29" i="42"/>
  <c r="AE29" i="42"/>
  <c r="AD29" i="42"/>
  <c r="AC29" i="42"/>
  <c r="AB29" i="42"/>
  <c r="AA29" i="42"/>
  <c r="Z29" i="42"/>
  <c r="Y29" i="42"/>
  <c r="X29" i="42"/>
  <c r="W29" i="42"/>
  <c r="V29" i="42"/>
  <c r="U29" i="42"/>
  <c r="T29" i="42"/>
  <c r="S29" i="42"/>
  <c r="R29" i="42"/>
  <c r="Q29" i="42"/>
  <c r="P29" i="42"/>
  <c r="O29" i="42"/>
  <c r="N29" i="42"/>
  <c r="M29" i="42"/>
  <c r="L29" i="42"/>
  <c r="K29" i="42"/>
  <c r="J29" i="42"/>
  <c r="I29" i="42"/>
  <c r="H29" i="42"/>
  <c r="G29" i="42"/>
  <c r="F29" i="42"/>
  <c r="E29" i="42"/>
  <c r="D2" i="42"/>
  <c r="C8" i="41"/>
  <c r="C7" i="41"/>
  <c r="C6" i="41"/>
  <c r="D6" i="41" s="1"/>
  <c r="C4" i="41"/>
  <c r="C3" i="41"/>
  <c r="AR29" i="41"/>
  <c r="AQ29" i="41"/>
  <c r="AP29" i="41"/>
  <c r="AO29" i="41"/>
  <c r="AN29" i="41"/>
  <c r="AM29" i="41"/>
  <c r="AL29" i="41"/>
  <c r="AK29" i="41"/>
  <c r="AJ29" i="41"/>
  <c r="AI29" i="41"/>
  <c r="AH29" i="41"/>
  <c r="AG29" i="41"/>
  <c r="AF29" i="41"/>
  <c r="AE29" i="41"/>
  <c r="AD29" i="41"/>
  <c r="AC29" i="41"/>
  <c r="AB29" i="41"/>
  <c r="AA29" i="41"/>
  <c r="Z29" i="41"/>
  <c r="Y29" i="41"/>
  <c r="X29" i="41"/>
  <c r="W29" i="41"/>
  <c r="V29" i="41"/>
  <c r="U29" i="41"/>
  <c r="T29" i="41"/>
  <c r="S29" i="41"/>
  <c r="R29" i="41"/>
  <c r="Q29" i="41"/>
  <c r="P29" i="41"/>
  <c r="O29" i="41"/>
  <c r="N29" i="41"/>
  <c r="M29" i="41"/>
  <c r="L29" i="41"/>
  <c r="K29" i="41"/>
  <c r="J29" i="41"/>
  <c r="I29" i="41"/>
  <c r="H29" i="41"/>
  <c r="G29" i="41"/>
  <c r="F29" i="41"/>
  <c r="E29" i="41"/>
  <c r="D2" i="41"/>
  <c r="C8" i="40"/>
  <c r="C7" i="40"/>
  <c r="C6" i="40"/>
  <c r="D6" i="40" s="1"/>
  <c r="C4" i="40"/>
  <c r="C3" i="40"/>
  <c r="AR29" i="40"/>
  <c r="AQ29" i="40"/>
  <c r="AP29" i="40"/>
  <c r="AO29" i="40"/>
  <c r="AN29" i="40"/>
  <c r="AM29" i="40"/>
  <c r="AL29" i="40"/>
  <c r="AK29" i="40"/>
  <c r="AJ29" i="40"/>
  <c r="AI29" i="40"/>
  <c r="AH29" i="40"/>
  <c r="AG29" i="40"/>
  <c r="AF29" i="40"/>
  <c r="AE29" i="40"/>
  <c r="AD29" i="40"/>
  <c r="AC29" i="40"/>
  <c r="AB29" i="40"/>
  <c r="AA29" i="40"/>
  <c r="Z29" i="40"/>
  <c r="Y29" i="40"/>
  <c r="X29" i="40"/>
  <c r="W29" i="40"/>
  <c r="V29" i="40"/>
  <c r="U29" i="40"/>
  <c r="T29" i="40"/>
  <c r="S29" i="40"/>
  <c r="R29" i="40"/>
  <c r="Q29" i="40"/>
  <c r="P29" i="40"/>
  <c r="O29" i="40"/>
  <c r="N29" i="40"/>
  <c r="M29" i="40"/>
  <c r="L29" i="40"/>
  <c r="K29" i="40"/>
  <c r="J29" i="40"/>
  <c r="I29" i="40"/>
  <c r="H29" i="40"/>
  <c r="G29" i="40"/>
  <c r="F29" i="40"/>
  <c r="E29" i="40"/>
  <c r="D2" i="40"/>
  <c r="C8" i="39"/>
  <c r="C7" i="39"/>
  <c r="C6" i="39"/>
  <c r="D6" i="39" s="1"/>
  <c r="C4" i="39"/>
  <c r="C3" i="39"/>
  <c r="AR29" i="39"/>
  <c r="AQ29" i="39"/>
  <c r="AP29" i="39"/>
  <c r="AO29" i="39"/>
  <c r="AN29" i="39"/>
  <c r="AM29" i="39"/>
  <c r="AL29" i="39"/>
  <c r="AK29" i="39"/>
  <c r="AJ29" i="39"/>
  <c r="AI29" i="39"/>
  <c r="AH29" i="39"/>
  <c r="AG29" i="39"/>
  <c r="AF29" i="39"/>
  <c r="AE29" i="39"/>
  <c r="AD29" i="39"/>
  <c r="AC29" i="39"/>
  <c r="AB29" i="39"/>
  <c r="AA29" i="39"/>
  <c r="Z29" i="39"/>
  <c r="Y29" i="39"/>
  <c r="X29" i="39"/>
  <c r="W29" i="39"/>
  <c r="V29" i="39"/>
  <c r="U29" i="39"/>
  <c r="T29" i="39"/>
  <c r="S29" i="39"/>
  <c r="R29" i="39"/>
  <c r="Q29" i="39"/>
  <c r="P29" i="39"/>
  <c r="O29" i="39"/>
  <c r="N29" i="39"/>
  <c r="M29" i="39"/>
  <c r="L29" i="39"/>
  <c r="K29" i="39"/>
  <c r="J29" i="39"/>
  <c r="I29" i="39"/>
  <c r="H29" i="39"/>
  <c r="G29" i="39"/>
  <c r="F29" i="39"/>
  <c r="E29" i="39"/>
  <c r="D2" i="39"/>
  <c r="C8" i="38"/>
  <c r="C7" i="38"/>
  <c r="C6" i="38"/>
  <c r="D6" i="38" s="1"/>
  <c r="C4" i="38"/>
  <c r="C3" i="38"/>
  <c r="AR29" i="38"/>
  <c r="AQ29" i="38"/>
  <c r="AP29" i="38"/>
  <c r="AO29" i="38"/>
  <c r="AN29" i="38"/>
  <c r="AM29" i="38"/>
  <c r="AL29" i="38"/>
  <c r="AK29" i="38"/>
  <c r="AJ29" i="38"/>
  <c r="AI29" i="38"/>
  <c r="AH29" i="38"/>
  <c r="AG29" i="38"/>
  <c r="AF29" i="38"/>
  <c r="AE29" i="38"/>
  <c r="AD29" i="38"/>
  <c r="AC29" i="38"/>
  <c r="AB29" i="38"/>
  <c r="AA29" i="38"/>
  <c r="Z29" i="38"/>
  <c r="Y29" i="38"/>
  <c r="X29" i="38"/>
  <c r="W29" i="38"/>
  <c r="V29" i="38"/>
  <c r="U29" i="38"/>
  <c r="T29" i="38"/>
  <c r="S29" i="38"/>
  <c r="R29" i="38"/>
  <c r="Q29" i="38"/>
  <c r="P29" i="38"/>
  <c r="O29" i="38"/>
  <c r="N29" i="38"/>
  <c r="M29" i="38"/>
  <c r="L29" i="38"/>
  <c r="K29" i="38"/>
  <c r="J29" i="38"/>
  <c r="I29" i="38"/>
  <c r="H29" i="38"/>
  <c r="G29" i="38"/>
  <c r="F29" i="38"/>
  <c r="E29" i="38"/>
  <c r="D2" i="38"/>
  <c r="C8" i="37"/>
  <c r="C7" i="37"/>
  <c r="C6" i="37"/>
  <c r="D6" i="37" s="1"/>
  <c r="C4" i="37"/>
  <c r="C3" i="37"/>
  <c r="AR29" i="37"/>
  <c r="AQ29" i="37"/>
  <c r="AP29" i="37"/>
  <c r="AO29" i="37"/>
  <c r="AN29" i="37"/>
  <c r="AM29" i="37"/>
  <c r="AL29" i="37"/>
  <c r="AK29" i="37"/>
  <c r="AJ29" i="37"/>
  <c r="AI29" i="37"/>
  <c r="AH29" i="37"/>
  <c r="AG29" i="37"/>
  <c r="AF29" i="37"/>
  <c r="AE29" i="37"/>
  <c r="AD29" i="37"/>
  <c r="AC29" i="37"/>
  <c r="AB29" i="37"/>
  <c r="AA29" i="37"/>
  <c r="Z29" i="37"/>
  <c r="Y29" i="37"/>
  <c r="X29" i="37"/>
  <c r="W29" i="37"/>
  <c r="V29" i="37"/>
  <c r="U29" i="37"/>
  <c r="T29" i="37"/>
  <c r="S29" i="37"/>
  <c r="R29" i="37"/>
  <c r="Q29" i="37"/>
  <c r="P29" i="37"/>
  <c r="O29" i="37"/>
  <c r="N29" i="37"/>
  <c r="M29" i="37"/>
  <c r="L29" i="37"/>
  <c r="K29" i="37"/>
  <c r="J29" i="37"/>
  <c r="H29" i="37"/>
  <c r="G29" i="37"/>
  <c r="F29" i="37"/>
  <c r="E29" i="37"/>
  <c r="D2" i="37"/>
  <c r="C8" i="36"/>
  <c r="C7" i="36"/>
  <c r="C6" i="36"/>
  <c r="D6" i="36" s="1"/>
  <c r="C4" i="36"/>
  <c r="C3" i="36"/>
  <c r="AR29" i="36"/>
  <c r="AQ29" i="36"/>
  <c r="AP29" i="36"/>
  <c r="AO29" i="36"/>
  <c r="AN29" i="36"/>
  <c r="AM29" i="36"/>
  <c r="AL29" i="36"/>
  <c r="AK29" i="36"/>
  <c r="AJ29" i="36"/>
  <c r="AI29" i="36"/>
  <c r="AH29" i="36"/>
  <c r="AG29" i="36"/>
  <c r="AF29" i="36"/>
  <c r="AE29" i="36"/>
  <c r="AD29" i="36"/>
  <c r="AC29" i="36"/>
  <c r="AB29" i="36"/>
  <c r="AA29" i="36"/>
  <c r="Z29" i="36"/>
  <c r="Y29" i="36"/>
  <c r="X29" i="36"/>
  <c r="W29" i="36"/>
  <c r="V29" i="36"/>
  <c r="U29" i="36"/>
  <c r="T29" i="36"/>
  <c r="S29" i="36"/>
  <c r="R29" i="36"/>
  <c r="Q29" i="36"/>
  <c r="P29" i="36"/>
  <c r="O29" i="36"/>
  <c r="N29" i="36"/>
  <c r="M29" i="36"/>
  <c r="L29" i="36"/>
  <c r="K29" i="36"/>
  <c r="J29" i="36"/>
  <c r="I29" i="36"/>
  <c r="H29" i="36"/>
  <c r="G29" i="36"/>
  <c r="F29" i="36"/>
  <c r="E29" i="36"/>
  <c r="D2" i="36"/>
  <c r="C8" i="35"/>
  <c r="C7" i="35"/>
  <c r="C6" i="35"/>
  <c r="D6" i="35" s="1"/>
  <c r="C4" i="35"/>
  <c r="C3" i="35"/>
  <c r="AR29" i="35"/>
  <c r="AQ29" i="35"/>
  <c r="AP29" i="35"/>
  <c r="AO29" i="35"/>
  <c r="AN29" i="35"/>
  <c r="AM29" i="35"/>
  <c r="AL29" i="35"/>
  <c r="AK29" i="35"/>
  <c r="AJ29" i="35"/>
  <c r="AI29" i="35"/>
  <c r="AH29" i="35"/>
  <c r="AG29" i="35"/>
  <c r="AF29" i="35"/>
  <c r="AE29" i="35"/>
  <c r="AD29" i="35"/>
  <c r="AC29" i="35"/>
  <c r="AB29" i="35"/>
  <c r="AA29" i="35"/>
  <c r="Z29" i="35"/>
  <c r="Y29" i="35"/>
  <c r="X29" i="35"/>
  <c r="W29" i="35"/>
  <c r="V29" i="35"/>
  <c r="U29" i="35"/>
  <c r="T29" i="35"/>
  <c r="S29" i="35"/>
  <c r="R29" i="35"/>
  <c r="Q29" i="35"/>
  <c r="P29" i="35"/>
  <c r="O29" i="35"/>
  <c r="N29" i="35"/>
  <c r="M29" i="35"/>
  <c r="L29" i="35"/>
  <c r="K29" i="35"/>
  <c r="J29" i="35"/>
  <c r="I29" i="35"/>
  <c r="H29" i="35"/>
  <c r="G29" i="35"/>
  <c r="F29" i="35"/>
  <c r="E29" i="35"/>
  <c r="D2" i="35"/>
  <c r="C8" i="34"/>
  <c r="C7" i="34"/>
  <c r="C6" i="34"/>
  <c r="D6" i="34" s="1"/>
  <c r="C4" i="34"/>
  <c r="C3" i="34"/>
  <c r="AR29" i="34"/>
  <c r="AQ29" i="34"/>
  <c r="AP29" i="34"/>
  <c r="AO29" i="34"/>
  <c r="AN29" i="34"/>
  <c r="AM29" i="34"/>
  <c r="AL29" i="34"/>
  <c r="AK29" i="34"/>
  <c r="AJ29" i="34"/>
  <c r="AI29" i="34"/>
  <c r="AH29" i="34"/>
  <c r="AG29" i="34"/>
  <c r="AF29" i="34"/>
  <c r="AE29" i="34"/>
  <c r="AD29" i="34"/>
  <c r="AC29" i="34"/>
  <c r="AB29" i="34"/>
  <c r="AA29" i="34"/>
  <c r="Z29" i="34"/>
  <c r="Y29" i="34"/>
  <c r="X29" i="34"/>
  <c r="W29" i="34"/>
  <c r="V29" i="34"/>
  <c r="U29" i="34"/>
  <c r="T29" i="34"/>
  <c r="S29" i="34"/>
  <c r="R29" i="34"/>
  <c r="Q29" i="34"/>
  <c r="P29" i="34"/>
  <c r="O29" i="34"/>
  <c r="N29" i="34"/>
  <c r="M29" i="34"/>
  <c r="L29" i="34"/>
  <c r="K29" i="34"/>
  <c r="J29" i="34"/>
  <c r="I29" i="34"/>
  <c r="H29" i="34"/>
  <c r="G29" i="34"/>
  <c r="F29" i="34"/>
  <c r="E29" i="34"/>
  <c r="D2" i="34"/>
  <c r="C8" i="33"/>
  <c r="C7" i="33"/>
  <c r="C6" i="33"/>
  <c r="D6" i="33" s="1"/>
  <c r="C4" i="33"/>
  <c r="H14" i="2"/>
  <c r="C3" i="33"/>
  <c r="AR29" i="33"/>
  <c r="AQ29" i="33"/>
  <c r="AP29" i="33"/>
  <c r="AO29" i="33"/>
  <c r="AN29" i="33"/>
  <c r="AM29" i="33"/>
  <c r="AL29" i="33"/>
  <c r="AK29" i="33"/>
  <c r="AJ29" i="33"/>
  <c r="AI29" i="33"/>
  <c r="AH29" i="33"/>
  <c r="AG29" i="33"/>
  <c r="AF29" i="33"/>
  <c r="AE29" i="33"/>
  <c r="AD29" i="33"/>
  <c r="AC29" i="33"/>
  <c r="AB29" i="33"/>
  <c r="AA29" i="33"/>
  <c r="Z29" i="33"/>
  <c r="Y29" i="33"/>
  <c r="X29" i="33"/>
  <c r="W29" i="33"/>
  <c r="V29" i="33"/>
  <c r="U29" i="33"/>
  <c r="T29" i="33"/>
  <c r="S29" i="33"/>
  <c r="R29" i="33"/>
  <c r="Q29" i="33"/>
  <c r="P29" i="33"/>
  <c r="O29" i="33"/>
  <c r="N29" i="33"/>
  <c r="M29" i="33"/>
  <c r="L29" i="33"/>
  <c r="K29" i="33"/>
  <c r="J29" i="33"/>
  <c r="I29" i="33"/>
  <c r="H29" i="33"/>
  <c r="G29" i="33"/>
  <c r="F29" i="33"/>
  <c r="E29" i="33"/>
  <c r="D2" i="33"/>
  <c r="C8" i="32"/>
  <c r="C7" i="32"/>
  <c r="C6" i="32"/>
  <c r="D6" i="32" s="1"/>
  <c r="C4" i="32"/>
  <c r="C3" i="32"/>
  <c r="C3" i="31"/>
  <c r="F14" i="2"/>
  <c r="C8" i="31"/>
  <c r="C7" i="31"/>
  <c r="C6" i="31"/>
  <c r="D6" i="31" s="1"/>
  <c r="AR29" i="32"/>
  <c r="AQ29" i="32"/>
  <c r="AP29" i="32"/>
  <c r="AO29" i="32"/>
  <c r="AN29" i="32"/>
  <c r="AM29" i="32"/>
  <c r="AL29" i="32"/>
  <c r="AK29" i="32"/>
  <c r="AJ29" i="32"/>
  <c r="AI29" i="32"/>
  <c r="AH29" i="32"/>
  <c r="AG29" i="32"/>
  <c r="AF29" i="32"/>
  <c r="AE29" i="32"/>
  <c r="AD29" i="32"/>
  <c r="AC29" i="32"/>
  <c r="AB29" i="32"/>
  <c r="AA29" i="32"/>
  <c r="Z29" i="32"/>
  <c r="Y29" i="32"/>
  <c r="X29" i="32"/>
  <c r="W29" i="32"/>
  <c r="V29" i="32"/>
  <c r="U29" i="32"/>
  <c r="T29" i="32"/>
  <c r="S29" i="32"/>
  <c r="R29" i="32"/>
  <c r="Q29" i="32"/>
  <c r="P29" i="32"/>
  <c r="O29" i="32"/>
  <c r="N29" i="32"/>
  <c r="M29" i="32"/>
  <c r="L29" i="32"/>
  <c r="K29" i="32"/>
  <c r="J29" i="32"/>
  <c r="I29" i="32"/>
  <c r="H29" i="32"/>
  <c r="G29" i="32"/>
  <c r="F29" i="32"/>
  <c r="E29" i="32"/>
  <c r="D2" i="32"/>
  <c r="S56" i="2"/>
  <c r="R56" i="2"/>
  <c r="Q56" i="2"/>
  <c r="P56" i="2"/>
  <c r="O56" i="2"/>
  <c r="N56" i="2"/>
  <c r="M56" i="2"/>
  <c r="L56" i="2"/>
  <c r="K56" i="2"/>
  <c r="J56" i="2"/>
  <c r="I56" i="2"/>
  <c r="H56" i="2"/>
  <c r="G56" i="2"/>
  <c r="S55" i="2"/>
  <c r="R55" i="2"/>
  <c r="Q55" i="2"/>
  <c r="P55" i="2"/>
  <c r="O55" i="2"/>
  <c r="N55" i="2"/>
  <c r="M55" i="2"/>
  <c r="L55" i="2"/>
  <c r="K55" i="2"/>
  <c r="J55" i="2"/>
  <c r="I55" i="2"/>
  <c r="H55" i="2"/>
  <c r="G55" i="2"/>
  <c r="S54" i="2"/>
  <c r="R54" i="2"/>
  <c r="Q54" i="2"/>
  <c r="P54" i="2"/>
  <c r="O54" i="2"/>
  <c r="N54" i="2"/>
  <c r="M54" i="2"/>
  <c r="L54" i="2"/>
  <c r="K54" i="2"/>
  <c r="J54" i="2"/>
  <c r="I54" i="2"/>
  <c r="H54" i="2"/>
  <c r="G54" i="2"/>
  <c r="S53" i="2"/>
  <c r="R53" i="2"/>
  <c r="Q53" i="2"/>
  <c r="P53" i="2"/>
  <c r="O53" i="2"/>
  <c r="N53" i="2"/>
  <c r="M53" i="2"/>
  <c r="L53" i="2"/>
  <c r="K53" i="2"/>
  <c r="J53" i="2"/>
  <c r="I53" i="2"/>
  <c r="H53" i="2"/>
  <c r="G53" i="2"/>
  <c r="S52" i="2"/>
  <c r="R52" i="2"/>
  <c r="Q52" i="2"/>
  <c r="P52" i="2"/>
  <c r="O52" i="2"/>
  <c r="N52" i="2"/>
  <c r="M52" i="2"/>
  <c r="L52" i="2"/>
  <c r="K52" i="2"/>
  <c r="J52" i="2"/>
  <c r="I52" i="2"/>
  <c r="H52" i="2"/>
  <c r="G52" i="2"/>
  <c r="S51" i="2"/>
  <c r="R51" i="2"/>
  <c r="Q51" i="2"/>
  <c r="P51" i="2"/>
  <c r="O51" i="2"/>
  <c r="N51" i="2"/>
  <c r="M51" i="2"/>
  <c r="L51" i="2"/>
  <c r="K51" i="2"/>
  <c r="J51" i="2"/>
  <c r="I51" i="2"/>
  <c r="H51" i="2"/>
  <c r="G51" i="2"/>
  <c r="S50" i="2"/>
  <c r="R50" i="2"/>
  <c r="Q50" i="2"/>
  <c r="P50" i="2"/>
  <c r="O50" i="2"/>
  <c r="N50" i="2"/>
  <c r="M50" i="2"/>
  <c r="L50" i="2"/>
  <c r="K50" i="2"/>
  <c r="J50" i="2"/>
  <c r="I50" i="2"/>
  <c r="H50" i="2"/>
  <c r="G50" i="2"/>
  <c r="S49" i="2"/>
  <c r="R49" i="2"/>
  <c r="Q49" i="2"/>
  <c r="P49" i="2"/>
  <c r="O49" i="2"/>
  <c r="N49" i="2"/>
  <c r="M49" i="2"/>
  <c r="L49" i="2"/>
  <c r="K49" i="2"/>
  <c r="J49" i="2"/>
  <c r="I49" i="2"/>
  <c r="H49" i="2"/>
  <c r="S48" i="2"/>
  <c r="R48" i="2"/>
  <c r="Q48" i="2"/>
  <c r="P48" i="2"/>
  <c r="O48" i="2"/>
  <c r="N48" i="2"/>
  <c r="M48" i="2"/>
  <c r="L48" i="2"/>
  <c r="K48" i="2"/>
  <c r="J48" i="2"/>
  <c r="I48" i="2"/>
  <c r="H48" i="2"/>
  <c r="G48" i="2"/>
  <c r="S47" i="2"/>
  <c r="R47" i="2"/>
  <c r="Q47" i="2"/>
  <c r="P47" i="2"/>
  <c r="O47" i="2"/>
  <c r="N47" i="2"/>
  <c r="M47" i="2"/>
  <c r="L47" i="2"/>
  <c r="K47" i="2"/>
  <c r="J47" i="2"/>
  <c r="I47" i="2"/>
  <c r="H47" i="2"/>
  <c r="S46" i="2"/>
  <c r="R46" i="2"/>
  <c r="Q46" i="2"/>
  <c r="P46" i="2"/>
  <c r="O46" i="2"/>
  <c r="N46" i="2"/>
  <c r="M46" i="2"/>
  <c r="L46" i="2"/>
  <c r="K46" i="2"/>
  <c r="J46" i="2"/>
  <c r="I46" i="2"/>
  <c r="H46" i="2"/>
  <c r="G49" i="2"/>
  <c r="G47" i="2"/>
  <c r="G46" i="2"/>
  <c r="F57" i="2"/>
  <c r="F56" i="2"/>
  <c r="F55" i="2"/>
  <c r="F54" i="2"/>
  <c r="F53" i="2"/>
  <c r="F52" i="2"/>
  <c r="F51" i="2"/>
  <c r="F50" i="2"/>
  <c r="F49" i="2"/>
  <c r="F48" i="2"/>
  <c r="F47" i="2"/>
  <c r="F46" i="2"/>
  <c r="E48" i="2"/>
  <c r="C4" i="31"/>
  <c r="AR29" i="31"/>
  <c r="AQ29" i="31"/>
  <c r="AP29" i="31"/>
  <c r="AO29" i="31"/>
  <c r="AN29" i="31"/>
  <c r="AM29" i="31"/>
  <c r="AL29" i="31"/>
  <c r="AK29" i="31"/>
  <c r="AJ29" i="31"/>
  <c r="AI29" i="31"/>
  <c r="AH29" i="31"/>
  <c r="AG29" i="31"/>
  <c r="AF29" i="31"/>
  <c r="AE29" i="31"/>
  <c r="AD29" i="31"/>
  <c r="AC29" i="31"/>
  <c r="AB29" i="31"/>
  <c r="AA29" i="31"/>
  <c r="Z29" i="31"/>
  <c r="Y29" i="31"/>
  <c r="X29" i="31"/>
  <c r="W29" i="31"/>
  <c r="V29" i="31"/>
  <c r="U29" i="31"/>
  <c r="T29" i="31"/>
  <c r="S29" i="31"/>
  <c r="R29" i="31"/>
  <c r="Q29" i="31"/>
  <c r="P29" i="31"/>
  <c r="O29" i="31"/>
  <c r="N29" i="31"/>
  <c r="M29" i="31"/>
  <c r="L29" i="31"/>
  <c r="K29" i="31"/>
  <c r="J29" i="31"/>
  <c r="I29" i="31"/>
  <c r="H29" i="31"/>
  <c r="G29" i="31"/>
  <c r="F29" i="31"/>
  <c r="E29" i="31"/>
  <c r="D2" i="31"/>
  <c r="C4" i="9"/>
  <c r="C8" i="9"/>
  <c r="C7" i="9"/>
  <c r="D2" i="9" l="1"/>
  <c r="C6" i="9" l="1"/>
  <c r="D6" i="9" s="1"/>
  <c r="AR29" i="9" l="1"/>
  <c r="AQ29" i="9"/>
  <c r="AP29" i="9"/>
  <c r="AO29" i="9"/>
  <c r="AN29" i="9"/>
  <c r="AM29" i="9"/>
  <c r="AL29" i="9"/>
  <c r="AK29" i="9"/>
  <c r="AJ29" i="9"/>
  <c r="AI29" i="9"/>
  <c r="AH29" i="9"/>
  <c r="AG29" i="9"/>
  <c r="AF29" i="9"/>
  <c r="AE29" i="9"/>
  <c r="AD29" i="9"/>
  <c r="AC29" i="9"/>
  <c r="AB29" i="9"/>
  <c r="AA29" i="9"/>
  <c r="Z29" i="9"/>
  <c r="Y29" i="9"/>
  <c r="X29" i="9"/>
  <c r="W29" i="9"/>
  <c r="V29" i="9"/>
  <c r="U29" i="9"/>
  <c r="T29" i="9"/>
  <c r="S29" i="9"/>
  <c r="R29" i="9"/>
  <c r="Q29" i="9"/>
  <c r="P29" i="9"/>
  <c r="O29" i="9"/>
  <c r="N29" i="9"/>
  <c r="M29" i="9"/>
  <c r="L29" i="9"/>
  <c r="K29" i="9"/>
  <c r="J29" i="9"/>
  <c r="I29" i="9"/>
  <c r="H29" i="9"/>
  <c r="G29" i="9"/>
  <c r="F29" i="9"/>
  <c r="E29" i="9"/>
  <c r="S57" i="2" l="1"/>
  <c r="R57" i="2"/>
  <c r="Q57" i="2"/>
  <c r="P57" i="2"/>
  <c r="O57" i="2"/>
  <c r="N57" i="2"/>
  <c r="M57" i="2"/>
  <c r="L57" i="2"/>
  <c r="K57" i="2"/>
  <c r="J57" i="2"/>
  <c r="I57" i="2"/>
  <c r="H57" i="2"/>
  <c r="G57" i="2"/>
  <c r="E57" i="2"/>
  <c r="E56" i="2" l="1"/>
  <c r="E55" i="2"/>
  <c r="E54" i="2"/>
  <c r="E53" i="2"/>
  <c r="E51" i="2"/>
  <c r="E52" i="2"/>
  <c r="E50" i="2"/>
  <c r="E49" i="2"/>
  <c r="E47" i="2"/>
  <c r="G58" i="2" l="1"/>
  <c r="G59" i="2" s="1"/>
  <c r="C5" i="32" s="1"/>
  <c r="E58" i="2"/>
  <c r="E59" i="2" s="1"/>
  <c r="C5" i="9" l="1"/>
  <c r="Q58" i="2"/>
  <c r="Q59" i="2" s="1"/>
  <c r="C5" i="42" s="1"/>
  <c r="K58" i="2"/>
  <c r="K59" i="2" s="1"/>
  <c r="C5" i="36" s="1"/>
  <c r="I58" i="2"/>
  <c r="I59" i="2" s="1"/>
  <c r="C5" i="34" s="1"/>
  <c r="H58" i="2"/>
  <c r="H59" i="2" s="1"/>
  <c r="C5" i="33" s="1"/>
  <c r="P58" i="2"/>
  <c r="P59" i="2" s="1"/>
  <c r="C5" i="41" s="1"/>
  <c r="R58" i="2"/>
  <c r="R59" i="2" s="1"/>
  <c r="C5" i="43" s="1"/>
  <c r="S58" i="2"/>
  <c r="S59" i="2" s="1"/>
  <c r="C5" i="44" s="1"/>
  <c r="M58" i="2"/>
  <c r="M59" i="2" s="1"/>
  <c r="C5" i="38" s="1"/>
  <c r="J58" i="2"/>
  <c r="J59" i="2" s="1"/>
  <c r="C5" i="35" s="1"/>
  <c r="L58" i="2"/>
  <c r="L59" i="2" s="1"/>
  <c r="C5" i="37" s="1"/>
  <c r="F58" i="2"/>
  <c r="F59" i="2" s="1"/>
  <c r="C5" i="31" s="1"/>
  <c r="N58" i="2"/>
  <c r="N59" i="2" s="1"/>
  <c r="C5" i="39" s="1"/>
  <c r="O58" i="2"/>
  <c r="O59" i="2" s="1"/>
  <c r="C5" i="40" s="1"/>
  <c r="S37" i="2"/>
  <c r="R37" i="2"/>
  <c r="Q37" i="2"/>
  <c r="P37" i="2"/>
  <c r="O37" i="2"/>
  <c r="N37" i="2"/>
  <c r="M37" i="2"/>
  <c r="L37" i="2"/>
  <c r="K37" i="2"/>
  <c r="J37" i="2"/>
  <c r="I37" i="2"/>
  <c r="H37" i="2"/>
  <c r="G37" i="2"/>
  <c r="F37" i="2"/>
  <c r="E37" i="2"/>
  <c r="C3" i="9" l="1"/>
  <c r="S14" i="2" l="1"/>
  <c r="R14" i="2"/>
  <c r="Q14" i="2"/>
  <c r="P14" i="2"/>
  <c r="O14" i="2"/>
  <c r="N14" i="2"/>
  <c r="M14" i="2"/>
  <c r="L14" i="2"/>
  <c r="K14" i="2"/>
  <c r="J14" i="2"/>
  <c r="I14" i="2"/>
  <c r="G14" i="2"/>
  <c r="E14" i="2"/>
  <c r="E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tc={67747CF7-7E63-4CEF-AC39-423D3725386A}</author>
  </authors>
  <commentList>
    <comment ref="L22" authorId="0" shapeId="0" xr:uid="{67747CF7-7E63-4CEF-AC39-423D3725386A}">
      <text>
        <t xml:space="preserve">[Threaded comment]
Your version of Excel allows you to read this threaded comment; however, any edits to it will get removed if the file is opened in a newer version of Excel. Learn more: https://go.microsoft.com/fwlink/?linkid=870924
Comment:
    State Hearing Monitoring of Provider Complaints to monitor trends and educational needs. </t>
      </text>
    </comment>
  </commentList>
</comments>
</file>

<file path=xl/sharedStrings.xml><?xml version="1.0" encoding="utf-8"?>
<sst xmlns="http://schemas.openxmlformats.org/spreadsheetml/2006/main" count="5564" uniqueCount="1006">
  <si>
    <t>Instructions</t>
  </si>
  <si>
    <r>
      <rPr>
        <sz val="11"/>
        <rFont val="Arial"/>
        <family val="2"/>
      </rPr>
      <t xml:space="preserve">Regulations at 42 C.F.R. § 438.207(a) - (c) require Medicaid managed care organizations (MCOs), prepaid inpatient health plans (PIHPs), and prepaid ambulatory health plans (PAHPs)—collectively referred to as “managed care plans”—to submit documentation to the state demonstrating their capacity to serve the expected enrollment of their service areas in accordance with the state's standards for access to care, including the state's network adequacy and availability of services standards under 42 C.F.R. </t>
    </r>
    <r>
      <rPr>
        <sz val="11"/>
        <rFont val="Calibri"/>
        <family val="2"/>
      </rPr>
      <t>§</t>
    </r>
    <r>
      <rPr>
        <sz val="11"/>
        <rFont val="Arial"/>
        <family val="2"/>
      </rPr>
      <t xml:space="preserve"> 438.68 and 42 C.F.R. § 438.206. Managed care plans are required to submit this information to the state no less frequently than:
Scenario 1: At the time the plan enters into a contract with the state;
Scenario 2: On an annual basis;
Scenario 3: At any time there has been a significant change (as defined by the state) in the plan's operations that would affect the adequacy of capacity and services, including (1) changes in the plan's services, benefits, geographic service area, composition of or payments to its provider network, or (2) enrollment of a new population in the plan. 
After the state reviews the documentation submitted by a plan, 42 C.F.R. § 438.207(d) requires the state to submit to the Centers for Medicare &amp; Medicaid Services (CMS) an assurance that the plan complies with</t>
    </r>
    <r>
      <rPr>
        <sz val="11"/>
        <color theme="1"/>
        <rFont val="Arial"/>
        <family val="2"/>
      </rPr>
      <t xml:space="preserve"> the state's network adequacy and availability of services standards under 42 C.F.R. § 438.68 and 42 C.F.R. § 438.206. The submission must include documentation of an analysis that the state conducted to support its assurance of compliance for the plan.</t>
    </r>
  </si>
  <si>
    <t xml:space="preserve">This document provides instructions and a template for states to use when submitting this information to CMS under any of the three scenarios described above. States should complete one (1) form with information for applicable managed care plans and their applicable managed care programs. For example, if the state submits this form under scenario 1 above, the state should submit this form only for the managed care plan that entered into a new contract with the state. The state should not report on any other plans or programs. As another example, if the state submits this form under scenario 2, the state should submit this form for all managed care plans. If the state's analysis methods and results are contained in separate documents, please also submit those documents with this form. </t>
  </si>
  <si>
    <t>Consistent with the Managed Care Program Annual Report (MCPAR) required by 42 C.F.R. § 438.66(e), this report defines a program as having a specified set of benefits, eligibility criteria, and capitation rates that are articulated in a contract between the state and managed care plans.</t>
  </si>
  <si>
    <t xml:space="preserve">MMPs are considered both Medicaid and Medicare managed care plans and are not exempt from 42 CFR 438.207. Therefore, states must submit the tool for integrated plans; however, to reduce duplication, states can complete network adequacy sections of the tool (II.A.1-II.A.5) for Medicaid-only covered services. </t>
  </si>
  <si>
    <t>States do not need to submit the tool for Program of All-Inclusive Care for the Elderly (PACE) programs/plans as states are not required to do so under 42 CFR 438.207.</t>
  </si>
  <si>
    <t xml:space="preserve">Please submit the completed form through an online portal that will be made available. Questions about this form may be directed to </t>
  </si>
  <si>
    <t>ManagedCareTA@mathematica-mpr.com.</t>
  </si>
  <si>
    <t>blank row</t>
  </si>
  <si>
    <t>Organization</t>
  </si>
  <si>
    <r>
      <t xml:space="preserve">This template includes two sections (Section I and Section II). Section I covers descriptive information about the state and all of the managed care programs operating in the state; information for this section is contained in one tab. Section II includes detail on program-level access standards, monitoring methods, and plan-level compliance data. For Section II, states should use </t>
    </r>
    <r>
      <rPr>
        <b/>
        <u/>
        <sz val="11"/>
        <rFont val="Arial"/>
        <family val="2"/>
      </rPr>
      <t>one tab for each program</t>
    </r>
    <r>
      <rPr>
        <sz val="11"/>
        <rFont val="Arial"/>
        <family val="2"/>
      </rPr>
      <t xml:space="preserve"> the state is reporting on and leave unused tabs blank. </t>
    </r>
  </si>
  <si>
    <t>Tab topic:</t>
  </si>
  <si>
    <t>Tab name:</t>
  </si>
  <si>
    <t>Number of tabs available:</t>
  </si>
  <si>
    <r>
      <t>I. State and program</t>
    </r>
    <r>
      <rPr>
        <sz val="11"/>
        <rFont val="Arial"/>
        <family val="2"/>
      </rPr>
      <t>-level</t>
    </r>
    <r>
      <rPr>
        <sz val="11"/>
        <color theme="1"/>
        <rFont val="Arial"/>
        <family val="2"/>
      </rPr>
      <t xml:space="preserve"> information</t>
    </r>
  </si>
  <si>
    <t>I_State&amp;Prog_Info</t>
  </si>
  <si>
    <r>
      <t>II. Program-level standards, monitoring methods, and pl</t>
    </r>
    <r>
      <rPr>
        <sz val="11"/>
        <rFont val="Arial"/>
        <family val="2"/>
      </rPr>
      <t xml:space="preserve">an-level </t>
    </r>
    <r>
      <rPr>
        <sz val="11"/>
        <color theme="1"/>
        <rFont val="Arial"/>
        <family val="2"/>
      </rPr>
      <t>compliance</t>
    </r>
  </si>
  <si>
    <t>II_Prog_X</t>
  </si>
  <si>
    <t>end of table</t>
  </si>
  <si>
    <t>Inputting information</t>
  </si>
  <si>
    <r>
      <t xml:space="preserve">Each tab provides instructions in the “Item Instructions” column. Response </t>
    </r>
    <r>
      <rPr>
        <sz val="11"/>
        <rFont val="Arial"/>
        <family val="2"/>
      </rPr>
      <t>types</t>
    </r>
    <r>
      <rPr>
        <sz val="11"/>
        <color theme="1"/>
        <rFont val="Arial"/>
        <family val="2"/>
      </rPr>
      <t xml:space="preserve"> are provided in the "Data Format" columns. Only input valu</t>
    </r>
    <r>
      <rPr>
        <sz val="11"/>
        <rFont val="Arial"/>
        <family val="2"/>
      </rPr>
      <t>es in BEIGE CELLS. Program names and program summary information (i.e., plan types included in a program, services covered under a program) in Section II autopopulates from Section I to reduce burden on states.</t>
    </r>
  </si>
  <si>
    <t xml:space="preserve">After reporting information on each applicable program in the Section II tabs, leave any unused tabs blank. For example, if the state is reporting on plans in five managed care programs, it should enter information in tabs "II_Prog_1" through "II_Prog_5", and leave the remaining tabs blank. </t>
  </si>
  <si>
    <t>PRA Disclosure Statement According to the Paperwork Reduction Act of 1995, no persons are required to respond to a collection of information unless it displays a valid OMB control number. The valid OMB control number for this information collection is 0938-0920 (Expires: June 30, 2024). The time required to complete this information collection is estimated to average 6 hours per response, including the time to review instructions, search existing data resources, gather the data needed, and complete and review the information collection. If you have comments concerning the accuracy of the time estimate(s) or suggestions for improving this form, please write to: CMS, 7500 Security Boulevard, Attn: PRA Reports Clearance Officer, Mail Stop C4-26-05, Baltimore, Maryland 21244-1850</t>
  </si>
  <si>
    <t>End of worksheet</t>
  </si>
  <si>
    <t>I. State and program information</t>
  </si>
  <si>
    <t>A. State information and reporting scenario</t>
  </si>
  <si>
    <t>States should use this section of the tab to report their contact information, date of report submission, and reporting scenario.</t>
  </si>
  <si>
    <t xml:space="preserve">Input state-level data in this column </t>
  </si>
  <si>
    <t>#</t>
  </si>
  <si>
    <t>Item</t>
  </si>
  <si>
    <t>Item Instructions</t>
  </si>
  <si>
    <t>Data Format</t>
  </si>
  <si>
    <t>I.A.1</t>
  </si>
  <si>
    <t>Contact name</t>
  </si>
  <si>
    <t>Enter the name of the individual(s) filling out this document.</t>
  </si>
  <si>
    <t>Free text</t>
  </si>
  <si>
    <t>I.A.2</t>
  </si>
  <si>
    <t>Contact email address</t>
  </si>
  <si>
    <t>Enter the email address(es) of the individual(s) filling out this document.</t>
  </si>
  <si>
    <t>I.A.3</t>
  </si>
  <si>
    <t>State or territory</t>
  </si>
  <si>
    <t>Enter the state or territory represented in this document.</t>
  </si>
  <si>
    <t>Set values (select one)</t>
  </si>
  <si>
    <t>I.A.4</t>
  </si>
  <si>
    <t>Date of report submission</t>
  </si>
  <si>
    <t>Enter the date on which this document is being submitted to CMS.</t>
  </si>
  <si>
    <t>Date (MM/DD/YYYY)</t>
  </si>
  <si>
    <t>I.A.5</t>
  </si>
  <si>
    <t>Reporting scenario</t>
  </si>
  <si>
    <t>Enter the scenario under which the state is submitting this form to CMS. Under 42 C.F.R. § 438.207(c) - (d), the state must submit an assurance of compliance after reviewing documentation submitted by a plan under the following three scenarios:
- Scenario 1: At the time the plan enters into a contract with the state;
- Scenario 2: On an annual basis;
- Scenario 3: Any time there has been a significant change (as defined by the state) in the plan's operations that would affect its adequacy of capacity and services, including (1) changes in the plan's services, benefits, geographic service area, composition of or payments to its provider network, or (2) enrollment of a new population in the plan.
As described in the instructions tab, states should complete one (1) form with information for applicable managed care plans and programs. For example, if the state submits this form under scenario 1 above, the state should submit this form only for the managed care plan (and the applicable managed care program) that entered into a new contract with the state. The state should not report on any other plans or programs under this scenario. As another example, if the state submits this form under scenario 2, the state should submit this form for all managed care plans and managed care programs.</t>
  </si>
  <si>
    <t xml:space="preserve">Set values (select one) </t>
  </si>
  <si>
    <t>I.A.6</t>
  </si>
  <si>
    <t xml:space="preserve">Reporting scenario - other </t>
  </si>
  <si>
    <t>If the state is submitting this form to CMS for any reason other than those specified in I.A.5, explain the reason.</t>
  </si>
  <si>
    <t>End of table</t>
  </si>
  <si>
    <t>B. Program information</t>
  </si>
  <si>
    <t xml:space="preserve">States should use this section of the tab to report information on applicable managed care programs under the scenario selected in I.A.5, including reporting periods and providers covered under the programs. </t>
  </si>
  <si>
    <t>Input program-level data in beige cells in columns for Program 1 through Program 15&gt;&gt;</t>
  </si>
  <si>
    <t>I.B.1</t>
  </si>
  <si>
    <t>Program name</t>
  </si>
  <si>
    <t xml:space="preserve">Enter the name of each managed care program in the state in columns E - S. After entering each managed care program name, leave any unused columns in E - S blank. A program is defined by a specified set of benefits, eligibility criteria, and capitation rates that are articulated in a contract between the state and managed care plans. If more than one program is included in a single contract, enter one program per column, starting with column E. Each program entered into these fields will auto-populate program fields in the remaining tabs of this document. </t>
  </si>
  <si>
    <t>County Mental Health Plans (MHP) 1-40</t>
  </si>
  <si>
    <t>County Mental Health Plans (MHP) 41-56</t>
  </si>
  <si>
    <t>Drug Medi-Cal Organized Delivery System (DMC-ODS)</t>
  </si>
  <si>
    <t>Medi-Cal Managed Care</t>
  </si>
  <si>
    <t>I.B.2</t>
  </si>
  <si>
    <t>Statutory authority</t>
  </si>
  <si>
    <r>
      <t>Enter the statutory authority(ies) (e.g. Section 1115, 1915(b), etc.) for each managed care program in the state in columns E - S. After entering the authority(ies) for each program, leave any unused columns in E - S blank</t>
    </r>
    <r>
      <rPr>
        <sz val="11"/>
        <color rgb="FFFF0000"/>
        <rFont val="Arial"/>
        <family val="2"/>
      </rPr>
      <t>.</t>
    </r>
  </si>
  <si>
    <t>1915(b)</t>
  </si>
  <si>
    <t>1915(b) and 1115</t>
  </si>
  <si>
    <t>I.B.3</t>
  </si>
  <si>
    <t>Plan type included in program</t>
  </si>
  <si>
    <t>Indicate the managed care plan type (MCO, PIHP, PAHP, or MMP) that contracts with the state in each program.</t>
  </si>
  <si>
    <t>Set values (select one) or use free text for "other" response</t>
  </si>
  <si>
    <t>PIHP</t>
  </si>
  <si>
    <t>MCO</t>
  </si>
  <si>
    <r>
      <t xml:space="preserve">Reporting Period
</t>
    </r>
    <r>
      <rPr>
        <i/>
        <sz val="11"/>
        <rFont val="Arial"/>
        <family val="2"/>
      </rPr>
      <t>For items I.B.4 and I.B.5, indicate the reporting period for the analysis and compliance information entered into this report. CMS expects states to enter a reporting period end date that is no more than one year prior to the submission of this report.
Under scenario 1 (new contract) and 3 (significant change in plan operations), the reporting period may cover less than one year. 
Under scenario 2 (annual report), the reporting period should cover one year.</t>
    </r>
  </si>
  <si>
    <t xml:space="preserve">(none) </t>
  </si>
  <si>
    <t>(header/blank cell)</t>
  </si>
  <si>
    <t>I.B.4</t>
  </si>
  <si>
    <t>Reporting period start date</t>
  </si>
  <si>
    <t xml:space="preserve">For each program, enter the start date of the reporting period for the analysis and compliance information entered into this report. </t>
  </si>
  <si>
    <t>I.B.5</t>
  </si>
  <si>
    <t>Reporting period end date</t>
  </si>
  <si>
    <t>For each program, enter the end date of the reporting period for the analysis and compliance information entered into this report.</t>
  </si>
  <si>
    <r>
      <t xml:space="preserve">Providers
</t>
    </r>
    <r>
      <rPr>
        <i/>
        <sz val="11"/>
        <rFont val="Arial"/>
        <family val="2"/>
      </rPr>
      <t>For items I.B.6.a - k, indicate whether the program covers each 42 C.F.R. § 438.68 provider type specified.</t>
    </r>
    <r>
      <rPr>
        <b/>
        <sz val="11"/>
        <rFont val="Arial"/>
        <family val="2"/>
      </rPr>
      <t xml:space="preserve">
</t>
    </r>
    <r>
      <rPr>
        <i/>
        <sz val="11"/>
        <rFont val="Arial"/>
        <family val="2"/>
      </rPr>
      <t xml:space="preserve">For MMPs, only enter providers of Medicaid-only covered services. Do not enter providers of Medicaid and Medicare or Medicare-only covered services. </t>
    </r>
  </si>
  <si>
    <t>I.B.6.a</t>
  </si>
  <si>
    <t>Adult primary care</t>
  </si>
  <si>
    <t>Indicate whether the program covers adult primary care providers.</t>
  </si>
  <si>
    <t>Not covered</t>
  </si>
  <si>
    <t>Covered</t>
  </si>
  <si>
    <t>I.B.6.b</t>
  </si>
  <si>
    <t>Pediatric primary care</t>
  </si>
  <si>
    <t xml:space="preserve">Indicate whether the program covers pediatric primary care providers. </t>
  </si>
  <si>
    <t>I.B.6.c</t>
  </si>
  <si>
    <t>OB/GYN</t>
  </si>
  <si>
    <t xml:space="preserve">Indicate whether the program covers Ob/Gyn providers. </t>
  </si>
  <si>
    <t>I.B.6.d</t>
  </si>
  <si>
    <t>Adult behavioral health</t>
  </si>
  <si>
    <t xml:space="preserve">Indicate whether the program covers adult behavioral health providers. </t>
  </si>
  <si>
    <t>I.B.6.e</t>
  </si>
  <si>
    <t>Pediatric behavioral health</t>
  </si>
  <si>
    <t xml:space="preserve">Indicate whether the program covers pediatric behavioral health providers. </t>
  </si>
  <si>
    <t>I.B.6.f</t>
  </si>
  <si>
    <t>Adult specialist</t>
  </si>
  <si>
    <t xml:space="preserve">Indicate whether the program covers adult specialist providers. </t>
  </si>
  <si>
    <t>I.B.6.g</t>
  </si>
  <si>
    <t>Pediatric specialist</t>
  </si>
  <si>
    <t xml:space="preserve">Indicate whether the program covers pediatric specialist providers. </t>
  </si>
  <si>
    <t>I.B.6.h</t>
  </si>
  <si>
    <t>Hospital</t>
  </si>
  <si>
    <t xml:space="preserve">Indicate whether the program covers hospital providers. </t>
  </si>
  <si>
    <t>I.B.6.i</t>
  </si>
  <si>
    <t>Pharmacy</t>
  </si>
  <si>
    <t xml:space="preserve">Indicate whether the program covers pharmacy providers. </t>
  </si>
  <si>
    <t>I.B.6.j</t>
  </si>
  <si>
    <t>Pediatric dental</t>
  </si>
  <si>
    <t xml:space="preserve">Indicate whether the program covers pediatric dental providers. </t>
  </si>
  <si>
    <t>I.B.6.k</t>
  </si>
  <si>
    <t>LTSS</t>
  </si>
  <si>
    <t xml:space="preserve">Indicate whether the program covers long-term services and supports (LTSS) providers.  </t>
  </si>
  <si>
    <t>I.B.6.l</t>
  </si>
  <si>
    <t>Other (optional field for the state)</t>
  </si>
  <si>
    <t>Indicate (1) any notes for items I.B.6.a - k and/or (2) other provider types relevant to the state's network adequacy standards (42 C.F.R. § 438.68) or availability standards (42 C.F.R. § 438.206) covered under the program not listed in items I.B.6.a - k.</t>
  </si>
  <si>
    <t>Free text (optional field for the state)</t>
  </si>
  <si>
    <t>None</t>
  </si>
  <si>
    <t>N/A</t>
  </si>
  <si>
    <t>C. Separate analysis and results documents</t>
  </si>
  <si>
    <t xml:space="preserve">States should use this section of the tab to report on separate documents submitted with this form that contain the state's analysis and results information requested in tabs "II_Prog_X". </t>
  </si>
  <si>
    <r>
      <rPr>
        <sz val="11"/>
        <rFont val="Arial"/>
        <family val="2"/>
      </rPr>
      <t>For item I.C.1, indicate for each program in columns E-S whether the state's analysis methods and results regarding plan compliance with the state's 42 C.F.R. § 438.68 and 42 C.F.R. § 438.206 standards are contained in a separate document(s). Before indicating “yes”, ensure that the document(s) contains the information requested in tabs "II_Prog_X". 
If the state reports "yes" in I.C.1 , indicate in items I.C.2 - I.C.4 the name and date of the document(s) as well as the page/section numbers for where the program is addressed in the document(s)</t>
    </r>
    <r>
      <rPr>
        <b/>
        <sz val="11"/>
        <rFont val="Arial"/>
        <family val="2"/>
      </rPr>
      <t xml:space="preserve">. </t>
    </r>
    <r>
      <rPr>
        <sz val="11"/>
        <rFont val="Arial"/>
        <family val="2"/>
      </rPr>
      <t>Submit the document(s) with this form.</t>
    </r>
    <r>
      <rPr>
        <b/>
        <sz val="11"/>
        <rFont val="Arial"/>
        <family val="2"/>
      </rPr>
      <t xml:space="preserve">
</t>
    </r>
    <r>
      <rPr>
        <sz val="11"/>
        <rFont val="Arial"/>
        <family val="2"/>
      </rPr>
      <t xml:space="preserve">For any program for which the state reports "no" in I.C.1 (meaning that the state does not report analysis methods and results in a separate document[s]), the state must enter data in Sections B and C in tabs "II_Prog_X". </t>
    </r>
  </si>
  <si>
    <t>I.C.1</t>
  </si>
  <si>
    <t>Analysis and results in separate documents</t>
  </si>
  <si>
    <t xml:space="preserve">For each program in columns E-S, indicate whether the state's analysis methods and results regarding plan compliance with the state's 42 C.F.R. § 438.68 and 42 C.F.R. § 438.206 standards are contained in a separate document(s). If yes, submit the document(s) with this form. </t>
  </si>
  <si>
    <t>Yes, analysis methods and results are contained in a separate document(s)</t>
  </si>
  <si>
    <t>I.C.2</t>
  </si>
  <si>
    <t>Name of analysis and results documents</t>
  </si>
  <si>
    <t>If the state indicated that analysis methods and results are contained in a separate document(s) for any program in columns E-S, indicate the name of the document(s). If analysis methods and results are not contained in a separate document(s), write "N/A."</t>
  </si>
  <si>
    <t>Please see the attached document titled “Birdseye View_FY23-24_BH SMHS DMC ODS Network Certification Summary.” For the methodology used to analyze standards set in 42 CFR 438.68, see the document titled “DHCS BH SMHS Methodology Description.”</t>
  </si>
  <si>
    <t>Please see the attached document titled “Birdseye View_FY23-24_BH SMHS DMC ODS Network Certification Summary.” For the methodology used to analyze standards set in 42 CFR 438.68, see the document titled “DHCS BH DMC-ODS Methodology Description.”</t>
  </si>
  <si>
    <t xml:space="preserve">Fort the methodology conducted to analyze 42 CFR 438.68 &amp; 42 CFR 438.206 see document "2023 ANC Analysis Methods"; For the plan specific results by county see document "2023 ANC MCP Results"; and for the Alternative Access Standards (AAS) Request Exceptions granted see document "2023 ANC Alternative Access Standards Requests"
</t>
  </si>
  <si>
    <t>I.C.3</t>
  </si>
  <si>
    <t>Date of analysis and results documents</t>
  </si>
  <si>
    <t>If the state indicated that analysis methods and results are contained in a separate document(s) for any program in columns E-S, indicate the date of the document(s). If analysis methods and results are not contained in a separate document(s), write "N/A."</t>
  </si>
  <si>
    <t>11/01/2023 to 08/30/2024</t>
  </si>
  <si>
    <t>11/01/2023 - 10/31/2024</t>
  </si>
  <si>
    <t>I.C.4</t>
  </si>
  <si>
    <t>Page/section references in analysis and results documents</t>
  </si>
  <si>
    <t>If the state indicated that analysis methods and results are contained in a separate document(s) for any program in columns E-S, indicate the page/section numbers for where the program is addressed in the document(s). If analysis methods and results are not contained in a separate document(s), write "N/A."</t>
  </si>
  <si>
    <t>All</t>
  </si>
  <si>
    <t xml:space="preserve">The formulas below are used to populate the service menu on each program tab: </t>
  </si>
  <si>
    <t>ID selected services:</t>
  </si>
  <si>
    <t>I.B.3.a</t>
  </si>
  <si>
    <t>I.B.3.b</t>
  </si>
  <si>
    <t>I.B.3.c</t>
  </si>
  <si>
    <t>I.B.3.d</t>
  </si>
  <si>
    <t>I.B.3.e</t>
  </si>
  <si>
    <t>I.B.3.f</t>
  </si>
  <si>
    <t>I.B.3.g</t>
  </si>
  <si>
    <t>I.B.3.h</t>
  </si>
  <si>
    <t>I.B.3.i</t>
  </si>
  <si>
    <t>I.B.3.j</t>
  </si>
  <si>
    <t>I.B.3.k</t>
  </si>
  <si>
    <t>I.B.3.l</t>
  </si>
  <si>
    <t xml:space="preserve">Join: </t>
  </si>
  <si>
    <t>Remove commas:</t>
  </si>
  <si>
    <t>II. Program-level standards, monitoring methods, and plan compliance</t>
  </si>
  <si>
    <t>Values in the box below auto-populate from the "I_State&amp;Prog_Info" tab.</t>
  </si>
  <si>
    <t xml:space="preserve">Program summary </t>
  </si>
  <si>
    <t>Plan type included in program contracts</t>
  </si>
  <si>
    <t>Provider types covered in program contracts</t>
  </si>
  <si>
    <t>Analysis and results in separate document</t>
  </si>
  <si>
    <t>Name of analysis and results document</t>
  </si>
  <si>
    <t>Date of analysis and results document</t>
  </si>
  <si>
    <r>
      <rPr>
        <b/>
        <sz val="11"/>
        <rFont val="Arial"/>
        <family val="2"/>
      </rPr>
      <t xml:space="preserve">Context: </t>
    </r>
    <r>
      <rPr>
        <sz val="11"/>
        <rFont val="Arial"/>
        <family val="2"/>
      </rPr>
      <t xml:space="preserve">Regulations at 42 C.F.R. § 438.207(d) require states that contract with MCOs, PIHPs, and PAHPs to submit to CMS an assurance of compliance that each plan meets the state's network adequacy and availability of services standards under 42 C.F.R. § 438.68 and 42 C.F.R. § 438.206. The submission must include documentation of an analysis that the state conducted to support its assurance of compliance for each plan. The state must submit this information to CMS after receipt of documentation from a managed care plan as specified in 42 C.F.R. § 438.207(c) and described in the instructions tab. The fields below provide a template for states to submit this information for the program listed at the top of the tab. </t>
    </r>
  </si>
  <si>
    <t>A. Access and network adequacy standards required for plans participating in the program</t>
  </si>
  <si>
    <t xml:space="preserve">States should use this section of the tab to report each standard included in managed care program contracts; report each unique standard in columns E - CZ. 
</t>
  </si>
  <si>
    <t>Input program-level data in columns for Standard 1 through Standard 100&gt;&gt;</t>
  </si>
  <si>
    <t>Standard 1</t>
  </si>
  <si>
    <t>Standard 2</t>
  </si>
  <si>
    <t>Standard 3</t>
  </si>
  <si>
    <t>Standard 4</t>
  </si>
  <si>
    <t>Standard 5</t>
  </si>
  <si>
    <t>Standard 6</t>
  </si>
  <si>
    <t>Standard 7</t>
  </si>
  <si>
    <t>Standard 8</t>
  </si>
  <si>
    <t>Standard 9</t>
  </si>
  <si>
    <t>Standard 10</t>
  </si>
  <si>
    <t>Standard 11</t>
  </si>
  <si>
    <t>Standard 12</t>
  </si>
  <si>
    <t>Standard 13</t>
  </si>
  <si>
    <t>Standard 14</t>
  </si>
  <si>
    <t>Standard 15</t>
  </si>
  <si>
    <t>Standard 16</t>
  </si>
  <si>
    <t>Standard 17</t>
  </si>
  <si>
    <t>Standard 18</t>
  </si>
  <si>
    <t>Standard 19</t>
  </si>
  <si>
    <t>Standard 20</t>
  </si>
  <si>
    <t>Standard 21</t>
  </si>
  <si>
    <t>Standard 22</t>
  </si>
  <si>
    <t>Standard 23</t>
  </si>
  <si>
    <t>Standard 24</t>
  </si>
  <si>
    <t>Standard 25</t>
  </si>
  <si>
    <t>Standard 26</t>
  </si>
  <si>
    <t>Standard 27</t>
  </si>
  <si>
    <t>Standard 28</t>
  </si>
  <si>
    <t>Standard 29</t>
  </si>
  <si>
    <t>Standard 30</t>
  </si>
  <si>
    <t>Standard 31</t>
  </si>
  <si>
    <t>Standard 32</t>
  </si>
  <si>
    <t>Standard 33</t>
  </si>
  <si>
    <t>Standard 34</t>
  </si>
  <si>
    <t>Standard 35</t>
  </si>
  <si>
    <t>Standard 36</t>
  </si>
  <si>
    <t>Standard 37</t>
  </si>
  <si>
    <t>Standard 38</t>
  </si>
  <si>
    <t>Standard 39</t>
  </si>
  <si>
    <t>Standard 40</t>
  </si>
  <si>
    <t>Standard 41</t>
  </si>
  <si>
    <t>Standard 42</t>
  </si>
  <si>
    <t>Standard 43</t>
  </si>
  <si>
    <t>Standard 44</t>
  </si>
  <si>
    <t>Standard 45</t>
  </si>
  <si>
    <t>Standard 46</t>
  </si>
  <si>
    <t>Standard 47</t>
  </si>
  <si>
    <t>Standard 48</t>
  </si>
  <si>
    <t>Standard 49</t>
  </si>
  <si>
    <t>Standard 50</t>
  </si>
  <si>
    <t>Standard 51</t>
  </si>
  <si>
    <t>Standard 52</t>
  </si>
  <si>
    <t>Standard 53</t>
  </si>
  <si>
    <t>Standard 54</t>
  </si>
  <si>
    <t>Standard 55</t>
  </si>
  <si>
    <t>Standard 56</t>
  </si>
  <si>
    <t>Standard 57</t>
  </si>
  <si>
    <t>Standard 58</t>
  </si>
  <si>
    <t>Standard 59</t>
  </si>
  <si>
    <t>Standard 60</t>
  </si>
  <si>
    <t>Standard 61</t>
  </si>
  <si>
    <t>Standard 62</t>
  </si>
  <si>
    <t>Standard 63</t>
  </si>
  <si>
    <t>Standard 64</t>
  </si>
  <si>
    <t>Standard 65</t>
  </si>
  <si>
    <t>Standard 66</t>
  </si>
  <si>
    <t>Standard 67</t>
  </si>
  <si>
    <t>Standard 68</t>
  </si>
  <si>
    <t>Standard 69</t>
  </si>
  <si>
    <t>Standard 70</t>
  </si>
  <si>
    <t>Standard 71</t>
  </si>
  <si>
    <t>Standard 72</t>
  </si>
  <si>
    <t>Standard 73</t>
  </si>
  <si>
    <t>Standard 74</t>
  </si>
  <si>
    <t>Standard 75</t>
  </si>
  <si>
    <t>Standard 76</t>
  </si>
  <si>
    <t>Standard 77</t>
  </si>
  <si>
    <t>Standard 78</t>
  </si>
  <si>
    <t>Standard 79</t>
  </si>
  <si>
    <t>Standard 80</t>
  </si>
  <si>
    <t>Standard 81</t>
  </si>
  <si>
    <t>Standard 82</t>
  </si>
  <si>
    <t>Standard 83</t>
  </si>
  <si>
    <t>Standard 84</t>
  </si>
  <si>
    <t>Standard 85</t>
  </si>
  <si>
    <t>Standard 86</t>
  </si>
  <si>
    <t>Standard 87</t>
  </si>
  <si>
    <t>Standard 88</t>
  </si>
  <si>
    <t>Standard 89</t>
  </si>
  <si>
    <t>Standard 90</t>
  </si>
  <si>
    <t>Standard 91</t>
  </si>
  <si>
    <t>Standard 92</t>
  </si>
  <si>
    <t>Standard 93</t>
  </si>
  <si>
    <t>Standard 94</t>
  </si>
  <si>
    <t>Standard 95</t>
  </si>
  <si>
    <t>Standard 96</t>
  </si>
  <si>
    <t>Standard 97</t>
  </si>
  <si>
    <t>Standard 98</t>
  </si>
  <si>
    <t>Standard 99</t>
  </si>
  <si>
    <t>Standard 100</t>
  </si>
  <si>
    <t>II.A.1</t>
  </si>
  <si>
    <t>Standard type</t>
  </si>
  <si>
    <t>Enter the standard type for each standard used in the program.</t>
  </si>
  <si>
    <t>Maximum time to travel</t>
  </si>
  <si>
    <t>Maximum time or distance</t>
  </si>
  <si>
    <t>Provider to enrollee ratios</t>
  </si>
  <si>
    <t>Appointment wait time</t>
  </si>
  <si>
    <t>Other (Language Capabilities)</t>
  </si>
  <si>
    <t>Other (Mandatory Provider Type: Indian Health Care Providers)</t>
  </si>
  <si>
    <t>II.A.2</t>
  </si>
  <si>
    <t>Standard description</t>
  </si>
  <si>
    <t>Describe the standard (for example, 60 miles maximum distance to travel to an appointment).</t>
  </si>
  <si>
    <t>The maximum time to travel:
Large counties is 30 minutes
Medium counties is 60 minutes
Small counties is 75 minutes
Rural counties is 90 minutes</t>
  </si>
  <si>
    <t>The maximum distance to travel:
Large counties is 15 miles
Medium counties is 30 miles
Small counties is 45 miles
Rural counties is 60 miles</t>
  </si>
  <si>
    <t>Network Capacity and Composition: Provider to Beneficiary
Ratios for adult psychiatry 1:524</t>
  </si>
  <si>
    <t>Network Capacity and Composition: Provider to Beneficiary
Ratios for children/youth (pediatric) psychiatry 1:323</t>
  </si>
  <si>
    <t>Network Capacity and Composition: Provider to Beneficiary
Ratios adult outpatient specialty mental health services (SMHS) 1:85</t>
  </si>
  <si>
    <t>Network Capacity and Composition: Provider to Beneficiary
Ratios for children/youth outpatient specialty mental health services (SMHS) 1:43</t>
  </si>
  <si>
    <t>Timely Access: Non Urgent Non Psychiatry</t>
  </si>
  <si>
    <t>Timely Access: Urgent Non Psychiatry</t>
  </si>
  <si>
    <t>Timely Access: Non Urgent Psychiatry</t>
  </si>
  <si>
    <t>Timely Access: Urgent Psychiatry</t>
  </si>
  <si>
    <t>Plans must have at least one subcontracts for interpretation and language line services that cover certification period.</t>
  </si>
  <si>
    <t>Plans must demonstrate they have sufficient Indian Health Care Providers (IHCP), formerly known as American Indian Health Facilities, participating in its provider network and/or demonstrate it has made a good faith effort to contract with IHCPs in the county.</t>
  </si>
  <si>
    <t>II.A.3</t>
  </si>
  <si>
    <t>Provider type covered by standard</t>
  </si>
  <si>
    <t>Enter the provider type that the standard applies to.</t>
  </si>
  <si>
    <t>Other (Outpatient Services SMHS)</t>
  </si>
  <si>
    <t>Other (Psychiatry Provider Type)</t>
  </si>
  <si>
    <t>Other (Psychiatry)</t>
  </si>
  <si>
    <t>Other (Adult and Pediatric Behavioral Health)</t>
  </si>
  <si>
    <t>II.A.4</t>
  </si>
  <si>
    <t>Population covered by standard</t>
  </si>
  <si>
    <t xml:space="preserve">Enter the population that the standard applies to. </t>
  </si>
  <si>
    <t>Adult and pediatric</t>
  </si>
  <si>
    <t xml:space="preserve">Adult </t>
  </si>
  <si>
    <t>Pediatric</t>
  </si>
  <si>
    <t>II.A.5</t>
  </si>
  <si>
    <t>Applicable region(s)</t>
  </si>
  <si>
    <t>Enter the region that the standard applies to.</t>
  </si>
  <si>
    <t>Statewide</t>
  </si>
  <si>
    <t>B. Analyses that the state uses to monitor compliance with access and network adequacy standards reported in Section A</t>
  </si>
  <si>
    <t xml:space="preserve">States should use this section of the tab to report on the analyses that the state uses to assess plan compliance with the state's 42 C.F.R. § 438.68 and 42 C.F.R. § 438.206 standards; report on each analysis in columns E - L. </t>
  </si>
  <si>
    <t>Input program-level data in these column unless specified in the item instructions &gt;&gt;</t>
  </si>
  <si>
    <t>Geomapping</t>
  </si>
  <si>
    <t>Plan Provider Directory Review</t>
  </si>
  <si>
    <t>Secret Shopper: Network Participation</t>
  </si>
  <si>
    <t>Secret Shopper: Appointment Availability</t>
  </si>
  <si>
    <t>EVV Data Analysis</t>
  </si>
  <si>
    <t>Review of Grievances Related to Access</t>
  </si>
  <si>
    <t>Encounter Data Analysis</t>
  </si>
  <si>
    <t>Other (Specify)</t>
  </si>
  <si>
    <t>II.B.1</t>
  </si>
  <si>
    <t xml:space="preserve">Frequency of analysis </t>
  </si>
  <si>
    <t>Indicate how frequently the state analyzes plan compliance with 42 C.F.R. § 438.68 and/or 42 C.F.R. § 438.206 for the program being reported on in this tab using the methods listed in columns E-L. If the state does not use the method, select "Not used for any plans".</t>
  </si>
  <si>
    <t>Other (Annually)</t>
  </si>
  <si>
    <t>Not used for any plans</t>
  </si>
  <si>
    <t>II.B.2</t>
  </si>
  <si>
    <t>Analysis methods</t>
  </si>
  <si>
    <t>For each analysis method in columns E-L, indicate whether the state uses the method to analyze plan compliance with 42 C.F.R. § 438.68 and/or 42 C.F.R. § 438.206 for all, some, or none of the plans in the program being reported on in this tab. If the state uses other methods, please explain them in column L. If the state enters 'Used for some but not all plans' for any method, report the plans for which it uses the method in II.B.3.</t>
  </si>
  <si>
    <t>Used for all plans</t>
  </si>
  <si>
    <t>II.B.3</t>
  </si>
  <si>
    <t xml:space="preserve">Plan-specific analysis </t>
  </si>
  <si>
    <t>If the state indicated in item II.B.2 that it uses an analysis method for some but not all plans in the program, identify the subset of plans for which the method is used. Write the name of the plan(s) under the column corresponding with the type of analysis. If the state indicated in item II.B.2 that it uses the method on all or none of the plans in the program, write "N/A."</t>
  </si>
  <si>
    <t>C. Plan-level compliance data</t>
  </si>
  <si>
    <t xml:space="preserve">States should use this section of the tab to report on plan compliance with the state's 42 C.F.R. § 438.68 and 42 C.F.R. § 438.206 standards; report on each plan in columns E - AR. </t>
  </si>
  <si>
    <t>Input plan-level data in columns for Plan 1 through Plan 40 &gt;&gt;</t>
  </si>
  <si>
    <t>II.C.1.a</t>
  </si>
  <si>
    <t>Plan name</t>
  </si>
  <si>
    <t>In columns E - AR, enter the names of the plans that contract with the state for the managed care program identified above.</t>
  </si>
  <si>
    <t>Alameda MHP</t>
  </si>
  <si>
    <t>Alpine MHP</t>
  </si>
  <si>
    <t>Amador MHP</t>
  </si>
  <si>
    <t>Butte MHP</t>
  </si>
  <si>
    <t>Calaveras MHP</t>
  </si>
  <si>
    <t>Colusa MHP</t>
  </si>
  <si>
    <t>Contra Costa MHP</t>
  </si>
  <si>
    <t>Del Norte MHP</t>
  </si>
  <si>
    <t>El Dorado MHP</t>
  </si>
  <si>
    <t>Fresno MHP</t>
  </si>
  <si>
    <t>Glenn MHP</t>
  </si>
  <si>
    <t>Humboldt MHP</t>
  </si>
  <si>
    <t>Imperial MHP</t>
  </si>
  <si>
    <t>Inyo MHP</t>
  </si>
  <si>
    <t>Kern MHP</t>
  </si>
  <si>
    <t>Kings MHP</t>
  </si>
  <si>
    <t>Lake MHP</t>
  </si>
  <si>
    <t>Lassen MHP</t>
  </si>
  <si>
    <t>Los Angeles MHP</t>
  </si>
  <si>
    <t>Madera MHP</t>
  </si>
  <si>
    <t>Marin MHP</t>
  </si>
  <si>
    <t>Mariposa MHP</t>
  </si>
  <si>
    <t>Mendocino MHP</t>
  </si>
  <si>
    <t>Merced MHP</t>
  </si>
  <si>
    <t>Modoc MHP</t>
  </si>
  <si>
    <t>Mono MHP</t>
  </si>
  <si>
    <t>Monterey MHP</t>
  </si>
  <si>
    <t>Napa MHP</t>
  </si>
  <si>
    <t>Nevada MHP</t>
  </si>
  <si>
    <t>Orange MHP</t>
  </si>
  <si>
    <t>Placer/Sierra MHP</t>
  </si>
  <si>
    <t>Plumas MHP</t>
  </si>
  <si>
    <t>Riverside MHP</t>
  </si>
  <si>
    <t>Sacramento MHP</t>
  </si>
  <si>
    <t>San Benito MHP</t>
  </si>
  <si>
    <t>San Bernardino MHP</t>
  </si>
  <si>
    <t>San Diego MHP</t>
  </si>
  <si>
    <t>San Francisco MHP</t>
  </si>
  <si>
    <t>San Joaquin MHP</t>
  </si>
  <si>
    <t>San Luis Obispo MHP</t>
  </si>
  <si>
    <t>II.C.2.a</t>
  </si>
  <si>
    <t>Assurance of plan compliance with 42 C.F.R. § 438.68</t>
  </si>
  <si>
    <t>Indicate whether the state assures that the plan complies with the state's network adequacy standards under 42 C.F.R. § 438.68 based on each analysis the state conducted for the plan during the reporting period indicated in I.B.4 and I.B.5. 
For example, if the state assessed plan compliance using four quarterly geomapping and two semi-annual plan provider roster review analyses within the reporting period indicated in I.B.4 and I.B.5, and the state determined that the plan complied with the state's 42 C.F.R. § 438.68 standards in all of those analyses, enter 'yes, the plan complies based on all analyses.'
As another example, if the state assessed plan compliance using two semi-annual geomapping analyses and an annual secret shopper analysis within the reporting period indicated in I.B.4 and I.B.5, and the state determined that the plan did not comply with the state's 42 C.F.R. § 438.68 standards in at least one of those analyses, enter 'no, the plan does not comply based on all analyses.'</t>
  </si>
  <si>
    <t xml:space="preserve">No, the plan does not comply based on all analyses </t>
  </si>
  <si>
    <t>Yes, the plan complies based on all analyses</t>
  </si>
  <si>
    <t>II.C.2.b</t>
  </si>
  <si>
    <t>Description of results: 42 C.F.R. § 438.68</t>
  </si>
  <si>
    <t xml:space="preserve">Describe the results of each of the analyses (including dates of the analyses) that support the assurance above of the plan's compliance with the state's 42 C.F.R. § 438.68 standards. In the description of results, please address the standards that apply to the plan and each of the analyses that the state used to assess plan compliance with those standards. </t>
  </si>
  <si>
    <t>Please see the attached document titled “Birdseye View_FY23-24_BH SMHS DMC ODS Network Certification Summary.” For the methodology used to analyze standards set in 42 CFR 438.68, see the document titled “DHCS BH SMHS Methodology Description.” During the period of 11/01/2023 to 08/30/2024, DHCS utilized this methodology to analyze the Plan's submissions.</t>
  </si>
  <si>
    <t>II.C.2.c</t>
  </si>
  <si>
    <t>Plan deficiencies: 42 C.F.R. § 438.68 (Part 1)</t>
  </si>
  <si>
    <t>If the state cannot assure plan compliance with the state's 42 C.F.R. § 438.68 standards based on at least one analysis conducted within the reporting period in I.B.4 and I.B.5, describe plan deficiencies identified during the reporting period and indicate which analyses uncovered the deficiencies. If the state selected "Yes, the plan complies based on all analyses" in II.C.2.a, write "N/A."</t>
  </si>
  <si>
    <t xml:space="preserve">Alameda MHP does not meet the standard for capacity and composition. DHCS analyzed Network Adequacy Certification Tool submitted by the Plan to determine compliance.
Alameda Mental Health Plan does not meet the standard for timely access. DHCS analyzed Timely Access Data Tool submitted by the Plan to determine compliance. </t>
  </si>
  <si>
    <t xml:space="preserve">Alpine MHP does not meet the standard for time or distance standards. DHCS analyzed the Network Adequacy Certification Tool submitted by the Plan to determine compliance. 
Alpine MHP does not meet the standard for timely access. DHCS analyzed Timely Access Data Tool submitted by the Plan to determine compliance.
Alpine MHP is unmet in language capabilities. DHCS analyzed language line contract submitted by the Plan. The language line contract did not cover the certification period for SFY 2023-2024. This deficiency is administrative only.  </t>
  </si>
  <si>
    <t>Butte MHP does not meet the standard for capacity and composition. DHCS analyzed the Network Adequacy Certification Tool submitted by the Plan to determine compliance. 
Butte MHP does not meet the standards for timely access. DHCS analyzed Timely Access Data Tool submitted by the Plan to determine compliance.</t>
  </si>
  <si>
    <t xml:space="preserve">Calaveras MHP did not meet the standard for timely access. DHCS analyzed Timely Access Data Tool submitted by the Plan to determine compliance. 
</t>
  </si>
  <si>
    <t xml:space="preserve">Colusa MHP does not meet the requirements for IHCPs. DHCS analyzed the good faith efforts to contract with an IHCP.
</t>
  </si>
  <si>
    <t xml:space="preserve">Contra Costa MHP did not meet the standard for timely access. DHCS analyzed Timely Access Data Tool submitted by the Plan to determine compliance. 
</t>
  </si>
  <si>
    <t xml:space="preserve">Del Norte MHP did not meet the standard for timely access. DHCS analyzed Timely Access Data Tool submitted by the Plan to determine compliance.
</t>
  </si>
  <si>
    <t xml:space="preserve">N/A
</t>
  </si>
  <si>
    <t>Fresno MHP does not meet the standard for timely access. DHCS analyzed Timely Access Data Tool submitted by the Plan to determine compliance.</t>
  </si>
  <si>
    <t>Glenn MHP does not meet the standard for timely access. DHCS analyzed Timely Access Data Tool submitted by the Plan to determine compliance.</t>
  </si>
  <si>
    <t>Humboldt MHP does not meet the standard for timely access. DHCS analyzed Timely Access Data Tool submitted by the Plan to determine compliance.</t>
  </si>
  <si>
    <t>Inyo MHP does not meet the network adequacy requirements for time or distance standards, network capacity and composition, timely access, language capabilities and IHCPs.
DHCS was unable to conduct an analysis due to Inyo MHP failing to submit any required documents by May 9, 2024 to certify its network for SFY 2023-2024.</t>
  </si>
  <si>
    <t>Kern MHP does not meet the standard for capacity and composition. DHCS analyzed Network Adequacy Certification Tool submitted by the Plan to determine compliance. 
Kern MHP does not meet the standard for timely access. DHCS analyzed Timely Access Data Tool submitted by the Plan to determine compliance.</t>
  </si>
  <si>
    <t xml:space="preserve">Kings MHP does not meet the standards for timely access. DHCS analyzed Timely Access Data Tool submitted by the Plan to determine compliance. 
Kings MHP does not meet the requirements for IHCPs. DHCS analyzed IHCP contract efforts submitted by the Plan to determine compliance. </t>
  </si>
  <si>
    <t>Lake MHP does not meet the requirements for IHCPs. DHCS analyzed the good faith efforts to contract with an IHCP.</t>
  </si>
  <si>
    <t>Lassen MHP does not meet the standard for timely access. DHCS analyzed Timely Access Data Tool submitted by the Plan to determine compliance.</t>
  </si>
  <si>
    <t>Los Angeles MHP does not meet the standard for timely access. DHCS analyzed Timely Access Data Tool submitted by the Plan to determine compliance.</t>
  </si>
  <si>
    <t>Madera MHP does not meet the standard for timely access. DHCS analyzed Timely Access Data Tool submitted by the Plan to determine compliance.
Madera MHP does not meet the requirement for language capabilties. DHCS analyzed language line contract submitted by the Plan to determine compliance. The language line contract did not cover the certification period for SFY 2023-2024. This deficiency is administrative only.</t>
  </si>
  <si>
    <t>Marin MHP does not meet the standard for capacity and composition. DHCS analyzed Network Adequacy Certification Tool submitted by the Plan to determine compliance.
Marin MHP does not meet the standard for timely access. DHCS analyzed Timely Access Data Tool submitted by the Plan to determine compliance.</t>
  </si>
  <si>
    <t>Mariposa MHP does not meet the standard for timely access. DHCS analyzed timely access standard tool submitted by the Plan to determine compliance.</t>
  </si>
  <si>
    <t>Mendocino MHP does not meet the standard for capacity and composition. DHCS analyzed Network Adequacy Certification Tool submitted by the Plan to determine compliance. 
Mendocino MHP does not meet the standard for timely access. DHCS analyzed Timely Access Data Tool submitted by the Plan to determine compliance.</t>
  </si>
  <si>
    <t xml:space="preserve">Mono MHP does not meet the standards for timely access. DHCS analyzed Timely Access Data Tool submitted by the Plan to determine compliance. 
Mono MHP did not meet the requirements for IHCPs. DHCS analyzed IHCP contract efforts submitted by the Plan to determine compliance. </t>
  </si>
  <si>
    <t>Monterey MHP does not meet the standard for capacity and composition. DHCS analyzed Network Adequacy Certification Tool submitted by the Plan to determine compliance. 
Monterey MHP does not meet the standard for timely access. DHCS analyzed Timely Access Data Tool submitted by the Plan to determine compliance.</t>
  </si>
  <si>
    <t>Nevada MHP did not meet the standard for timely access. DHCS analyzed Timely Access Data Tool submitted by the Plan to determine compliance.</t>
  </si>
  <si>
    <t>Orange MHP did not meet the standard for timely access. DHCS analyzed Timely Access Data Tool submitted by the Plan to determine compliance.</t>
  </si>
  <si>
    <t>Placer/Sierra MHP does not meet the standard for timely access. DHCS analyzed Timely Access Data Tool submitted by the Plan to determine compliance.</t>
  </si>
  <si>
    <t>Plumas MHP does not meet the standard for capacity and composition. DHCS analyzed Network Adequacy Certification Tool submitted by the Plan to determine compliance.
Plumas MHP does not meet the standard for timely access. DHCS analyzed Timely Access Data Tool submitted by the Plan to determine compliance.</t>
  </si>
  <si>
    <t>Riverside MHP does not meet the standard for capacity and composition. DHCS analyzed Network Adequacy Certification Tool submitted by the Plan to determine compliance.
Riverside MHP does not meet the standard for timely access. DHCS analyzed Timely Access Data Tool submitted by the Plan to determine compliance.</t>
  </si>
  <si>
    <t>San Benito MHP does not meet the standard for timely access. DHCS analyzed Timely Access Data Tool submitted by the Plan to determine compliance.</t>
  </si>
  <si>
    <t>San Bernardino MHP does not meet the standard for capacity and composition. DHCS analyzed Network Adequacy Certification Tool submitted by the Plan to determine compliance. 
San Bernardino MHP does not meet the standard for timely access. DHCS analyzed Timely Access Data Tool submitted by the Plan to determine compliance.</t>
  </si>
  <si>
    <t>San Diego MHP does not meet the standard for capacity and composition. DHCS analyzed Network Adequacy Certification Tool submitted by the Plan to determine compliance. 
San Diego MHP does not meet the standard for timely access. DHCS analyzed Timely Access Data Tool submitted by the Plan to determine compliance.</t>
  </si>
  <si>
    <t>San Francisco MHP did not meet the standard for timely access. DHCS analyzed Timely Access Data Tool submitted by the Plan to determine compliance.</t>
  </si>
  <si>
    <t>San Joaquin MHP does not meet the standard for timely access. DHCS analyzed Timely Access Data Tool submitted by the Plan to determine compliance.</t>
  </si>
  <si>
    <t>San Luis Obispo MHP does not meet the standard for timely access. DHCS analyzed Timely Access Data Tool submitted by the Plan to determine compliance.</t>
  </si>
  <si>
    <t>II.C.2.d</t>
  </si>
  <si>
    <t>Plan deficiencies: 42 C.F.R. § 438.68 (Part 2)</t>
  </si>
  <si>
    <t>If the state cannot assure plan compliance with the state's 42 C.F.R. § 438.68 standards based on at least one analysis conducted within the reporting period in I.B.4 and I.B.5, describe what the plan will do to achieve compliance and how the state will monitor the plan's progress. 
If the state selected "Yes, the plan complies based on all analyses" in II.C.2.a, write "N/A."</t>
  </si>
  <si>
    <t>Alameda MHP is required to submit a plan of correction within 30 days to address the deficiency, which is subject to DHCS BH approval. DHCS BH will monitor the corrective action plan to ensure the Plan submits a 274 file to analyze capacity and composition and 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</si>
  <si>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Alpine MHP is required to submit a plan of correction within 30 days to address the deficiency, which is subject to DHCS BH approval.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</si>
  <si>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Butte MHP is required to submit a plan of correction within 30 days to address the deficiency, which is subject to DHCS BH approval. DHCS BH will monitor the corrective action plan to ensure the Plan submits a 274 file to analyze capacity and composition and 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</si>
  <si>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Calaveras MHP is required to submit a plan of correction within 30 days to address the deficiency, which is subject to DHCS BH approval. DHCS BH will monitor the corrective action plan to ensure the Plan submits 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</si>
  <si>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Colusa MHP is required to submit a plan of correction within 30 days to address the deficiency, which is subject to DHCS BH approval. DHCS BH will monitor the corrective action plan to ensure the Plan submits supporting documentation to demonstrate good faith effort to collaborate with IHCPs.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</si>
  <si>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Contra Costa MHP is required to submit a plan of correction within 30 days to address the deficiency, which is subject to DHCS BH approval. DHCS BH will monitor the corrective action plan to ensure the Plan submits 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</si>
  <si>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Del Norte MHP is required to submit a plan of correction within 30 days to address the deficiency, which is subject to DHCS BH approval. DHCS BH will monitor the corrective action plan to ensure the Plan submits 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</si>
  <si>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Fresno MHP is required to submit a plan of correction within 30 days to address the deficiency, which is subject to DHCS BH approval. DHCS BH will monitor the corrective action plan to ensure the Plan submits a Timely Access Data Tool to analyze timely access standard.DHCS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</si>
  <si>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Glenn MHP is required to submit a plan of correction within 30 days to address the deficiency, which is subject to DHCS BH approval. DHCS BH will monitor the corrective action plan to ensure the Plan submits 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</si>
  <si>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Humboldt MHP is required to submit a plan of correction within 30 days to address the deficiency, which is subject to DHCS BH approval. DHCS BH will monitor the corrective action plan to ensure the Plan submits Timely Access Data Tool to analyze timely access.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</si>
  <si>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Inyo MHP is required to submit a plan of correction within 30 days to address the deficiency, which is subject to DHCS BH approval. DHCS BH will monitor the corrective action plan to ensure the Plan submits all of the network adequacy components.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</si>
  <si>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Kern MHP is required to submit a plan of correction within 30 days to address the deficiency, which is subject to DHCS BH approval. DHCS BH will monitor the corrective action plan to ensure the Plan submits a 274 file to analyze capacity and composition and Timely Access Data Tool to analyze timely access standard.DHCS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</si>
  <si>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Kings MHP is required to submit a plan of correction within 30 days to address the deficiency, which is subject to DHCS BH approval. DHCS BH will monitor the corrective action plan to ensure the Plan submits a Timely Access Data Tool to analyze timely access standard and supporting documentation to demonstrate good faith effort to collaborate with IHCPs.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</si>
  <si>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Lake MHP is required to submit a plan of correction within 30 days to address the deficiency, which is subject to DHCS BH approval. DHCS BH will monitor the corrective action plan to ensure the Plan submits supporting documentation to demonstrate good faith effort to collaborate with IHCPs.DHCS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</si>
  <si>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Lassen MHP is required to submit a plan of correction within 30 days to address the deficiency, which is subject to DHCS BH approval. DHCS BH will monitor the corrective action plan to ensure the Plan submits a 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</si>
  <si>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Los Angeles MHP is required to submit a plan of correction within 30 days to address the deficiency, which is subject to DHCS BH approval. DHCS BH will monitor the corrective action Plan to ensure the plan submitsTimely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</si>
  <si>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Madera MHP is required to submit a plan of correction within 30 days to address the deficiency, which is subject to DHCS BH approval. DHCS BH will monitor the corrective action plan to ensure the Plan submits Timely Access Data Tool to analyze timely access standard. The Plan must also submit a valid contract for language capabilities.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</si>
  <si>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Marin MHP is required to submit a plan of correction within 30 days to address the deficiency, which is subject to DHCS BH approval. DHCS BH will monitor the corrective action plan to ensure the Plan submits a 274 file to analyze capacity and composition, 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</si>
  <si>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Mariposa MHP is required to submit a plan of correction within 30 days to address the deficiency, which is subject to DHCS BH approval. DHCS BH will monitor the corrective action plan to ensure the Plan submits a 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</si>
  <si>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Mendocino MHP is required to submit a plan of correction within 30 days to address the deficiency, which is subject to DHCS BH approval. DHCS BH will monitor the corrective action plan to ensure the Plan submits a 274 file to analyze capacity and composition, 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</si>
  <si>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Mono MHP is required to submit a plan of correction within 30 days to address the deficiency, which is subject to DHCS BH approval. DHCS BH will monitor the corrective action plan to ensure the Plan submits a Timely Access Data Tool to analyze timely access standard and supporting documentation to demonstrate good faith effort to collaborate with IHCPs.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</si>
  <si>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Monterey MHP is required to submit a plan of correction within 30 days to address the deficiency, which is subject to DHCS BH approval. DHCS BH will monitor the corrective action plan to ensure the Plan submits a 274 file to analyze capacity and composition, 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</si>
  <si>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Nevada MHP is required to submit a plan of correction within 30 days to address the deficiency, which is subject to DHCS BH approval. DHCS BH will monitor the corrective action plan to ensure the Plan submits 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</si>
  <si>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Orange MHP is required to submit a plan of correction within 30 days to address the deficiency, which is subject to DHCS BH approval. DHCS BH will monitor the corrective action plan to ensure the Plan submits 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</si>
  <si>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Placer/Sierra MHP is required to submit a plan of correction within 30 days to address the deficiency, which is subject to DHCS BH approval. DHCS BH will monitor the corrective action plan to ensure the Plan submits 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</si>
  <si>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Plumas MHP is required to submit a plan of correction within 30 days to address the deficiency, which is subject to DHCS BH approval. DHCS BH will monitor the corrective action plan to ensure the Plan submits a 274 file to analyze capacity and composition, and Timely Access Data Tool.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</si>
  <si>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Riverside MHP is required to submit a plan of correction within 30 days to address the deficiency, which is subject to DHCS BH approval. DHCS BH will monitor the corrective action plan to ensure the Plan submits a 274 file to analyze capacity and composition and Timely Access Data Tool to analyze timely access.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</si>
  <si>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San Benito MHP is required to submit a plan of correction within 30 days to address the deficiency, which is subject to DHCS BH approval. DHCS BH will monitor the corrective action plan to ensure the Plan submits a 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</si>
  <si>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San Bernardino MHP is required to submit a plan of correction within 30 days to address the deficiency, which is subject to DHCS BH approval. DHCS BH will monitor the corrective action plan to ensure the Plan submits a 274 file to analyze capacity and composition and 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</si>
  <si>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San Diego MHP is required to submit a plan of correction within 30 days to address the deficiency, which is subject to DHCS BH approval. DHCS BH will monitor the corrective action plan to ensure the Plan submits a 274 file to analyze capacity and composition and 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</si>
  <si>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San Francisco MHP is required to submit a plan of correction within 30 days to address the deficiency, which is subject to DHCS BH approval. DHCS BH will monitor the corrective action plan to ensure the Plan submits a 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</si>
  <si>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San Joaquin MHP is required to submit a plan of correction within 30 days to address the deficiency, which is subject to DHCS BH approval. DHCS BH will monitor the corrective action plan to ensure the Plan submits a 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</si>
  <si>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San Luis Obispo MHP is required to submit a plan of correction within 30 days to address the deficiency, which is subject to DHCS BH approval. DHCS BH will monitor the corrective action plan to ensure the Plan submits 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</si>
  <si>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II.C.2.e</t>
  </si>
  <si>
    <t>Reassessment for plan deficiencies: 42 C.F.R. § 438.68</t>
  </si>
  <si>
    <t xml:space="preserve">If the state identified any plan deficiencies in II.C.2.c, indicate when the state will reassess the plan's network to determine whether the plan has remediated those deficiencies. </t>
  </si>
  <si>
    <t>II.C.2.f</t>
  </si>
  <si>
    <t>Exceptions granted under 42 C.F.R. § 438.68(d)</t>
  </si>
  <si>
    <t>Describe any network adequacy standard exceptions that the state has granted to the plan under 42 C.F.R. § 438.68(d). If there are no exceptions, write "None."</t>
  </si>
  <si>
    <t xml:space="preserve">DHCS required the Alpine MHP to submit an Alternative Access Standards request for not meeting time or distance standards. 
</t>
  </si>
  <si>
    <t>II.C.2.g</t>
  </si>
  <si>
    <t>Justification for exceptions granted under 42 C.F.R. § 438.68(d)</t>
  </si>
  <si>
    <t xml:space="preserve">If the state identified any network adequacy standard exceptions granted to the plan under 42 C.F.R. § 438.68(d) in II.C.2.f, describe the state's justification for granting the exception(s). If the state has not granted any exceptions, write "N/A." </t>
  </si>
  <si>
    <t xml:space="preserve">Alternative Access Standards request pending DHCS analysis. </t>
  </si>
  <si>
    <t>II.C.3.a</t>
  </si>
  <si>
    <t>Assurance of compliance with 42 C.F.R. § 438.206</t>
  </si>
  <si>
    <t>Indicate whether the state assures that the plan complies with the state's availability of services standards under 42 C.F.R. § 438.206 based on each analysis the state conducted for the plan during the reporting period indicated in I.B.4 and I.B.5. 
For example, if the state assessed plan compliance using four quarterly geomapping and two semi-annual plan provider roster review analyses within the reporting period indicated in I.B.4 and I.B.5, and the state determined that the plan complied with the state's 42 C.F.R. § 438.206 standards in all of those analyses, enter 'yes, the plan complies based on all analyses.'
As another example, if the state assessed plan compliance using two semi-annual geomapping analyses and an annual secret shopper analysis within the reporting period indicated in I.B.4 and I.B.5, and the state determined that the plan did not comply with the state's 42 C.F.R. § 438.206 standards in at least one of those analyses, enter 'no, the plan does not comply based on all analyses.'</t>
  </si>
  <si>
    <t>II.C.3.b</t>
  </si>
  <si>
    <t>Description of results: 42 C.F.R. § 438.206</t>
  </si>
  <si>
    <t>Describe the results of each of the analyses (including dates of the analyses) that support the assurance above of the plan's compliance with the state's 42 C.F.R. § 438.206 standards. In the description of results, please address the standards that apply to the plan and each of the analyses that the state used to assess plan compliance with those standards.</t>
  </si>
  <si>
    <t>II.C.3.c</t>
  </si>
  <si>
    <t>Plan deficiencies: 42 C.F.R. § 438.206 (Part 1)</t>
  </si>
  <si>
    <t>If the state cannot assure plan compliance with the state's 42 C.F.R. § 438.206 standards based on at least one analysis conducted within the reporting period indicated in I.B.4 and I.B.5, describe plan deficiencies identified during the reporting period and indicate which analyses uncovered the deficiencies. 
If the state selected "Yes, the plan complies based on all analyses" in II.C.3.a, write "N/A."</t>
  </si>
  <si>
    <t xml:space="preserve">Alameda MHP does not meet the availability of services for capacity and composition. DHCS analyzed Network Adequacy Certification Tool submitted by the Plan to determine compliance. 
Alameda MHP does not meet the availability of services for timely access. DHCS analyzed Timely Access Data Tool by the Plan to determine compliance. </t>
  </si>
  <si>
    <t xml:space="preserve">Alpine MHP does not meet the availability of services for time or distance. DHCS analyzed Network Adequacy Certification Tool submitted by the Plan to determine compliance. 
Alpine MHP does not meet the availability of services for timely access. DHCS analyzed Timely Access Data Tool by the Plan to determine compliance. </t>
  </si>
  <si>
    <t xml:space="preserve">
Butte MHP does not meet the availability of services for capacity and composition. DHCS analyzed Network Adequacy Certification Tool submitted by the Plan to determine compliance. 
Butte MHP does not meet the availability of services for timely access. DHCS analyzed time access Timely Access Data Tool by the Plan to determine compliance. </t>
  </si>
  <si>
    <t xml:space="preserve">Calaveras MHP does not meet the availability of services for timely access. DHCS analyzed Timely Access Data Tool submitted by the Plan to determine compliance. 
</t>
  </si>
  <si>
    <t xml:space="preserve">Contra Costa MHP does not meet the availability of services for timely access. DHCS analyzed Timely Access Data Tool submitted by the Plan to determine compliance.
</t>
  </si>
  <si>
    <t xml:space="preserve">Del Norte MHP does not meet the availability of services for timely access. DHCS analyzed Timely Access Data Tool submitted by the Plan to determine compliance.
</t>
  </si>
  <si>
    <t xml:space="preserve">Fresno MHP does not meet the availability of services for timely access. DHCS analyzed Timely Access Data Tool submitted by the Plan to determine compliance. 
</t>
  </si>
  <si>
    <t xml:space="preserve">Glenn MHP does not meet the availability of services for timely access. DHCS analyzed Timely Access Data Tool submitted by the Plan to determine compliance. 
</t>
  </si>
  <si>
    <t xml:space="preserve">Humboldt MHP does not meet the availability of services for timely access. DHCS analyzed Timely Access Data Tool submitted by the Plan to determine compliance.
</t>
  </si>
  <si>
    <t xml:space="preserve">
Inyo MHP does not meet the availabilty of services for time or distance standards, network capacity and composition and timely access.
DHCS was unable to conduct an analysis due to Inyo MHP failing to submit any required documents by May 9, 2024 to certify its network for SFY 2023-2024.</t>
  </si>
  <si>
    <t>Kern MHP does not meet the availability of services for capacity and composition. DHCS analyzed Network Adequacy Certification Tool submitted by the Plan to determine compliance. 
Kern MHP does not meet the availability of services for timely access. DHCS analyzed Timely Access Data Tool submitted by the Plan to determine compliance.</t>
  </si>
  <si>
    <t xml:space="preserve">
Kings MHP does not meet the availability of services for timely access. DHCS analyzed Timely Access Data Tool by the Plan to determine compliance. 
</t>
  </si>
  <si>
    <t xml:space="preserve">Lassen MHP does not meet the availability of services for timely access. DHCS analyzed Timely Access Data Tool submitted by the Plan to determine compliance. 
</t>
  </si>
  <si>
    <t xml:space="preserve">Los Angeles MHP does not meet the availability of services for timely access. DHCS analyzed Timely Access Data Tool submitted by the Plan to determine compliance.
</t>
  </si>
  <si>
    <t xml:space="preserve">Madera MHP  does not meet the availability of services for timely access. DHCS analyzed Timely Access Data Tool submitted by the Plan to determine compliance.
</t>
  </si>
  <si>
    <t xml:space="preserve">Marin MHP does not meet the availability of services for capacity and composition. DHCS analyzed Network Adequacy Certification Tool submitted by the Plan to determine compliance. 
Marin MHP does not meet the availability of services for timely access. DHCS analyzed Timely Access Data Tool by the Plan to determine compliance. </t>
  </si>
  <si>
    <t xml:space="preserve">
Mariposa MHP does not meet the availability of services for timely access. DHCS analyzed Timely Access Data Tool submitted by the Plan to determine compliance.
</t>
  </si>
  <si>
    <t>Mendocino MHP does not meet the availability of services for capacity and composition. DHCS analyzed Network Adequacy Certification Tool submitted by the Plan to determine compliance. 
Mendocino MHP does not meet the availability of services for timely access. DHCS analyzed Timely Access Data Tool submitted by the Plan to determine compliance.</t>
  </si>
  <si>
    <t xml:space="preserve">
Mono MHP does not meet the availability of services for timely access. DHCS analyzed Timely Access Data Tool by the Plan to determine compliance.  
</t>
  </si>
  <si>
    <t xml:space="preserve">Monterey MHP does not meet the availability of services for capacity and composition. DHCS analyzed Network Adequacy Certification Tool submitted by the Plan to determine compliance. 
Monterey MHP does not meet the availability of services for timely access. DHCS analyzed Timely Access Data Tool by the Plan to determine compliance. </t>
  </si>
  <si>
    <t xml:space="preserve">Nevada MHP does not meet the availability of services for timely access. DHCS analyzed Timely Access Data Tool submitted by the Plan to determine compliance.
</t>
  </si>
  <si>
    <t xml:space="preserve">Orange MHP does not meet the availability of services for timely access. DHCS analyzed Timely Access Data Tool submitted by the Plan to determine compliance. 
</t>
  </si>
  <si>
    <t xml:space="preserve">Placer/Sierra MHP does not meet the availability of services for timely access. DHCS analyzed Timely Access Data Tool submitted by the Plan to determine compliance.
</t>
  </si>
  <si>
    <t xml:space="preserve">Plumas MHP does not meet the availability of services for capacity and composition. DHCS analyzed Network Adequacy Certification Tool submitted by the Plan to determine compliance. 
Plumas MHP does not meet the availability of services for timely access. DHCS analyzed Timely Access Data Tool submitted by the Plan to determine compliance. </t>
  </si>
  <si>
    <t>Riverside MHP does not meet the availability of services for capacity and composition. DHCS analyzed Network Adequacy Certification Tool submitted by the Plan to determine compliance. 
Riverside MHP does not meet the availability of services for timely access. DHCS analyzed Timely Access Data Tool submitted by the Plan to determine compliance.</t>
  </si>
  <si>
    <t xml:space="preserve">
San Benito MHP does not meet the availability of services for timely access. DHCS analyzed Timely Access Data Tool submitted by the Plan to determine compliance.
</t>
  </si>
  <si>
    <t>San Bernardino MHP does not meet the availability of services for capacity and composition. DHCS analyzed Network Adequacy Certification Tool submitted by the Plan to determine compliance.
San Bernardino MHP does not meet the availability of services for timely access. DHCS analyzed Timely Access Data Tool submitted by the Plan to determine compliance.</t>
  </si>
  <si>
    <t>San Diego MHP does not meet the availability of services for capacity and composition. DHCS analyzed Network Adequacy Certification Tool submitted by the Plan to determine compliance.
San Diego MHP does not meet the availability of services for timely access. DHCS analyzed Timely Access Data Tool submitted by the Plan to determine compliance.</t>
  </si>
  <si>
    <t xml:space="preserve">San Franciso MHP does not meet the availability of services for timely access. DHCS analyzed Timely Access Data Tool submitted by the Plan to determine compliance.
</t>
  </si>
  <si>
    <t xml:space="preserve">San Joaquin MHP does not meet the availability of services for timely access. DHCS analyzed Timely Access Data Tool submitted by the Plan to determine compliance.
</t>
  </si>
  <si>
    <t xml:space="preserve">San Luis Obispo MHP does not meet the availability of services for timely access. DHCS analyzedTimely Access Data Tool submitted by the Plan to determine compliance.
</t>
  </si>
  <si>
    <t>II.C.3.d</t>
  </si>
  <si>
    <t>Plan deficiencies: 42 C.F.R. § 438.206 (Part 2)</t>
  </si>
  <si>
    <t>If the state cannot assure plan compliance with the state's 42 C.F.R. § 438.206 standards based on at least one analysis conducted within the reporting period indicated in I.B.4 and I.B.5, describe what the plan will do to achieve compliance and how the state will monitor the plan's progress.
If the state selected "Yes, the plan complies based on all analyses" in II.C.3.a, write "N/A."</t>
  </si>
  <si>
    <t xml:space="preserve">Alameda MHP is required to submit a plan of correction within 30 days to address the deficiency, which is subject to DHCS BH approval. DHCS BH will monitor the corrective action plan to ensure the Plan submits  a 274 file to analyze capacity and composition and Timely Access Data Tool to analyze timely access standard. Any Plan that remains deficient is subject to sanction.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 </t>
  </si>
  <si>
    <t xml:space="preserve">Alpine MHP is required to submit a plan of correction within 30 days to address the deficiency, which is subject to DHCS BH approval. DHCS BH will monitor the corrective action plan to ensure the Plan submits Network Adequacy Certification Tool to analyze time or distance standards, Timely Access Data Tool.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 </t>
  </si>
  <si>
    <t xml:space="preserve">
Butte MHP is required to submit a plan of correction within 30 days to address the deficiency, which is subject to DHCS BH approval. DHCS BH will monitor the corrective action plan to ensure the Plan submits  a 274 file to analyze capacity and composition and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 </t>
  </si>
  <si>
    <t xml:space="preserve">Calaveras MHP is required to submit a plan of correction within 30 days to address the deficiency, which is subject to DHCS BH approval. DHCS BH will monitor the corrective action plan to ensure the Plan submits Timely Access Data Tool for timely access.The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 </t>
  </si>
  <si>
    <t xml:space="preserve">
Contra Costa MHP is required to submit a plan of correction within 30 days to address the deficiency, which is subject to DHCS BH approval. DHCS BH will monitor the corrective action plan to ensure the Plan submits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 </t>
  </si>
  <si>
    <t xml:space="preserve">Del Norte MHP is required to submit a plan of correction within 30 days to address the deficiency, which is subject to DHCS BH approval. DHCS BH will monitor the corrective action plan to ensure the Plan submits Timely Access Data Tool.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 </t>
  </si>
  <si>
    <t xml:space="preserve">Fresno MHP is required to submit a plan of correction within 30 days to address the deficiency, which is subject to DHCS BH approval. DHCS BH will monitor the corrective action plan to ensure the Plan submits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 </t>
  </si>
  <si>
    <t xml:space="preserve">Glenn MHP is required to submit a plan of correction within 30 days to address the deficiency, which is subject to DHCS BH approval. DHCS BH will monitor the corrective action plan to ensure the Plan submits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 </t>
  </si>
  <si>
    <t xml:space="preserve">Humboldt MHP is required to submit a plan of correction within 30 days to address the deficiency, which is subject to DHCS BH approval. DHCS BH will monitor the corrective action plan to ensure the Plan submits Timely Access Data Tool to analyze timey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 </t>
  </si>
  <si>
    <t xml:space="preserve">Inyo MHP is required to submit a plan of correction within 30 days to address the deficiency, which is subject to DHCS BH approval. DHCS BH will monitor the corrective action plan to ensure the Plan submits all of the network adequacy components.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 </t>
  </si>
  <si>
    <t xml:space="preserve">Kern MHP is required to submit a plan of correction within 30 days to address the deficiency, which is subject to DHCS BH approval. DHCS BH will monitor the corrective action plan to ensure the Plan submits a 274 file to analyze capacity and composition and Timely Access Data Tool to analyze timely acess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 </t>
  </si>
  <si>
    <t xml:space="preserve">Kings MHP is required to submit a plan of correction within 30 days to address the deficiency, which is subject to DHCS BH approval. DHCS BH will monitor the corrective action plan to ensure the Plan submits a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 </t>
  </si>
  <si>
    <t xml:space="preserve">Lassen MHP is required to submit a plan of correction within 30 days to address the deficiency, which is subject to DHCS BH approval. DHCS BH will monitor the corrective action plan to ensure the Plan submits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 </t>
  </si>
  <si>
    <t xml:space="preserve">Los Angeles MHP is required to submit a plan of correction within 30 days to address the deficiency, which is subject to DHCS BH approval. DHCS BH will monitor the corrective action plan to ensure the Plan submits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 </t>
  </si>
  <si>
    <t xml:space="preserve">Madera MHP is required to submit a plan of correction within 30 days to address the deficiency, which is subject to DHCS BH approval. DHCS BH will monitor the corrective action plan to ensure the Plan submitsTimely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 </t>
  </si>
  <si>
    <t xml:space="preserve">Marin MHP is required to submit a plan of correction within 30 days to address the deficiency, which is subject to DHCS BH approval. DHCS BH will monitor the corrective action plan to ensure the Plan submits a 274 file to analyze capacity and composition and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 </t>
  </si>
  <si>
    <t xml:space="preserve">Mariposa MHP is required to submit a plan of correction within 30 days to address the deficiency, which is subject to DHCS BH approval. DHCS BH will monitor the corrective action plan to ensure the Plan submits a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 . </t>
  </si>
  <si>
    <t xml:space="preserve">Mendocino MHP is required to submit a plan of correction within 30 days to address the deficiency, which is subject to DHCS BH approval. DHCS BH will monitor the corrective action plan to ensure the Plan submits a 274 file to analyze capacity and composition and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 </t>
  </si>
  <si>
    <t xml:space="preserve">Mono MHP is required to submit a plan of correction within 30 days to address the deficiency, which is subject to DHCS BH approval. DHCS BH will monitor the corrective action plan to ensure the the Plan submits a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 </t>
  </si>
  <si>
    <t xml:space="preserve">Monterey MHP is required to submit a plan of correction within 30 days to address the deficiency, which is subject to DHCS BH approval. DHCS BH will monitor the corrective action plan to ensure the Plan submits a 274 file to analyze capacity and composition and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 </t>
  </si>
  <si>
    <t xml:space="preserve">Nevada MHP is required to submit a plan of correction within 30 days to address the deficiency, which is subject to DHCS BH approval. DHCS BH will monitor the corrective action plan to ensure the Plan submits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 </t>
  </si>
  <si>
    <t xml:space="preserve">Orange MHP is required to submit a plan of correction within 30 days to address the deficiency, which is subject to DHCS BH approval. DHCS BH will monitor the corrective action plan to ensure the Plan submits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 . </t>
  </si>
  <si>
    <t xml:space="preserve">Placer/Sierra MHP is required to submit a plan of correction within 30 days to address the deficiency, which is subject to DHCS BH approval. DHCS BH will monitor the corrective action plan to ensure the Plan submits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 </t>
  </si>
  <si>
    <t xml:space="preserve">Plumas MHP is required to submit a plan of correction within 30 days to address the deficiency, which is subject to DHCS BH approval. DHCS BH will monitor the corrective action plan to ensure the Plan submits a 274 file to analyze capacity and composition and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 </t>
  </si>
  <si>
    <t xml:space="preserve">Riverside MHP is required to submit a plan of correction within 30 days to address the deficiency, which is subject to DHCS BH approval. DHCS BH will monitor the corrective action plan to ensure the Plan submits a 274 file to analyze capacity and composition and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 </t>
  </si>
  <si>
    <t xml:space="preserve">San Benito MHP is required to submit a plan of correction within 30 days to address the deficiency, which is subject to DHCS BH approval. DHCS BH will monitor the corrective action plan to ensure the Plan submits a Timely Access Data Tool to analzye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  </t>
  </si>
  <si>
    <t xml:space="preserve">San Bernardino MHP is required to submit a plan of correction within 30 days to address the deficiency, which is subject to DHCS BH approval. DHCS BH will monitor the corrective action plan to ensure the Plan submits a 274 file to analyze capacity and composition and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 </t>
  </si>
  <si>
    <t xml:space="preserve">San Diego MHP is required to submit a plan of correction within 30 days to address the deficiency, which is subject to DHCS BH approval. DHCS BH will monitor the corrective action plan to ensure the Plan submits a 274 file to analyze capacity and composition and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 </t>
  </si>
  <si>
    <t xml:space="preserve">San Francisco MHP is required to submit a plan of correction within 30 days to address the deficiency, which is subject to DHCS BH approval. DHCS BH will monitor the corrective action plan to ensure the Plan submits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 </t>
  </si>
  <si>
    <t xml:space="preserve">San Joaquin MHP is required to submit a plan of correction within 30 days to address the deficiency, which is subject to DHCS BH approval. DHCS BH will monitor the corrective action plan to ensure the Plan submits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 </t>
  </si>
  <si>
    <t xml:space="preserve">San Luis Obispo MHP is required to submit a plan of correction within 30 days to address the deficiency, which is subject to DHCS BH approval. DHCS BH will monitor the corrective action plan to ensure the Plan submits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 </t>
  </si>
  <si>
    <t>II.C.3.e</t>
  </si>
  <si>
    <t>Reassessment for plan deficiencies: 42 C.F.R. § 438.206</t>
  </si>
  <si>
    <t xml:space="preserve">If the state identified any plan deficiencies in II.C.3.c, indicate when the state will reassess the plan's availability of services to determine whether the plan has remediated those deficiencies. </t>
  </si>
  <si>
    <t>Maximum distance to travel</t>
  </si>
  <si>
    <t xml:space="preserve">
The maximum time to travel:
Large counties is 30 minutes
Medium counties is 60 minutes
Small counties is 75 minutes
Rural counties is 90 minutes</t>
  </si>
  <si>
    <t xml:space="preserve">
Network Composition and Capacity: Provider to Beneficiary
Ratios for adult psychiatry 1:524</t>
  </si>
  <si>
    <t xml:space="preserve">
Network Composition and Capacity: Provider to Beneficiary
Ratios for children/youth (pediatric) psychiatry 1:323</t>
  </si>
  <si>
    <t>Network Composition and Capacity: Provider to Beneficiary
Ratios adult outpatient specialty mental health services (SMHS) 1:85</t>
  </si>
  <si>
    <t>Network Composition and Capacity: Provider to Beneficiary
Ratios for children/youth outpatient specialty mental health services (SMHS) 1:43</t>
  </si>
  <si>
    <t xml:space="preserve">
Plans must have at least one subcontracts for interpretation and language line services that cover certification period.</t>
  </si>
  <si>
    <t xml:space="preserve">
Plans must demonstrate they have sufficient Indian Health Care Providers (IHCP), formerly known as American Indian Health Facilities, participating in its provider network and/or demonstrate it has made a good faith effort to contract with IHCPs in the county.    </t>
  </si>
  <si>
    <t>San Mateo MHP</t>
  </si>
  <si>
    <t>Santa Barbara MHP</t>
  </si>
  <si>
    <t>Santa Clara MHP</t>
  </si>
  <si>
    <t>Santa Cruz MHP</t>
  </si>
  <si>
    <t>Shasta MHP</t>
  </si>
  <si>
    <t>Siskiyou MHP</t>
  </si>
  <si>
    <t>Solano MHP</t>
  </si>
  <si>
    <t>Sonoma MHP</t>
  </si>
  <si>
    <t>Stanislaus MHP</t>
  </si>
  <si>
    <t>Sutter/Yuba MHP</t>
  </si>
  <si>
    <t>Tehama MHP</t>
  </si>
  <si>
    <t>Trinity MHP</t>
  </si>
  <si>
    <t>Tulare MHP</t>
  </si>
  <si>
    <t>Tuolumne MHP</t>
  </si>
  <si>
    <t>Ventura MHP</t>
  </si>
  <si>
    <t>Yolo MHP</t>
  </si>
  <si>
    <t xml:space="preserve">San Mateo MHP did not meet the standard for timely access. DHCS analyzed Timely Access Data Tool submitted by the Plan to determine compliance.
</t>
  </si>
  <si>
    <t xml:space="preserve">Santa Barbara MHP does not meet the standard for timely access. DHCS analyzed Timely Access Data Tool submitted by the Plan to determine compliance.
</t>
  </si>
  <si>
    <t xml:space="preserve">
Santa Clara MHP does not meet the standard for timely access. DHCS analyzed Timely Access Data Tool submitted by the Plan to determine compliance.
</t>
  </si>
  <si>
    <t xml:space="preserve">
Santa Cruz MHP does not meet the standard for timely access. DHCS analyzed Timely Access Data Tool submitted by the Plan to determine compliance.
</t>
  </si>
  <si>
    <t xml:space="preserve">
Shasta MHP does not meet the standard for timely access. DHCS analyzed Timely Access Data Tool submitted by the Plan to determine compliance.
</t>
  </si>
  <si>
    <t xml:space="preserve">Siskiyou MHP does not meet the standard for capacity and composition. DHCS analyzed Network Adequacy Certification Tool submitted by the Plan to determine compliance.
Siskiyou MHP does not meet the standard for timely access. DHCS analyzed theTimely Access Data Tool submitted by the Plan to determine compliance. 
Siskiyou MHP does not meet the requirements for IHCPs. DHCS analyzed IHCP contract efforts submitted by the Plan to determine compliance. </t>
  </si>
  <si>
    <t xml:space="preserve">Solano MHP did not meet the standard for timely access. DHCS analyzed Timely Access Data Tool submitted by the Plan to determine compliance.
</t>
  </si>
  <si>
    <t xml:space="preserve">
Sonoma MHP does not meet the standard for timely access. DHCS analyzed Timely Access Data Tool submitted by the Plan to determine compliance.
</t>
  </si>
  <si>
    <t xml:space="preserve">Stanislaus MHP does not meet the standard for capacity and composition. DHCS analyzed Network Adequacy Certification Tool submitted by the Plan to determine compliance. 
Stanislaus MHP does not meet the standard for timely access. DHCS analyzed Timely Access Data Tool submitted by the Plan to determine compliance.
Stanislaus MHP does not meet language capabilities requirement. DHCS analyzed language line contract submitted by the Plan. The language line contract did not cover the certification period for SFY 2023-2024. This deficiency is administrative only. </t>
  </si>
  <si>
    <t>Sutter/Yuba MHP does not meet the standard for capacity and composition. DHCS analyzed Network Adequacy Certification Tool submitted by the Plan to determine compliance.
Sutter/Yuba MHP does not meet the standard for timely access. DHCS analyzed Timely Access Data Tool submitted by the Plan to determine compliance.</t>
  </si>
  <si>
    <t>Tehama MHP does not meet the standard for capacity and composition. DHCS analyzed Network Adequacy Certification Tool submitted by the Plan to determine compliance.
Tehama MHP did not meet the standard for timely access. DHCS analyzed Timely Access Data Tool submitted by the Plan to determine compliance.</t>
  </si>
  <si>
    <t xml:space="preserve">Trinity MHP does not meet the standards for time or distance and capacity and composition. DHCS analyzed Network Adequacy Certification Tool submitted by the Plan to determine compliance. 
Trinity MHP does not meet the standard for timely access. DHCS analyzed Timely Access Data Tool submitted by the Plan to determine compliance.
Trinity MHP does not meet the requirements for IHCPs. DHCS analyzed the good faith efforts to contract with an IHCP.
Trinity MHP does not meet language capabilties. DHCS analyzed language line contract submitted by the Plan to determine compliance. The language line contract did not cover the certification period for SFY 2023-2024. This deficiency is administrative only. </t>
  </si>
  <si>
    <t>Tulare MHP does not meet the standard for timely access. DHCS analyzed Timely Access Data Tool submitted by the Plan to determine compliance.
Tulare MHP does not meet the requirements for IHCPs. DHCS analyzed the good faith efforts to contract with an IHCP.</t>
  </si>
  <si>
    <t xml:space="preserve">Tuolumne MHP did not meet the standard for timely access. DHCS analyzed Timely Access Data Tool submitted by the Plan to determine compliance.
</t>
  </si>
  <si>
    <t>Ventura MHP does not meet the standard for capacity and composition. DHCS analyzed Network Adequacy Certification Tool submitted by the Plan to determine compliance. 
Ventura MHP does not meet the standard for timely access. DHCS analyzed Timely Access Data Tool submitted by the Plan to determine compliance.</t>
  </si>
  <si>
    <t xml:space="preserve">
Yolo MHP did not meet the standard for timely access. DHCS analyzed Timely Access Data Tool submitted by the Plan to determine compliance. 
</t>
  </si>
  <si>
    <t>San Mateo MHP is required to submit a plan of correction within 30 days to address the deficiency, which is subject to DHCS BH approval. DHCS BH will monitor the corrective action plan to ensure the Plan submits 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</si>
  <si>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Santa Barbara MHP is required to submit a plan of correction within 30 days to address the deficiency, which is subject to DHCS BH approval. DHCS BH will monitor the corrective action plan to ensure the Plan submits 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</si>
  <si>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Santa Clara MHP is required to submit a plan of correction within 30 days to address the deficiency, which is subject to DHCS BH approval. DHCS BH will monitor the corrective action plan to ensure the Plan submits a 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</si>
  <si>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Santa Cruz MHP is required to submit a plan of correction within 30 days to address the deficiency, which is subject to DHCS BH approval. DHCS BH will monitor the corrective action plan to ensure the Plan submits a 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</si>
  <si>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Shasta MHP is required to submit a plan of correction within 30 days to address the deficiency, which is subject to DHCS BH approval. DHCS BH will monitor the corrective action plan to ensure the Plan submits 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</si>
  <si>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Siskiyou MHP is required to submit a plan of correction within 30 days to address the deficiency, which is subject to DHCS BH approval. DHCS BH will monitor the corrective action plan to ensure the Plan submits a 274 file to analyze capacity and composition and Timely Access Data Tool to analyze timely access standard and supporting documentation to demonstrate good faith effort to collaborate with IHCPs.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</si>
  <si>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Solano MHP is required to submit a plan of correction within 30 days to address the deficiency, which is subject to DHCS BH approval. DHCS BH will monitor corrective action plan to ensure the Plan submits 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</si>
  <si>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Sonoma MHP is required to submit a plan of correction within 30 days to address the deficiency, which is subject to DHCS BH approval. DHCS BH will monitor the corrective action plan to ensure the Plan submits 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</si>
  <si>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Stanislaus MHP is required to submit a plan of correction within 30 days to address the deficiency, which is subject to DHCS BH approval. DHCS BH will monitor the corrective action plan to ensure the Plan submits a 274 file to analyze capacity and composition, Timely Access Data Tool to analyze timely access standard and submit a valid contract for language capabilities.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</si>
  <si>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Sutter/Yuba MHP is required to submit a plan of correction within 30 days to address the deficiency, which is subject to DHCS BH approval. DHCS BH will monitor the corrective action plan to ensure the Plan submits a 274 file to analyze capacity and composition and 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</si>
  <si>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Tehama MHP is required to submit a plan of correction within 30 days to address the deficiency, which is subject to DHCS BH approval. DHCS BH will monitor the corrective action plan to ensure the Plan submits a 274 file to analyze capacity and composition and 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</si>
  <si>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Trinity MHP is required to submit a plan of correction within 30 days to address the deficiency, which is subject to DHCS BH approval. DHCS BH will monitor the corrective action plan to ensure the Plan submits a 274 file to analyze time or distance standards, capacity and composition, Timely Access Data Tool to analyze timely access standard. The Plan must submit a valid contract for language line services and supporting documentation to demonstrate good faith effort to collaborate with IHCPs.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</si>
  <si>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Tulare MHP is required to submit a plan of correction within 30 days to address the deficiency, which is subject to DHCS BH approval. DHCS BH will monitor the corrective action plan to ensure the Plan submits a Timely Access Data Tool to analyze timely access standard and supporting documentation to demonstrate good faith effort to collaborate with IHCPs.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</si>
  <si>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Tuolumne MHP is required to submit a plan of correction within 30 days to address the deficiency, which is subject to DHCS BH approval. DHCS BH will monitor the corrective action plan to ensure the Plan submits 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</si>
  <si>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Ventura MHP is required to submit a plan of correction within 30 days to address the deficiency, which is subject to DHCS BH approval. DHCS BH will monitor the corrective action plan to ensure the Plan submits a 274 file to analyze capacity and composition, 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</si>
  <si>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Yolo MHP is required to submit a plan of correction within 30 days to address the deficiency, which is subject to DHCS BH approval. DHCS BH will monitor the corrective action plan to ensure the Plan submits Timely Access Data Tool to analyze timely access standard.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</si>
  <si>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 xml:space="preserve">
Santa Mateo MHP did not meet the availability of services for timely access. DHCS analyzed Timely Access Data Tool submitted by the Plan to determine compliance.
</t>
  </si>
  <si>
    <t xml:space="preserve">
Santa Barbara MHP does not meet the standard for timely access. DHCS analyzed Timely Access Data Tool submitted by the Plan to determine compliance.
</t>
  </si>
  <si>
    <t xml:space="preserve">
Santa Clara MHP does not meet the availability of services for timely access. DHCS analyzed Timely Access Data Tool submitted by the Plan to determine compliance.
</t>
  </si>
  <si>
    <t xml:space="preserve">
Santa Cruz MHP does not meet the availability of services for timely access. DHCS analyzed Timely Access Data Tool submitted by the plan to determine compliance.
</t>
  </si>
  <si>
    <t xml:space="preserve">
Shasta Cruz MHP does not meet the availability of services for timely access. DHCS analyzed timely access data tool submitted by the plan to determine compliance.
</t>
  </si>
  <si>
    <t xml:space="preserve">
Siskiyou MHP does not meet the availability of services for capacity and composition. DHCS analyzed Network Adequacy Certification Tool submitted by the Plan to determine compliance. 
Siskiyou MHP did not meet the availability of services for timely access. DHCS analyzed Timely Access Data Tool submitted by the Plan to determine compliance. </t>
  </si>
  <si>
    <t xml:space="preserve">
Solano MHP did not meet the availability of services for timely access. DHCS analyzed Timely Access Data Tool submitted by the Plan to determine compliance. 
</t>
  </si>
  <si>
    <t xml:space="preserve">
Sonoma MHP does not meet the availability of services for timely access. DHCS analyzed Timely Access Data Tool submitted by the Plan to determine compliance.
</t>
  </si>
  <si>
    <t>Stanislaus MHP does not meet the availability of services for capacity and composition. DHCS analyzed Network Adequacy Certification Tool submitted by the Plan to determine compliance.
Stanislaus MHP does not meet the availability of services for timely access. DHCS analyzed Timely Access Data Tool submitted by the Plan to determine compliance.</t>
  </si>
  <si>
    <t>Sutter/Yuba MHP does not meet the availability of services for capacity and composition. DHCS analyzed Network Adequacy Certification Tool submitted by the Plan to determine compliance.
Sutter/Yuba MHP does not meet the availability of services for timely access. DHCS analyzed Timely Access Data Tool submitted by the Plan to determine compliance.</t>
  </si>
  <si>
    <t xml:space="preserve">
Tehama MHP does not meet the availability of services for capacity and composition. DHCS analyzed Network Adequacy Certification Tool submitted by the Plan to determine compliance.
Tehama MHP did not meet the availability of services for timely access. DHCS analyzed Timely Access Data Tool submitted by the Plan to determine compliance.</t>
  </si>
  <si>
    <t>Trinity MHP does not meet the availability of services for capacity and composition. DHCS analyzed Network Adequacy Certification Tool submitted by the Plan to determine compliance.
Trinity MHP does not meet the availability of services for timely access. DHCS analyzed Timely Access Data Tool submitted by the Plan to determine compliance.</t>
  </si>
  <si>
    <t xml:space="preserve">
Tulare MHP does not meet the availability of services for timely access. DHCS analyzed Timely Access Data Tool submitted by the Plan to determine compliance.
</t>
  </si>
  <si>
    <t xml:space="preserve">Tuolumne MHP did not meet the availability of services for timely access. DHCS analyzed Timely Access Data Tool submitted by the Plan to determine compliance.
</t>
  </si>
  <si>
    <t>Ventura MHP does not meet the availability of services for capacity and composition. DHCS analyzed Network Adequacy Certification Tool submitted by the Plan to determine compliance.
Ventura MHP does not meet the availability of services for timely access. DHCS analyzed Timely Access Data Tool submitted by the Plan to determine compliance.</t>
  </si>
  <si>
    <t xml:space="preserve">
Yolo MHP does not meet the availibilty of services for timely access. DHCS analyzed Timely Access Data Tool submitted by the Plan to determine compliance.
</t>
  </si>
  <si>
    <t>Santa Mateo MHP is required to submit a plan of correction within 30 days to address the deficiency, which is subject to DHCS BH approval. DHCS BH will monitor the corrective action plan to ensure the Plan submits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</si>
  <si>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Santa Barbara MHP is required to submit a plan of correction within 30 days to address the deficiency, which is subject to DHCS BH approval. DHCS BH will monitor the corrective action plan to ensure the Plan submits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</si>
  <si>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Santa Clara MHP is required to submit a plan of correction within 30 days to address the deficiency, which is subject to DHCS BH approval. DHCS BH will monitor the corrective action plan to ensure the Plan submits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</si>
  <si>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Santa Cruz MHP is required to submit a plan of correction within 30 days to address the deficiency, which is subject to DHCS BH approval. DHCS BH will monitor the corrective action plan to ensure the Plan submits a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</si>
  <si>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Shasta MHP is required to submit a plan of correction within 30 days to address the deficiency, which is subject to DHCS BH approval. DHCS BH will monitor the corrective action plan to ensure the plan submits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</si>
  <si>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Siskiyou MHP is required to submit a plan of correction within 30 days to address the deficiency, which is subject to DHCS BH approval. DHCS BH will monitor the corrective action plan to ensure the Plan submits a 274 file to analyze capacity and composition and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</si>
  <si>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Solano MHP is required to submit a plan of correction within 30 days to address the deficiency, which is subject to DHCS BH approval. DHCS BH will monitor corrective action plan to ensure the Plan submits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</si>
  <si>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Sonoma MHP is required to submit a plan of correction within 30 days to address the deficiency, which is subject to DHCS BH approval. DHCS BH will monitor the corrective action plan to ensure the Plan submits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</si>
  <si>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Stanislaus MHP is required to submit a plan of correction within 30 days to address the deficiency, which is subject to DHCS BH approval. DHCS BH will monitor the corrective action plan to ensure the Plan submits a 274 file to analyze capacity and composition and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</si>
  <si>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Sutter/Yuba MHP is required to submit a plan of correction within 30 days to address the deficiency, which is subject to DHCS BH approval. DHCS BH will monitor the corrective action plan to ensure the Plan submits a 274 file to analyze capacity and composition and Timely Access Data Tool for timely access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</si>
  <si>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Tehama MHP is required to submit a plan of correction within 30 days to address the deficiency, which is subject to DHCS BH approval. DHCS BH will monitor the corrective action plan to ensure the Plan submits a 274 file to analyze capacity and composition and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</si>
  <si>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Trinity MHP is required to submit a plan of correction within 30 days to address the deficiency, which is subject to DHCS BH approval. DHCS BH will monitor the corrective action plan to ensure the Plan submits a 274 file to analyze time or distance and capacity and composition and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</si>
  <si>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Tulare MHP is required to submit a plan of correction within 30 days to address the deficiency, which is subject to DHCS BH approval. DHCS BH will monitor the corrective action plan to ensure the Plan submits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</si>
  <si>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Tuolumne MHP is required to submit a plan of correction within 30 days to address the deficiency, which is subject to DHCS BH approval. DHCS BH will monitor the corrective action plan to ensure the Plan submits Timely Access Data Tool to anlayze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</si>
  <si>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Ventura MHP is required to submit a plan of correction within 30 days to address the deficiency, which is subject to DHCS BH approval. DHCS BH will monitor the corrective action plan to ensure the Plan submits  a 274 file to analyze capacity and composition and Timely Access Data Tool to analyze timely access standard.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</si>
  <si>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Yolo MHP is required to submit a plan of correction within 30 days to address the deficiency, which is subject to DHCS BH approval. DHCS BH will monitor the corrective action plan to ensure the Plan submits Timely Access Data Tool to analyze timely access standard.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towards resolving deficiency(ies) is subject to continued corrective action, up to and including administrative and financial sanctions.</t>
  </si>
  <si>
    <t>Service fulfillment</t>
  </si>
  <si>
    <t>Other (Language Capacity)</t>
  </si>
  <si>
    <t>Outpatient SUD Treatment</t>
  </si>
  <si>
    <t>Intensive Outpatient SUD Treatment</t>
  </si>
  <si>
    <t>Residential SUD</t>
  </si>
  <si>
    <t>Opioid Treatment</t>
  </si>
  <si>
    <t>Timely Access: Outpatient Substance Use Disorder Services</t>
  </si>
  <si>
    <t>Other (Outpatient Treatment Services)</t>
  </si>
  <si>
    <t>Other (Opioid Treatment Services)</t>
  </si>
  <si>
    <t>Other: Reported maximum number of beneficiaries must exceed the reported expected utilization for all modalities: Outpatient SUD Treatment</t>
  </si>
  <si>
    <t>Other: Reported maximum number of beneficiaries must exceed the reported expected utilization for all modalities: Intensive Outpatient SUD Treatment</t>
  </si>
  <si>
    <t>Other: Reported maximum number of beneficiaries must exceed the reported expected utilization for all modalities: Residential</t>
  </si>
  <si>
    <t>Other: Reported maximum number of beneficiaries must exceed the reported expected utilization for all modalities: Opioid Treatment</t>
  </si>
  <si>
    <t>Other (Outpatient Services)</t>
  </si>
  <si>
    <t>Other (Opioid Treatment Programs)</t>
  </si>
  <si>
    <t>Alameda DMC-ODS</t>
  </si>
  <si>
    <t xml:space="preserve">Contra Costa DMC-ODS </t>
  </si>
  <si>
    <t>El Dorado DMC-ODS</t>
  </si>
  <si>
    <t>Fresno DMC-ODS</t>
  </si>
  <si>
    <t>Imperial DMC-ODS</t>
  </si>
  <si>
    <t>Kern DMC-ODS</t>
  </si>
  <si>
    <t>Los Angeles DMC-ODS</t>
  </si>
  <si>
    <t>Marin DMC-ODS</t>
  </si>
  <si>
    <t>Merced DMC-ODS</t>
  </si>
  <si>
    <t>Monterey DMC-ODS</t>
  </si>
  <si>
    <t>Napa DMC-ODS</t>
  </si>
  <si>
    <t>Nevada DMC-ODS</t>
  </si>
  <si>
    <t>Orange DMC-ODS</t>
  </si>
  <si>
    <t>Regional Model - Partnership Health Plan of California (PHC):
1) Humboldt County
2) Lassen Count
3) Mendocino County
4) Modoc County
5) Shasta County
6) Siskiyou County
7) Solano County</t>
  </si>
  <si>
    <t>Placer DMC-ODS</t>
  </si>
  <si>
    <t>Riverside DMC-ODS</t>
  </si>
  <si>
    <t>Sacramento DMC-ODS</t>
  </si>
  <si>
    <t>San Benito DMC-ODS</t>
  </si>
  <si>
    <t>San Bernardino DMC-ODS</t>
  </si>
  <si>
    <t>San Diego DMC-ODS</t>
  </si>
  <si>
    <t>San Francisco DMC-ODS</t>
  </si>
  <si>
    <t>San Joaquin DMC-ODS</t>
  </si>
  <si>
    <t>San Luis Obispo DMC-ODS</t>
  </si>
  <si>
    <t>San Mateo DMC-ODS</t>
  </si>
  <si>
    <t>Santa Barbara DMC-ODS</t>
  </si>
  <si>
    <t>Santa Clara DMC-ODS</t>
  </si>
  <si>
    <t>Santa Cruz DMC-ODS</t>
  </si>
  <si>
    <t>Stanislaus DMC-ODS</t>
  </si>
  <si>
    <t>Tulare DMC-ODS</t>
  </si>
  <si>
    <t>Ventura DMC-ODS</t>
  </si>
  <si>
    <t xml:space="preserve">Yolo DMC-ODS </t>
  </si>
  <si>
    <t>Please see the attached document titled “Birdseye View_FY23-24_BH SMHS DMC ODS Network Certification Summary.” For the methodology used to analyze standards set in 42 CFR 438.68, see the document titled “DHCS BH DMC-ODS Methodology Description.” During the period of 11/01/2023 to 08/30/2024, DHCS utilized this methodology to analyze the Plan's submissions.</t>
  </si>
  <si>
    <t>Alameda DMC-ODS does not meet the standard for time or distance. DHCS analyzed the Network Adequacy Certification Tool submitted by the Plan to determine compliance. 
Alameda DMC-ODS does not meet the standard for timely access. DHCS analyzed the Timely Access Data Tool submitted by the Plan to determine compliance.</t>
  </si>
  <si>
    <t>El Dorado DMC-ODS does not meet the standard for time or distance and capacity and composition. DHCS analyzed the Network Adequacy Certification Tool submitted by the Plan to determine compliance. 
El Dorado DMC-ODS does not meet the standard for timely acces. DHCS analyzed the Timely Access Data Tool submitted by the Plan to determine compliance.
The Plan is unmet on language capabilities. DHCS analyzed language line contract submitted by the plan. The language line contract did not cover the certification period for SFY 2023-2024. This deficiency is administrative only.</t>
  </si>
  <si>
    <t xml:space="preserve">Fresno DMC-ODS does not meet the standard for capacity and composition. DHCS analyzed the Network Adequacy Certification Tool submitted by the Plan to determine compliance. </t>
  </si>
  <si>
    <t>Imperial DMC-ODS does not meet the standard for timely access. DHCS analyzed the Timely Access Data Tool submitted by the Plan to determine compliance.</t>
  </si>
  <si>
    <t xml:space="preserve">
N/A</t>
  </si>
  <si>
    <t xml:space="preserve">Los Angeles DMC-ODS does not meet the standards for time or distance and capacity and composition. DHCS analyzed the Network Adequacy Certification Tool submitted by the Plan to determine compliance. </t>
  </si>
  <si>
    <t>Marin DMC-ODS does not meet the standard for capacity and composition. DHCS analyzed the Network Adequacy Certification Tool submitted by the Plan to determine compliance. 
Marin DMC-ODS does not meet the standard for timely access. DHCS analyzed the Timely Access Data Tool submitted by the Plan to determine compliance.</t>
  </si>
  <si>
    <t>Merced DMC-ODS does not meet the standard for time or distance and capacity and composition. DHCS analyzed the Network Adequacy Certification Tool submitted by the Plan to determine compliance. 
Merced DMC-ODS does not meet the standard for timely access. DHCS analyzed the Timely Access Data Tool submitted by the Plan to determine compliance.</t>
  </si>
  <si>
    <t xml:space="preserve">Monterey DMC-ODS does not meet the standard for time or distance and capacity and composition. DHCS analyzed the Network Adequacy Certification Tool submitted by the Plan to determine compliance. </t>
  </si>
  <si>
    <t>Napa DMC-ODS does not meet the standards for time or distance and capacity and composition. DHCS analyzed the Network Adequacy Certification Tool submitted by the Plan to determine compliance. 
Napa DMC-ODS does not meet the standard for timely access. DHCS analyzed the Timely Access Data Tool submitted by the Plan to determine compliance.</t>
  </si>
  <si>
    <t>Nevada DMC-ODS does not meet the standard for capacity and composition. DHCS analyzed the Network Adequacy Certification Tool submitted by the Plan to determine compliance. 
The Plan is unmet on language capabilities. DHCS analyzed language line contract submitted by the plan. The language line contract did not cover the certification period for SFY 2023-2024. This deficiency is administrative only.</t>
  </si>
  <si>
    <t>Orange DMC-ODS does not meet the standard for timely access. DHCS analyzed the Timely Access Data Tool submitted by the Plan to determine compliance.</t>
  </si>
  <si>
    <t xml:space="preserve">
Regional Model PHC DMC-ODS does not meet the standards for time or distance, capacity and composition. DHCS analyzed the Network Adequacy Certification Tool submitted by the Plan to determine compliance. 
Regional Model PHC DMC-ODS does not meet the standard for timely access. DHCS analyzed the Timely Access Data Tool submitted by the Plan to determine compliance.
The Plan is unmet on language capabilities. DHCS analyzed language line contract submitted by the plan. The language line contract did not cover the certification period for SFY 2023-2024. This deficiency is administrative only.</t>
  </si>
  <si>
    <t>Placer DMC-ODS does not meet the standards for time or distance, capacity and composition. DHCS analyzed the Network Adequacy Certification Tool submitted by the Plan to determine compliance. 
Placer DMC-ODS does not meet the standard for timely access. DHCS analyzed the Timely Access Data Tool submitted by the Plan to determine compliance.</t>
  </si>
  <si>
    <t>Riverside DMC-ODS does not meet the standard for timely access. DHCS analyzed the Timely Access Data Tool submitted by the Plan to determine compliance.</t>
  </si>
  <si>
    <t>Sacramento DMC-ODS does not meet the standards for time or distance, capacity and composition. DHCS analyzed the Network Adequacy Certification Tool submitted by the Plan to determine compliance. 
Sacramento DMC-ODS does not meet standard for timely access. DHCS analyzed the Timely Access Data Tool submitted by the Plan to determine compliance.</t>
  </si>
  <si>
    <t xml:space="preserve">San Benito DMC-ODS does not meet the standard for capacity and composition. DHCS analyzed the Network Adequacy Certification Tool submitted by the Plan to determine compliance. </t>
  </si>
  <si>
    <t>San Bernardino DMC-ODS does not meet the standard for timely access. DHCS analyzed the Timely Access Data Tool submitted by the Plan to determine compliance.</t>
  </si>
  <si>
    <t>San Diego DMC-ODS does not meet the standard for time or distance. DHCS analyzed the Network Adequacy Certification Tool submitted by the Plan to determine compliance.</t>
  </si>
  <si>
    <t xml:space="preserve">San Francisco DMC-ODS does not meet the standard for capacity and composition. DHCS analyzed the Network Adequacy Certification Tool submitted by the Plan to determine compliance. </t>
  </si>
  <si>
    <t>San Joaquin DMC-ODS does not meet the standards for time or distance, capacity and composition. DHCS analyzed the Network Adequacy Certification Tool submitted by the Plan to determine compliance. 
San Joaquin DMC-ODS does not meet the standard for timely access. DHCS analyzed the Timely Access Data Tool submitted by the Plan to determine compliance.</t>
  </si>
  <si>
    <t xml:space="preserve">San Luis Obispo DMC-ODS does not meet the standards for time or distance, and capacity and composition. DHCS analyzed the Network Adequacy Certification Tool submitted by the Plan to determine compliance. </t>
  </si>
  <si>
    <t>Santa Clara DMC-ODS does not meet the standard for time or distance and capacity and composition. DHCS analyzed the Network Adequacy Certification Tool submitted by the Plan to determine compliance.
Santa Clara DMC-ODS does not meet the standard for timely access. DHCS analyzed the Timely Access Data Tool submitted by the Plan to determine compliance.</t>
  </si>
  <si>
    <t>Santa Cruz DMC-ODS does not meet the standards for capacity and composition. DHCS analyzed the Network Adequacy Certification Tool submitted by the Plan to determine compliance. 
Santa Cruz DMC-ODS does not meet the standard for timely access. DHCS analyzed the Timely Access Data Tool submitted by the Plan to determine compliance.</t>
  </si>
  <si>
    <t>Stanislaus DMC-ODS does not meet the standard for time or distance and capacity and composition. DHCS analyzed the Network Adequacy Certification Tool submitted by the Plan to determine compliance.
Stanislaus DMC-ODS does not meet the standard for timely access. DHCS analyzed the Timely Access Data Tool submitted by the Plan to determine compliance.
The Plan is unmet on language capabilities. DHCS analyzed language line contract submitted by the plan. The language line contract did not cover the certification period for SFY 2023-2024. This deficiency is administrative only.</t>
  </si>
  <si>
    <t>Tulare DMC-ODS does not meet the standard for time or distance and capacity and composition. DHCS analyzed the Network Adequacy Certification Tool submitted by the Plan to determine compliance.</t>
  </si>
  <si>
    <t xml:space="preserve">Ventura DMC-ODS does not meet the standard for time or distance. DHCS analyzed the Network Adequacy Certification Tool submitted by the Plan to determine compliance. </t>
  </si>
  <si>
    <t>Yolo DMC-ODS does not meet the standard for time or distance and capacity and composition. DHCS analyzed the Network Adequacy Certification Tool submitted by the Plan to determine compliance. The Plan is unmet in IHCPs.</t>
  </si>
  <si>
    <t>Alameda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and a Timely Access Data Tool to analyze timely access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</si>
  <si>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 xml:space="preserve">
El Dorado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and capacity and composition, a Timely Access Data Tool to analyze timely access standards, and a valid contract for language line services.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</si>
  <si>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Fresno DMC-ODS is required to submit a plan of correction within 30 days to address the deficiency, which is subject to DHCS BH approval. DHCS BH will monitor the corrective action plan to ensure the Plan submits a Network Adequacy Certification Tool to analyze capacity and composition.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</si>
  <si>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Imperial DMC-ODS is required to submit a plan of correction within 30 days to address the deficiency, which is subject to DHCS BH approval. DHCS BH will monitor the corrective action plan to ensure the Plan submits a Timely Access Data Tool to analyze timely access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</si>
  <si>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 xml:space="preserve">
N/A</t>
  </si>
  <si>
    <t xml:space="preserve">
Los Angeles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and capacity and composition.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</si>
  <si>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Marin DMC-ODS is required to submit a plan of correction within 30 days to address the deficiency, which is subject to DHCS BH approval. DHCS BH will monitor the corrective action plan to ensure the Plan submits a Network Adequacy Certification Tool to analyze capacity and composition, and a Timely Access Data Tool to analyze timely access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</si>
  <si>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 xml:space="preserve">
Merced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and capacity and composition, and a Timely Access Data Tool to analyze timely access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
</t>
  </si>
  <si>
    <t>Monterey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and capacity and composition.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</si>
  <si>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Napa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and capacity and composition, a Timely Access Data Tool to analyze timely access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</si>
  <si>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Nevada DMC-ODS is required to submit a plan of correction within 30 days to address the deficiency, which is subject to DHCS BH approval. DHCS BH will monitor the corrective action plan to ensure the Plan submits a Network Adequacy Certification Tool to analyze capacity and composition, and a valid contract for language line services.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</si>
  <si>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Orange DMC-ODS is required to submit a plan of correction within 30 days to address the deficiency, which is subject to DHCS BH approval. DHCS BH will monitor the corrective action plan  to ensure the Plan submits a Timely Access Data Tool to analyze timely access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</si>
  <si>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Regional Model PHC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and capacity and composition, a Timely Access Data Tool to analyze timely access standards, and a valid contract for language line services.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</si>
  <si>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 xml:space="preserve">
Placer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and capacity and composition, and a Timely Access Data Tool to analyze timely access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</si>
  <si>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Riverside DMC-ODS is required to submit a plan of correction within 30 days to address the deficiency, which is subject to DHCS BH approval. DHCS BH will monitor the corrective action plan to ensure the Plan submits a Timely Access Data Tool to analyze timely access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</si>
  <si>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Sacramento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and capacity and composition, and a Timely Access Data Tool to analyze timely access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</si>
  <si>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San Benito DMC-ODS is required to submit a plan of correction within 30 days to address the deficiency, which is subject to DHCS BH approval. DHCS BH will monitor the corrective action plan to ensure the Plan submits a Network Adequacy Certification Tool to analyze capacity and composition.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</si>
  <si>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San Bernardino DMC-ODS is required to submit a plan of correction within 30 days to address the deficiency, which is subject to DHCS BH approval. DHCS BH will monitor the corrective action plan to ensure the Plan submits a Timely Access Data Tool to analyze timely access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</si>
  <si>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San Diego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</si>
  <si>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 xml:space="preserve">
San Francisco DMC-ODS is required to submit a plan of correction within 30 days to address the deficiency, which is subject to DHCS BH approval. DHCS BH will monitor the corrective action plan to ensure the Plan submits a Network Adequacy Certification Tool to analyze capacity and composition.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</si>
  <si>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San Joaquin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and capacity and composition, and a Timely Access Data Tool to analyze timely access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</si>
  <si>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San Luis Obispo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and capacity and composition.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</si>
  <si>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Santa Clara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and capacity and composition, and a Timely Access Data Tool to analyze timely access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</si>
  <si>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Santa Cruz DMC-ODS is required to submit a plan of correction within 30 days to address the deficiency, which is subject to DHCS BH approval. DHCS BH will monitor the corrective action plan to ensure the Plan submits a Network Adequacy Certification Tool to analyze capacity and composition, and a Timely Access Data Tool to analyze timely access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</si>
  <si>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Stanislaus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and capacity and composition, a Timely Access Data Tool to analyze timely access standards, and a valid contract for language line services.DHCS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</si>
  <si>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Tulare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and capacity and composition.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</si>
  <si>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Ventura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</si>
  <si>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Yolo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and capacity and composition and supporting documentation to demonstrate good faith efforts for IHCPs.DHCS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</si>
  <si>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 xml:space="preserve">
DHCS required the DMC-ODS plan to submit an Alternative Access Standards Request for  not meeting time or distance standards.</t>
  </si>
  <si>
    <t xml:space="preserve">
DHCS required the DMC-ODS plan to submit an Alternative Access Standards Request for not meeting time or distance standards.</t>
  </si>
  <si>
    <t xml:space="preserve">
DHCS' required the DMC-ODS plan to submit an Alternative Access Standards Request for not meeting time or distance standards</t>
  </si>
  <si>
    <t xml:space="preserve">
DHCS required the DMC-ODS plan to submit an Alternative Access Standards Request for not meeting time or distance standards.</t>
  </si>
  <si>
    <t xml:space="preserve">
DHCS required the DMC-ODS plan to submit an Alternative Access Standards Request for  not meeting time or distance standards.</t>
  </si>
  <si>
    <t xml:space="preserve">
DHCS required the DMC-ODS plan to submit an Alternative Access Standards Request for not meeting time or distance standards.</t>
  </si>
  <si>
    <t>DHCS required the DMC-ODS plan to submit an Alternative Access Standards Request for not meeting time or distance standards.</t>
  </si>
  <si>
    <t xml:space="preserve">
Alternative Access Standards Request pending DHCS analysis.</t>
  </si>
  <si>
    <t xml:space="preserve">
DHCS granted Alternative Access Standards Request for areas the DMC-ODS plan is unable to meet time or distance standards as the plan has exhausted all other reasonable options to obtain providers to meet the applicable standards.</t>
  </si>
  <si>
    <t xml:space="preserve">
DHCS granted Alternative Access Standards Request for areas the DMC-ODS plan is unable to meet time or distance standards as the plan has exhausted all other reasonable options to obtain providers to meet the applicable standards.</t>
  </si>
  <si>
    <t>Alternative Access Standards Request pending DHCS analysis.</t>
  </si>
  <si>
    <t xml:space="preserve">
Alternative Access Standards Request pending DHCS analysis.</t>
  </si>
  <si>
    <t>Please see the attached document titled “Birdseye View_FY23-24_BH SMHS DMC ODS Network Certification Summary.” For the methodology used to analyze standards set in 42 CFR 438.206, see the document titled “DHCS BH DMC-ODS Methodology Description.” During the period of 11/01/2023 to 08/30/2024, DHCS utilized this methodology to analyze the Plan's submissions.</t>
  </si>
  <si>
    <t>Alameda DMC-ODS does not meet the availability of services for time or distance. DHCS analyzed the Network Adequacy Certification Tool submitted by the Plan to determine compliance. 
Alameda DMC-ODS does not meet the availability of services for timely access. DHCS analyzed the Timely Access Data Tool submitted by the Plan to determine compliance.</t>
  </si>
  <si>
    <t>El Dorado DMC-ODS does not meet the availability of services for time or distance and capacity and composition. DHCS analyzed the Network Adequacy Certification Tool submitted by the Plan to determine compliance. 
El Dorado DMC-ODS does not meet the availability of services for timely access. DHCS analyzed the Timely Access Data Tool submitted by the Plan to determine compliance.</t>
  </si>
  <si>
    <t>Fresno DMC-ODS does not meet the availability of services for capacity and composition. DHCS analyzed the Network Adequacy Certification Tool submitted by the Plan to determine compliance.</t>
  </si>
  <si>
    <t>Imperial DMC-ODS does not meet the availability of services for timely access. DHCS analyzed the Timely Access Data Tool submitted by the Plan to determine compliance.</t>
  </si>
  <si>
    <t xml:space="preserve">Los Angeles DMC-ODS does not meet the availability of services for time or distance and capacity and composition. DHCS analyzed the Network Adequacy Certification Tool submitted by the Plan to determine compliance. </t>
  </si>
  <si>
    <t>Marin DMC-ODS does not meet the availability of services for capacity and composition. DHCS analyzed the Network Adequacy Certification Tool submitted by the Plan to determine compliance. 
Marin DMC-ODS does not meet the availability of services for timely access. DHCS analyzed the Timely Access Data Tool submitted by the Plan to determine compliance.</t>
  </si>
  <si>
    <t>Merced DMC-ODS does not meet the availability of services for time or distance and capacity and composition. DHCS analyzed the Network Adequacy Certification Tool submitted by the Plan to determine compliance. 
Merced DMC-ODS does not meet the availability of services for timely access. DHCS analyzed the Timely Access Data Tool submitted by the Plan to determine compliance.</t>
  </si>
  <si>
    <t xml:space="preserve">Monterey DMC-ODS does not meet the availability of services for time or distance and capacity and composition. DHCS analyzed the Network Adequacy Certification Tool submitted by the Plan to determine compliance. </t>
  </si>
  <si>
    <t>Napa DMC-ODS does not meet the availability of services for time or distance and capacity and composition. DHCS analyzed the Network Adequacy Certification Tool submitted by the Plan to determine compliance. 
Napa DMC-ODS does not meet the availability of services for timely access. DHCS analyzed the Timely Access Data Tool submitted by the Plan to determine compliance.</t>
  </si>
  <si>
    <t xml:space="preserve">Nevada DMC-ODS does not meet the availability of services for capacity and composition. DHCS analyzed the Network Adequacy Certification Tool submitted by the Plan to determine compliance. </t>
  </si>
  <si>
    <t>Orange DMC-ODS does not meet the availability of services for timely access. DHCS analyzed the Timely Access Data Tool submitted by the Plan to determine compliance.</t>
  </si>
  <si>
    <t>Regional Model PHC DMC-ODS does not meet the availability of services for time or distance, capacity and composition. DHCS analyzed the Network Adequacy Certification Tool submitted by the Plan to determine compliance. 
Regional Model PHC DMC-ODS does not meet the availability of services for timely access. DHCS analyzed the Timely Access Data Tool submitted by the Plan to determine compliance.</t>
  </si>
  <si>
    <t>Placer DMC-ODS does not meet the availability of services for time or distance, capacity and composition. DHCS analyzed the Network Adequacy Certification Tool submitted by the Plan to determine compliance. 
Placer DMC-ODS does not meet the availability of services for timely access. DHCS analyzed the Timely Access Data Tool submitted by the Plan to determine compliance.</t>
  </si>
  <si>
    <t>Riverside DMC-ODS does not meet the availability of services for timely access. DHCS analyzed the Timely Access Data Tool submitted by the Plan to determine compliance.</t>
  </si>
  <si>
    <t>Sacramento DMC-ODS does not meet the availability of services for time or distance, capacity and composition. DHCS analyzed the Network Adequacy Certification Tool submitted by the Plan to determine compliance. 
Sacramento DMC-ODS does not meet availability of services for timely access. DHCS analyzed the Timely Access Data Tool submitted by the Plan to determine compliance.</t>
  </si>
  <si>
    <t xml:space="preserve">San Benito DMC-ODS does not meet the availability of services for capacity and composition. DHCS analyzed the Network Adequacy Certification Tool submitted by the Plan to determine compliance. </t>
  </si>
  <si>
    <t>San Bernardino DMC-ODS does not meet the availability of services for timely access. DHCS analyzed the Timely Access Data Tool submitted by the Plan to determine compliance.</t>
  </si>
  <si>
    <t xml:space="preserve">San Diego DMC-ODS does not meet the availability of services for time or distance. DHCS analyzed the Network Adequacy Certification Tool submitted by the Plan to determine compliance.  </t>
  </si>
  <si>
    <t xml:space="preserve">San Francisco DMC-ODS does not meet the availability of services for capacity and composition. DHCS analyzed the Network Adequacy Certification Tool submitted by the Plan to determine compliance. </t>
  </si>
  <si>
    <t>San Joaquin DMC-ODS does not meet the availability of services for time or distance, capacity and composition. DHCS analyzed the Network Adequacy Certification Tool submitted by the Plan to determine compliance. 
San Joaquin DMC-ODS does not meet the availability of services for timely access. DHCS analyzed the Timely Access Data Tool submitted by the Plan to determine compliance.</t>
  </si>
  <si>
    <t xml:space="preserve">San Luis Obispo DMC-ODS does not meet the availability of services for time or distance, and capacity and composition. DHCS analyzed the Network Adequacy Certification Tool submitted by the Plan to determine compliance. </t>
  </si>
  <si>
    <t>Santa Clara DMC-ODS does not meet the availability of services for time or distance and capacity and composition. DHCS analyzed the Network Adequacy Certification Tool submitted by the Plan to determine compliance.
Santa Clara DMC-ODS does not meet the availability of services for timely access. DHCS analyzed the Timely Access Data Tool submitted by the Plan to determine compliance.</t>
  </si>
  <si>
    <t>Santa Cruz DMC-ODS does not meet the availability of services for capacity and composition. DHCS analyzed the Network Adequacy Certification Tool submitted by the Plan to determine compliance. 
Santa Cruz DMC-ODS does not meet the availability of services for timely access. DHCS analyzed the Timely Access Data Tool submitted by the Plan to determine compliance.</t>
  </si>
  <si>
    <t>Stanislaus DMC-ODS does not meet the availability of services for time or distance and capacity and composition. DHCS analyzed the Network Adequacy Certification Tool submitted by the Plan to determine compliance.
Stanislaus DMC-ODS does not meet the availability of services timely access. DHCS analyzed the Timely Access Data Tool submitted by the Plan to determine compliance.</t>
  </si>
  <si>
    <t>Tulare DMC-ODS does not meet the availability of services for time or distance and capacity and composition. DHCS analyzed the Network Adequacy Certification Tool submitted by the Plan to determine compliance.</t>
  </si>
  <si>
    <t xml:space="preserve">Ventura DMC-ODS does not meet the availability of services for time or distance. DHCS analyzed the Network Adequacy Certification Tool submitted by the Plan to determine compliance. </t>
  </si>
  <si>
    <t>Yolo DMC-ODS does not meet the availability of services for time or distance and capacity and composition. DHCS analyzed the Network Adequacy Certification Tool submitted by the Plan to determine compliance. The Plan is unmet in IHCPs.</t>
  </si>
  <si>
    <t>Alameda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and a Timely Access Data Tool to analyze timely access standards.The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</si>
  <si>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 xml:space="preserve">
El Dorado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and capacity and composition, and a Timely Access Data Tool to analyze timely access standards.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</si>
  <si>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Fresno DMC-ODS is required to submit a plan of correction within 30 days to address the deficiency, which is subject to DHCS BH approval. DHCS BH will monitor the corrective action plan to ensure the Plan submits a Network Adequacy Certification Tool to analyze capacity and composition.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</si>
  <si>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Imperial DMC-ODS is required to submit a plan of correction within 30 days to address the deficiency, which is subject to DHCS BH approval. DHCS BH will monitor the corrective action plan to ensure the Plan submits a Timely Access Data Tool to analyze timely access standards.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</si>
  <si>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 xml:space="preserve">
Los Angeles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and capacity and composition.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</si>
  <si>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Marin DMC-ODS is required to submit a plan of correction within 30 days to address the deficiency, which is subject to DHCS BH approval. DHCS BH will monitor the corrective action plan to ensure the Plan submits a Network Adequacy Certification Tool to analyze capacity and composition, and a Timely Access Data Tool to analyze timely access standards.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</si>
  <si>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 xml:space="preserve">
Merced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and capacity and composition, and a Timely Access Data Tool to analyze timely access standards.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</si>
  <si>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Monterey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and capacity and composition.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</si>
  <si>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Napa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and capacity and composition, a Timely Access Data Tool to analyze timely access standards.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</si>
  <si>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Nevada DMC-ODS is required to submit a plan of correction within 30 days to address the deficiency, which is subject to DHCS BH approval. DHCS BH will monitor the corrective action plan to ensure the Plan submits a Network Adequacy Certification Tool to analyze capacity and composition.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</si>
  <si>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Orange DMC-ODS is required to submit a plan of correction within 30 days to address the deficiency, which is subject to DHCS BH approval. DHCS BH will monitor the corrective action plan to ensure the Plan submits a Timely Access Data Tool to analyze timely access standards.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</si>
  <si>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Regional Model PHC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and capacity and composition, and a Timely Access Data Tool to analyze timely access standards.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</si>
  <si>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 xml:space="preserve">
Placer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and capacity and composition, and a Timely Access Data Tool to analyze timely access standards.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</si>
  <si>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Riverside DMC-ODS is required to submit a plan of correction within 30 days to address the deficiency, which is subject to DHCS BH approval. DHCS BH will monitor the corrective action plan to ensure the Plan submits a Timely Access Data Tool to analyze timely access standards.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</si>
  <si>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Sacramento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and capacity and composition, and a Timely Access Data Tool to analyze timely access standards.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</si>
  <si>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San Benito DMC-ODS is required to submit a plan of correction within 30 days to address the deficiency, which is subject to DHCS BH approval. DHCS BH will monitor the corrective action plan to ensure the Plan submits a Network Adequacy Certification Tool to analyze capacity and composition.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</si>
  <si>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San Bernardino DMC-ODS is required to submit a plan of correction within 30 days to address the deficiency, which is subject to DHCS BH approval. DHCS BH will monitor the corrective action plan to ensure the Plan submits a Timely Access Data Tool to analyze timely access standards.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</si>
  <si>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San Diego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</si>
  <si>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 xml:space="preserve">
San Francisco DMC-ODS is required to submit a plan of correction within 30 days to address the deficiency, which is subject to DHCS BH approval. DHCS BH will monitor the corrective action plan to ensure the Plan submits a Network Adequacy Certification Tool to analyze capacity and composition.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</si>
  <si>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San Joaquin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and capacity and composition, a Timely Access Data Tool to analyze timely access standards.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</si>
  <si>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San Luis Obispo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and capacity and composition.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</si>
  <si>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Santa Clara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and capacity and composition, and a Timely Access Data Tool to analyze timely access standards.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</si>
  <si>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Santa Cruz DMC-ODS is required to submit a plan of correction within 30 days to address the deficiency, which is subject to DHCS BH approval. DHCS BH will monitor the corrective action plan to ensure the Plan submits a Network Adequacy Certification Tool to analyze capacity and composition, and a Timely Access Data Tool to analyze timely access standards.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</si>
  <si>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Stanislaus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and capacity and composition, and a Timely Access Data Tool to analyze timely access standards.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</si>
  <si>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Tulare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and capacity and composition.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</si>
  <si>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Ventura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</si>
  <si>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Yolo DMC-ODS is required to submit a plan of correction within 30 days to address the deficiency, which is subject to DHCS BH approval. DHCS BH will monitor the corrective action plan to ensure the Plan submits a Network Adequacy Certification Tool to analyze time or distance standards and capacity and composition and supporting documentation to demonstrate good faith efforts for IHCPs. The Plan must permit out-of-network access for as long as the Plan’s provider network is unable to provide the services in accordance with the standards. DHCS BH will monitor the corrective action plan to ensure the plan submits corrected data and applicable supporting documentation sufficient to resolve deficiency(ies). The state will monitor the Plan on a monthly basis for progress towards the corrective action plan resolution. Any Plan that is not making satisfactory progress toward resolving deficiency(ies) is subject to continued corrective action, up to and including administrative and financial sanctions.</t>
  </si>
  <si>
    <t>Call Center Hold Time</t>
  </si>
  <si>
    <t>Minimum Mandatory Provider Type</t>
  </si>
  <si>
    <t>1 Full-Time Equivalent Physician to every 1,200 Members</t>
  </si>
  <si>
    <t>1 Full-Time Equivalent PCP to 2,000 Members</t>
  </si>
  <si>
    <t>This calculation is based on mental health utilization for the previous year.</t>
  </si>
  <si>
    <t>30 minutes or 10 miles from any Member or anticipated Member’s residence</t>
  </si>
  <si>
    <t>90 minutes or 60 miles from any Member or anticipated Member’s residence</t>
  </si>
  <si>
    <t xml:space="preserve">75 minutes or 45 miles from any Member or anticipated Member’s residence </t>
  </si>
  <si>
    <t xml:space="preserve">60 minutes or 30 miles from any Member or anticipated Member’s residence </t>
  </si>
  <si>
    <t xml:space="preserve">30 minutes or 15 miles from any Member or anticipated Member’s residence </t>
  </si>
  <si>
    <t xml:space="preserve">90 minutes or 60 miles from any Member or anticipated Member’s residence </t>
  </si>
  <si>
    <t>60 minutes or 30 miles from any Member or anticipated Member’s residence</t>
  </si>
  <si>
    <t>30 minutes or 15 miles from any Member or anticipated Member’s residence</t>
  </si>
  <si>
    <t xml:space="preserve">30 minutes or 15 miles from any Member or anticipated Member’s residence  </t>
  </si>
  <si>
    <t>75 minutes or 45 miles from any Member or anticipated Member’s residence</t>
  </si>
  <si>
    <t xml:space="preserve">Within 10 business days of the request for appointment </t>
  </si>
  <si>
    <t>Within 15 business days of the request for appointment</t>
  </si>
  <si>
    <t>Within 10 business days of the request for appointment</t>
  </si>
  <si>
    <t>Non-urgent: Within 36 business days of the request for appointment</t>
  </si>
  <si>
    <t>Preventive: Within 40 business days of the request for appointment</t>
  </si>
  <si>
    <t xml:space="preserve">Within 14 calendar days of request </t>
  </si>
  <si>
    <t xml:space="preserve">Within 7 business days of request </t>
  </si>
  <si>
    <t xml:space="preserve">Within 5 business days of request </t>
  </si>
  <si>
    <t xml:space="preserve">Capacity cannot decrease in aggregate statewide below April 2012 level </t>
  </si>
  <si>
    <t>10 minutes from the time the call is placed</t>
  </si>
  <si>
    <t>Required to contract with at least one Mandatory Provider Type where available in each county in which the plan operates
Local Initiative (LI) MCPs are required to offer to contract with all available Federally Qualified Health Center (FQHC) and Rural Health Clinic (RHC) in each of their counties</t>
  </si>
  <si>
    <t>Required to offer to contract with all available Indian Health Care Provider in each county in which the plan operates</t>
  </si>
  <si>
    <t>Total Network Physicians</t>
  </si>
  <si>
    <t>Primary Care</t>
  </si>
  <si>
    <t>Outpatient Mild-to-Moderate Mental Health Services</t>
  </si>
  <si>
    <t>Specialty Care</t>
  </si>
  <si>
    <t>Obstetrics/Gynecology Primary Care</t>
  </si>
  <si>
    <t>Obstetrics/Gynecology Specialty Care</t>
  </si>
  <si>
    <t>Non-Specialty Mental Health Providers</t>
  </si>
  <si>
    <t>Dental Providers</t>
  </si>
  <si>
    <t>LTSS-SNF</t>
  </si>
  <si>
    <t>LTSS: Intermediate Care Facility/Developmentally Disabled (ICF-DD)</t>
  </si>
  <si>
    <t xml:space="preserve">LTSS: Community Based Adult Services (CBAS) </t>
  </si>
  <si>
    <t>Medi-Cal Managed Care Health Plan Call Center</t>
  </si>
  <si>
    <t>MPTs include: Federally Qualified Health Center, Rural Health Clinic, Freestanding Birthing Center, Licsensed Midwife and Certified Nurse Midwife</t>
  </si>
  <si>
    <t xml:space="preserve">Indian Health Care Provider </t>
  </si>
  <si>
    <t>All applicable populations</t>
  </si>
  <si>
    <t>All populations</t>
  </si>
  <si>
    <t>Rural</t>
  </si>
  <si>
    <t>Small counties</t>
  </si>
  <si>
    <t>Medium counties</t>
  </si>
  <si>
    <t>Dense counties</t>
  </si>
  <si>
    <t>Annually</t>
  </si>
  <si>
    <t>Semi-annually</t>
  </si>
  <si>
    <t>Quarterly</t>
  </si>
  <si>
    <t>Revealed Shopper: Network Participation &amp; Revealed Shopper: Appointment Availability 
Frequency of Analysis: Annually</t>
  </si>
  <si>
    <t>Aetna Better Health of California (Aetna)</t>
  </si>
  <si>
    <t>AIDS Health Foundation (AHF)</t>
  </si>
  <si>
    <t>Alameda Alliance for Health (AAH)</t>
  </si>
  <si>
    <t>Anthem Blue Cross Partnership Plan (Anthem)</t>
  </si>
  <si>
    <t>Blue Shield of CA Promise Health Plan (BSP)</t>
  </si>
  <si>
    <t>California Health and Wellness (CHW)</t>
  </si>
  <si>
    <t>CalOptima</t>
  </si>
  <si>
    <t>CalViva Health (CalViva)</t>
  </si>
  <si>
    <t>CenCal Health (CenCal)</t>
  </si>
  <si>
    <t>Central California Alliance for Health (CCAH)</t>
  </si>
  <si>
    <t>Community Health Group Partnership Plan (CHG)</t>
  </si>
  <si>
    <t>Contra Costa Health Plan (CCHP)</t>
  </si>
  <si>
    <t>Gold Coast Health Plan (GCHP)</t>
  </si>
  <si>
    <t>Health Net Community Solutions, Inc. (Health Net)</t>
  </si>
  <si>
    <t>Health Plan of San Joaquin (HPSJ)</t>
  </si>
  <si>
    <t>Health Plan of San Mateo (HPSM)</t>
  </si>
  <si>
    <t>Inland Empire Health Plan (IEHP)</t>
  </si>
  <si>
    <t>Kern Health Systems (KHS)</t>
  </si>
  <si>
    <t>KP Cal LLC NorCal &amp; SoCal (Kaiser)</t>
  </si>
  <si>
    <t>L.A. Care Health Plan (L.A. Care)</t>
  </si>
  <si>
    <t>Molina Healthcare of California Partner Plan, Inc. (Molina)</t>
  </si>
  <si>
    <t>Partnership Health Plan of California (Partnership)</t>
  </si>
  <si>
    <t>San Francisco Health Plan (SFHP)</t>
  </si>
  <si>
    <t>Santa Clara Family Health Plan (SCFHP)</t>
  </si>
  <si>
    <t>SCAN Health Plan (SCAN)</t>
  </si>
  <si>
    <t xml:space="preserve">Annual analyis of Geomapping conducted in February 2024 showed the MCP compliant with all time or distance standards, with the exception of the areas the plan received an Alternative Access Standrard approval as noted in C.2.c. 
For a description of the analysis conducted for time or distance, see the "2023 ANC Analysis Methods" document. </t>
  </si>
  <si>
    <t>Time or Distance Standards: February 2024 AHF submitted a delivery system alternative access standard request to DHCS for the consideration of approval of an alternative to the required time or distance standards. DHCS approved the request due to the plan's delivery system.</t>
  </si>
  <si>
    <t xml:space="preserve">Annual analyis of Geomapping conducted in February 2024 showed the plan compliant with all time or distance standards, with the exception of the deficiencies as noted in C.2.c. 
For a description of the analysis conducted for time or distance, see the "2023ANC Analysis Methods" document. </t>
  </si>
  <si>
    <t>Time or Distance Standards:In  February 2023, Kaiser submitted a delivery system alternative access standard request to DHCS for the consideration of approval of an alternative to the required time or distance standards. DHCS approved the request due to the plan's delivery system.</t>
  </si>
  <si>
    <t xml:space="preserve">Annual analyis of Geomapping conducted in February 2024 showed the plan compliant with all time or distance standards.
For a description of the analysis conducted for time or distance, see the "2023 ANC Analysis Methods" document. </t>
  </si>
  <si>
    <t>Time or Distance Standards:In  February 2024, SCAN submitted a delivery system alternative access standard request to DHCS for the consideration of approval of an alternative to the required time or distance standards. DHCS approved the request due to the plan's delivery system.</t>
  </si>
  <si>
    <t>Please see the "2023 ANC MCP Results" file for the time or distance results outlined by MCP/County.</t>
  </si>
  <si>
    <t xml:space="preserve">DHCS is actively working with the MCP to ensure the exceptions as described in C.2.f &amp; C.2.g are properly submitted and meet DHCS' requirements for approval. </t>
  </si>
  <si>
    <t>In accordance with WIC sections 14197(e)(2) MCPs must submit an Alternative Access Standards (AAS) Request for DHCS' review and approval for areas the MCP is unable to meet time or distance standards.Please see the "2023 ANC Alternative Access Standards Requests" file for all AAS granted.</t>
  </si>
  <si>
    <t xml:space="preserve">AHF was granted an alternative to the time or distance standards based on Welfare &amp; Institutions Code section 14197(e)(1)(B). </t>
  </si>
  <si>
    <t xml:space="preserve">Kaiser was granted an alternative to the time or distance standards based on Welfare &amp; Institutions Code section 14197(e)(1)(B). </t>
  </si>
  <si>
    <t xml:space="preserve">SCAN was granted an alternative to the time or distance standards based on Welfare &amp; Institutions Code section 14197(e)(1)(B). </t>
  </si>
  <si>
    <t>DHCS granted Alternative Access Standards (AAS) Request for areas the MCP is unable to meet time or distance standards as the plan has exhausted all other reasonable options to obtain providers to meet the applicable standards or DHCS determined that the requesting Medi-Cal managed care plan has demonstrated that its delivery structure is capable of delivering the appropriate level of care and access.</t>
  </si>
  <si>
    <t>AHF operates as a full-service MCO and provides HIV care and services to adults 21 years and older that have a prior AIDS diagnosis in their medical record and reside in Los Angeles County. AHF assigns each member to an HIV specialist PCP and offers care coordination that is comprised of RN Care Team Managers, LVNs, and community health workers. Most members require extensive care coordination which is led by the member's RN Care Team Managers. For areas with time and distance decifiencies, the MCO will provide transportation to the closest required specialist or arrange for an authorization to a non-contracted specialist utilizing the MCP's letter of agreement (LOA) process. As authorized by Welfare &amp; Institutions Code section 14197(e)(1)(B), AHF demonstrated that its delivery structure is capable of delivering the appropriate level of care and access and DHCS reviewed and approved their justification for a delivery system alternative access standard request.</t>
  </si>
  <si>
    <t>Kaiser's integrated care delivery model organizes and delivers care through high performing, exclusively contracted multispecialty medical groups and a tightly connected system of full-service medical centers and hospitals that are enabled by advanced medical technology and a robust Electronic Health Record system. Kaiser serves members all ages in Sacramento and San Diego Counties with a range of medical needs and diagnoses. As authorized by Welfare &amp; Institutions Code section 14197(e)(1)(B), Kaiser demonstrated that its delivery structure is capable of delivering the appropriate level of care and access and DHCS reviewed and approved their justification for a delivery system alternative access standard request.</t>
  </si>
  <si>
    <t>SCAN is a Fully Integrated Dual Eligible (FIDE) Special Needs Plan (SNP) in California 
through a Medicare Advantage contract with CMS and a limited-scope Medi-Cal services 
contract with DHCS. SCAN’s health care delivery model is conducted via a delegated model that 
contracts with medical groups who in turn contract with individual providers, physician 
groups, and hospitals. SCAN serves members that are 65 years of age or older and have both Medicare 
and Medi-Cal eligibility; members reside in Los Angeles, Riverside, and San Bernardino counties. As authorized by Welfare &amp; Institutions Code section 14197(e)(1)(B), SCAN demonstrated that its delivery structure is capable of delivering the appropriate level of care and access and DHCS reviewed and approved their justification for a delivery system alternative access standard request.</t>
  </si>
  <si>
    <t>For a description of analysis for each standard, see the "2023 ANC Analysis Methods" document. 
Total Network Physicians Ratio Standard:
Based on DHCS' November 2023 calculation of ratios, the MCP complies with total network physicians of one FTE physician to every 1,200 members. 
Primary Care Provider to Enrollee Ratios Standard:
Based on DHCS' November 2023 calculation of ratios, the MCP complies with one Full-Time Equivalent PCP to 2,000 members.  
Outpatient Mental Health Provider to Member Ratios Standard:
Based on DHCS' November 2023, the MCP complies with the minimum number of Outpatient Mental Health Providers based on last year's utilization.
Mandatory Provider Types &amp; IHF Standards:
Based on DHCS' review of November 2023 data, the MCP complies with at least on MPT where available in each county in which the plan operates and offered to contract with all available IHCP in each county in which the plan operates.
Timely Access Standards: 
A review of policies and procedures conducted February 2023, showed the MCP complies with availability of standards under 42 CFR 438.206(b) and (c). The plan submitted LTSS P&amp;Ps verifying that there is a process in place to ensure timely access to Skilled Nursing Facility, Intermediate Care Facility and Community-Based Adult Services centers.</t>
  </si>
  <si>
    <t>For a description of analysis for each standard, see the "2023 ANC Analysis Methods" document. 
Total Network Physicians Ratio Standard:
Based on DHCS' November 2023 calculation of ratios, the MCP complies with total network physicians of one FTE physician to every 1,200 members. 
Primary Care Provider to Enrollee Ratios Standard:
Based on DHCS' November 2023 calculation of ratios, the MCP complies with one Full-Time Equivalent PCP to 2,000 members.  
Outpatient Mental Health Provider to Member Ratios Standard:
Based on DHCS' November 2023, the MCP complies with the minimum number of Outpatient Mental Health Providers based on last year's utilization.
Mandatory Provider Types &amp; IHF Standards:
Due to provider type inapplicability, SCAN submitted narratives to DHCS justifying the absence of FBC, CNM, and LM in their network. DHCS determined SCAN’s justification was sufficient since the member population served is 65 years of age or older. 
Timely Access Standards: 
A review of policies and procedures conducted February 2023, showed the MCP complies with availability of standards under 42 CFR 438.206(b) and (c). The plan submitted LTSS P&amp;Ps verifying that there is a process in place to ensure timely access to Skilled Nursing Facility, Intermediate Care Facility and Community-Based Adult Services centers.</t>
  </si>
  <si>
    <t>Drop down values</t>
  </si>
  <si>
    <t xml:space="preserve">State </t>
  </si>
  <si>
    <t>Services</t>
  </si>
  <si>
    <t>Separate analysis document</t>
  </si>
  <si>
    <t>Separate results document</t>
  </si>
  <si>
    <t>Provider type</t>
  </si>
  <si>
    <t xml:space="preserve">Applicable region(s) </t>
  </si>
  <si>
    <t>Population</t>
  </si>
  <si>
    <t>Monitoring methods</t>
  </si>
  <si>
    <t>Frequency</t>
  </si>
  <si>
    <t xml:space="preserve">Assurance of plan compliance </t>
  </si>
  <si>
    <t>Plan type</t>
  </si>
  <si>
    <t>Alabama</t>
  </si>
  <si>
    <t>Scenario 1: New contract</t>
  </si>
  <si>
    <t>Yes, compliance results are contained in a separate document</t>
  </si>
  <si>
    <t>Weekly</t>
  </si>
  <si>
    <t>Alaska</t>
  </si>
  <si>
    <t>Scenario 2: Annual report</t>
  </si>
  <si>
    <t>No, analysis methods and results are not contained in a separate document(s)</t>
  </si>
  <si>
    <t>No, compliance results are not contained in a separate document</t>
  </si>
  <si>
    <t>Urban</t>
  </si>
  <si>
    <t>Plan Provider Roster Review</t>
  </si>
  <si>
    <t>Bi-weekly</t>
  </si>
  <si>
    <t>Used for some but not all plans</t>
  </si>
  <si>
    <t>Arizona</t>
  </si>
  <si>
    <t>Scenario 3: Significant change - services</t>
  </si>
  <si>
    <t>Suburban</t>
  </si>
  <si>
    <t>Secret Shopper Calls: Network Participation</t>
  </si>
  <si>
    <t>Monthly</t>
  </si>
  <si>
    <t>PAHP</t>
  </si>
  <si>
    <t>Arkansas</t>
  </si>
  <si>
    <t>Scenario 3: Significant change - benefits</t>
  </si>
  <si>
    <t>Ease of getting an appointment timely</t>
  </si>
  <si>
    <t>MLTSS</t>
  </si>
  <si>
    <t>Secret Shopper Calls: Appointment Availability</t>
  </si>
  <si>
    <t>Bi-monthly</t>
  </si>
  <si>
    <t>MMP</t>
  </si>
  <si>
    <t>California</t>
  </si>
  <si>
    <t>Scenario 3: Significant change - geographic service area</t>
  </si>
  <si>
    <t>Frontier</t>
  </si>
  <si>
    <t>Other (free text, specify)</t>
  </si>
  <si>
    <t>Colorado</t>
  </si>
  <si>
    <t>Scenario 3: Significant change - composition of provider network</t>
  </si>
  <si>
    <t>Hours of operation</t>
  </si>
  <si>
    <t>Large metro</t>
  </si>
  <si>
    <t>Connecticut</t>
  </si>
  <si>
    <t>Scenario 3: Significant change - payments to provider network</t>
  </si>
  <si>
    <t>Metro</t>
  </si>
  <si>
    <t>Dist. of Col.</t>
  </si>
  <si>
    <t>Scenario 3: Significant change - enrollment of new population</t>
  </si>
  <si>
    <t>Minimum # of network providers</t>
  </si>
  <si>
    <t>Micro</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</si>
  <si>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</si>
  <si>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</si>
  <si>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</si>
  <si>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</si>
  <si>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</si>
  <si>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</si>
  <si>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</si>
  <si>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</si>
  <si>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</si>
  <si>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</si>
  <si>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</si>
  <si>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</si>
  <si>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</si>
  <si>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</si>
  <si>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</si>
  <si>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</si>
  <si>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</si>
  <si>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</si>
  <si>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</si>
  <si>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</si>
  <si>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</si>
  <si>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</si>
  <si>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</si>
  <si>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</si>
  <si>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</si>
  <si>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</si>
  <si>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</si>
  <si>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</si>
  <si>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</si>
  <si>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</si>
  <si>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Puerto Rico</t>
  </si>
  <si>
    <t>Rhode Island</t>
  </si>
  <si>
    <t>South Carolina</t>
  </si>
  <si>
    <t>South Dakota</t>
  </si>
  <si>
    <t>Tennessee</t>
  </si>
  <si>
    <t>Texas</t>
  </si>
  <si>
    <t>Utah</t>
  </si>
  <si>
    <t>Vermont</t>
  </si>
  <si>
    <t>Virginia</t>
  </si>
  <si>
    <t>Washington</t>
  </si>
  <si>
    <t>West Virginia</t>
  </si>
  <si>
    <t>Wisconsin</t>
  </si>
  <si>
    <t>Wyoming</t>
  </si>
  <si>
    <t xml:space="preserve">Farrah Samimi </t>
  </si>
  <si>
    <t>Farrah.Samimi@dhcs.ca.gov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</si>
</sst>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409]mmmm\ d\,\ yyyy;@"/>
  </numFmts>
  <fonts count="27" x14ac:knownFonts="1">
    <font>
      <sz val="11"/>
      <color theme="1"/>
      <name val="Calibri"/>
      <family val="2"/>
      <scheme val="minor"/>
    </font>
    <font>
      <sz val="14"/>
      <color theme="8"/>
      <name val="Calibri"/>
      <family val="2"/>
      <scheme val="minor"/>
    </font>
    <font>
      <sz val="18"/>
      <color rgb="FF046B5C"/>
      <name val="Arial"/>
      <family val="2"/>
    </font>
    <font>
      <sz val="11"/>
      <color theme="1"/>
      <name val="Arial"/>
      <family val="2"/>
    </font>
    <font>
      <b/>
      <sz val="11"/>
      <color theme="0"/>
      <name val="Arial"/>
      <family val="2"/>
    </font>
    <font>
      <sz val="11"/>
      <name val="Arial"/>
      <family val="2"/>
    </font>
    <font>
      <sz val="11"/>
      <color rgb="FFC00000"/>
      <name val="Arial"/>
      <family val="2"/>
    </font>
    <font>
      <sz val="18"/>
      <color theme="0"/>
      <name val="Arial"/>
      <family val="2"/>
    </font>
    <font>
      <b/>
      <sz val="11"/>
      <color rgb="FFC00000"/>
      <name val="Arial"/>
      <family val="2"/>
    </font>
    <font>
      <sz val="8"/>
      <name val="Calibri"/>
      <family val="2"/>
      <scheme val="minor"/>
    </font>
    <font>
      <sz val="11"/>
      <color rgb="FFFF0000"/>
      <name val="Arial"/>
      <family val="2"/>
    </font>
    <font>
      <b/>
      <sz val="11"/>
      <color theme="1"/>
      <name val="Arial"/>
      <family val="2"/>
    </font>
    <font>
      <b/>
      <sz val="18"/>
      <color rgb="FF046B5C"/>
      <name val="Arial"/>
      <family val="2"/>
    </font>
    <font>
      <b/>
      <sz val="16"/>
      <name val="Arial"/>
      <family val="2"/>
    </font>
    <font>
      <sz val="10"/>
      <name val="Arial"/>
      <family val="2"/>
    </font>
    <font>
      <i/>
      <sz val="14"/>
      <name val="Arial"/>
      <family val="2"/>
    </font>
    <font>
      <i/>
      <sz val="11"/>
      <name val="Arial"/>
      <family val="2"/>
    </font>
    <font>
      <b/>
      <sz val="11"/>
      <name val="Arial"/>
      <family val="2"/>
    </font>
    <font>
      <sz val="11"/>
      <name val="Calibri"/>
      <family val="2"/>
    </font>
    <font>
      <b/>
      <u/>
      <sz val="11"/>
      <name val="Arial"/>
      <family val="2"/>
    </font>
    <font>
      <i/>
      <sz val="11"/>
      <color theme="1"/>
      <name val="Arial"/>
      <family val="2"/>
    </font>
    <font>
      <sz val="11"/>
      <color theme="0"/>
      <name val="Calibri"/>
      <family val="2"/>
      <scheme val="minor"/>
    </font>
    <font>
      <sz val="8"/>
      <color theme="0"/>
      <name val="Times New Roman"/>
      <family val="1"/>
    </font>
    <font>
      <sz val="11"/>
      <color theme="0"/>
      <name val="Arial"/>
      <family val="2"/>
    </font>
    <font>
      <u/>
      <sz val="11"/>
      <color theme="10"/>
      <name val="Calibri"/>
      <family val="2"/>
      <scheme val="minor"/>
    </font>
    <font>
      <sz val="11"/>
      <color rgb="FF000000"/>
      <name val="Arial"/>
      <family val="2"/>
    </font>
    <font>
      <sz val="11"/>
      <color theme="1"/>
      <name val="Arial"/>
    </font>
  </fonts>
  <fills count="8">
    <fill>
      <patternFill patternType="none"/>
    </fill>
    <fill>
      <patternFill patternType="gray125"/>
    </fill>
    <fill>
      <patternFill patternType="solid">
        <fgColor rgb="FF046B5C"/>
        <bgColor indexed="64"/>
      </patternFill>
    </fill>
    <fill>
      <patternFill patternType="solid">
        <fgColor theme="0" tint="-0.14999847407452621"/>
        <bgColor indexed="64"/>
      </patternFill>
    </fill>
    <fill>
      <patternFill patternType="solid">
        <fgColor theme="7"/>
        <bgColor indexed="64"/>
      </patternFill>
    </fill>
    <fill>
      <patternFill patternType="solid">
        <fgColor theme="0"/>
        <bgColor indexed="64"/>
      </patternFill>
    </fill>
    <fill>
      <patternFill patternType="solid">
        <fgColor rgb="FFE8DFCA"/>
        <bgColor indexed="64"/>
      </patternFill>
    </fill>
    <fill>
      <patternFill patternType="solid">
        <fgColor rgb="FFE8DFCA"/>
        <bgColor rgb="FF000000"/>
      </patternFill>
    </fill>
  </fills>
  <borders count="40">
    <border>
      <left/>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medium">
        <color indexed="64"/>
      </top>
      <bottom/>
      <diagonal/>
    </border>
    <border>
      <left/>
      <right/>
      <top style="thin">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4">
    <xf numFmtId="0" fontId="0" fillId="0" borderId="0"/>
    <xf numFmtId="0" fontId="1" fillId="0" borderId="0" applyNumberFormat="0" applyFill="0" applyAlignment="0" applyProtection="0"/>
    <xf numFmtId="0" fontId="14" fillId="0" borderId="0"/>
    <xf numFmtId="0" fontId="24" fillId="0" borderId="0" applyNumberFormat="0" applyFill="0" applyBorder="0" applyAlignment="0" applyProtection="0"/>
  </cellStyleXfs>
  <cellXfs count="202">
    <xf numFmtId="0" fontId="0" fillId="0" borderId="0" xfId="0"/>
    <xf numFmtId="0" fontId="0" fillId="0" borderId="0" xfId="0" applyProtection="1"/>
    <xf numFmtId="0" fontId="0" fillId="0" borderId="0" xfId="0" applyAlignment="1" applyProtection="1">
      <alignment wrapText="1"/>
    </xf>
    <xf numFmtId="0" fontId="2" fillId="0" borderId="0" xfId="1" applyFont="1" applyAlignment="1" applyProtection="1">
      <alignment vertical="center" wrapText="1"/>
    </xf>
    <xf numFmtId="0" fontId="10" fillId="0" borderId="0" xfId="0" applyFont="1" applyProtection="1"/>
    <xf numFmtId="0" fontId="4" fillId="2" borderId="3" xfId="0" applyFont="1" applyFill="1" applyBorder="1" applyAlignment="1" applyProtection="1">
      <alignment horizontal="center" vertical="center" wrapText="1"/>
    </xf>
    <xf numFmtId="0" fontId="3" fillId="0" borderId="0" xfId="0" applyFont="1" applyProtection="1"/>
    <xf numFmtId="0" fontId="3" fillId="0" borderId="0" xfId="0" applyFont="1" applyBorder="1" applyProtection="1"/>
    <xf numFmtId="0" fontId="4" fillId="2" borderId="8" xfId="0" applyFont="1" applyFill="1" applyBorder="1" applyAlignment="1" applyProtection="1">
      <alignment horizontal="left" vertical="center"/>
    </xf>
    <xf numFmtId="0" fontId="4" fillId="2" borderId="0" xfId="0" applyFont="1" applyFill="1" applyBorder="1" applyAlignment="1" applyProtection="1">
      <alignment horizontal="left" vertical="center" wrapText="1"/>
    </xf>
    <xf numFmtId="0" fontId="3" fillId="3" borderId="0" xfId="0" applyFont="1" applyFill="1" applyAlignment="1">
      <alignment wrapText="1"/>
    </xf>
    <xf numFmtId="0" fontId="3" fillId="0" borderId="0" xfId="0" applyFont="1"/>
    <xf numFmtId="0" fontId="3" fillId="4" borderId="0" xfId="0" applyFont="1" applyFill="1" applyAlignment="1">
      <alignment wrapText="1"/>
    </xf>
    <xf numFmtId="0" fontId="3" fillId="0" borderId="0" xfId="0" applyFont="1" applyFill="1" applyAlignment="1">
      <alignment wrapText="1"/>
    </xf>
    <xf numFmtId="0" fontId="3" fillId="0" borderId="0" xfId="0" applyFont="1" applyFill="1"/>
    <xf numFmtId="0" fontId="3" fillId="3" borderId="0" xfId="0" applyFont="1" applyFill="1" applyBorder="1" applyAlignment="1">
      <alignment wrapText="1"/>
    </xf>
    <xf numFmtId="0" fontId="3" fillId="0" borderId="0" xfId="0" applyFont="1" applyFill="1" applyBorder="1" applyAlignment="1">
      <alignment wrapText="1"/>
    </xf>
    <xf numFmtId="0" fontId="3" fillId="0" borderId="0" xfId="0" applyFont="1" applyFill="1" applyBorder="1"/>
    <xf numFmtId="0" fontId="3" fillId="0" borderId="0" xfId="0" applyFont="1" applyBorder="1"/>
    <xf numFmtId="0" fontId="3" fillId="0" borderId="0" xfId="0" applyFont="1" applyFill="1" applyBorder="1" applyAlignment="1">
      <alignment horizontal="left" vertical="top" wrapText="1"/>
    </xf>
    <xf numFmtId="0" fontId="3" fillId="0" borderId="0" xfId="0" applyFont="1" applyFill="1" applyBorder="1" applyAlignment="1">
      <alignment horizontal="left" vertical="top"/>
    </xf>
    <xf numFmtId="0" fontId="5" fillId="0" borderId="12" xfId="0" applyFont="1" applyFill="1" applyBorder="1" applyAlignment="1">
      <alignment horizontal="left" vertical="top" wrapText="1"/>
    </xf>
    <xf numFmtId="0" fontId="5" fillId="0" borderId="12" xfId="0" applyFont="1" applyFill="1" applyBorder="1" applyAlignment="1">
      <alignment horizontal="left" vertical="top"/>
    </xf>
    <xf numFmtId="0" fontId="12" fillId="0" borderId="0" xfId="1" applyFont="1" applyBorder="1" applyAlignment="1" applyProtection="1">
      <alignment vertical="center"/>
    </xf>
    <xf numFmtId="0" fontId="3" fillId="0" borderId="13" xfId="0" applyFont="1" applyBorder="1" applyAlignment="1" applyProtection="1">
      <alignment vertical="center"/>
    </xf>
    <xf numFmtId="0" fontId="3" fillId="0" borderId="13" xfId="0" applyFont="1" applyBorder="1" applyAlignment="1" applyProtection="1">
      <alignment vertical="center" wrapText="1"/>
    </xf>
    <xf numFmtId="0" fontId="3" fillId="3" borderId="5" xfId="2" applyFont="1" applyFill="1" applyBorder="1" applyProtection="1">
      <protection hidden="1"/>
    </xf>
    <xf numFmtId="0" fontId="3" fillId="3" borderId="0" xfId="2" applyFont="1" applyFill="1" applyProtection="1">
      <protection hidden="1"/>
    </xf>
    <xf numFmtId="0" fontId="5" fillId="3" borderId="0" xfId="2" applyFont="1" applyFill="1" applyProtection="1">
      <protection hidden="1"/>
    </xf>
    <xf numFmtId="0" fontId="3" fillId="0" borderId="15" xfId="0" applyFont="1" applyBorder="1" applyAlignment="1" applyProtection="1">
      <alignment vertical="center" wrapText="1"/>
    </xf>
    <xf numFmtId="0" fontId="3" fillId="0" borderId="14" xfId="0" applyFont="1" applyBorder="1" applyAlignment="1" applyProtection="1">
      <alignment vertical="center" wrapText="1"/>
    </xf>
    <xf numFmtId="0" fontId="2" fillId="0" borderId="0" xfId="1" applyFont="1" applyBorder="1" applyAlignment="1" applyProtection="1">
      <alignment vertical="center" wrapText="1"/>
    </xf>
    <xf numFmtId="0" fontId="3" fillId="0" borderId="15" xfId="0" applyFont="1" applyFill="1" applyBorder="1" applyAlignment="1" applyProtection="1">
      <alignment vertical="center" wrapText="1"/>
    </xf>
    <xf numFmtId="0" fontId="3" fillId="0" borderId="22" xfId="0" applyFont="1" applyBorder="1" applyAlignment="1" applyProtection="1">
      <alignment vertical="center" wrapText="1"/>
    </xf>
    <xf numFmtId="0" fontId="10" fillId="0" borderId="0" xfId="0" applyFont="1" applyFill="1" applyAlignment="1">
      <alignment wrapText="1"/>
    </xf>
    <xf numFmtId="0" fontId="10" fillId="3" borderId="0" xfId="0" applyFont="1" applyFill="1" applyAlignment="1">
      <alignment wrapText="1"/>
    </xf>
    <xf numFmtId="0" fontId="3" fillId="3" borderId="0" xfId="0" applyFont="1" applyFill="1"/>
    <xf numFmtId="0" fontId="3" fillId="0" borderId="9" xfId="0" applyFont="1" applyFill="1" applyBorder="1" applyAlignment="1">
      <alignment wrapText="1"/>
    </xf>
    <xf numFmtId="0" fontId="10" fillId="3" borderId="0" xfId="0" applyFont="1" applyFill="1" applyBorder="1" applyAlignment="1" applyProtection="1">
      <alignment vertical="center"/>
    </xf>
    <xf numFmtId="0" fontId="0" fillId="3" borderId="0" xfId="0" applyFill="1" applyProtection="1"/>
    <xf numFmtId="0" fontId="0" fillId="3" borderId="0" xfId="0" applyFill="1" applyAlignment="1" applyProtection="1">
      <alignment wrapText="1"/>
    </xf>
    <xf numFmtId="0" fontId="5" fillId="3" borderId="0" xfId="0" applyFont="1" applyFill="1" applyBorder="1" applyAlignment="1" applyProtection="1">
      <alignment vertical="center"/>
    </xf>
    <xf numFmtId="0" fontId="3" fillId="3" borderId="0" xfId="0" applyFont="1" applyFill="1" applyBorder="1" applyAlignment="1" applyProtection="1">
      <alignment horizontal="left" vertical="center"/>
    </xf>
    <xf numFmtId="0" fontId="0" fillId="3" borderId="0" xfId="0" applyFill="1" applyAlignment="1" applyProtection="1">
      <alignment horizontal="left" indent="1"/>
    </xf>
    <xf numFmtId="0" fontId="0" fillId="3" borderId="0" xfId="0" applyFill="1" applyAlignment="1" applyProtection="1">
      <alignment horizontal="left"/>
    </xf>
    <xf numFmtId="0" fontId="0" fillId="3" borderId="0" xfId="0" applyFill="1" applyAlignment="1" applyProtection="1"/>
    <xf numFmtId="0" fontId="3" fillId="5" borderId="0" xfId="0" applyFont="1" applyFill="1" applyBorder="1" applyAlignment="1" applyProtection="1">
      <alignment vertical="center" wrapText="1"/>
    </xf>
    <xf numFmtId="0" fontId="3" fillId="5" borderId="0" xfId="0" applyFont="1" applyFill="1" applyBorder="1" applyProtection="1"/>
    <xf numFmtId="0" fontId="5" fillId="0" borderId="13" xfId="0" applyFont="1" applyBorder="1" applyAlignment="1" applyProtection="1">
      <alignment vertical="center" wrapText="1"/>
    </xf>
    <xf numFmtId="0" fontId="5" fillId="0" borderId="13" xfId="0" applyFont="1" applyBorder="1" applyAlignment="1" applyProtection="1">
      <alignment vertical="center"/>
    </xf>
    <xf numFmtId="0" fontId="3" fillId="0" borderId="0" xfId="0" applyFont="1" applyFill="1" applyBorder="1" applyAlignment="1" applyProtection="1">
      <alignment horizontal="left" vertical="center"/>
    </xf>
    <xf numFmtId="0" fontId="3" fillId="0" borderId="0" xfId="0" applyFont="1" applyFill="1" applyBorder="1" applyAlignment="1" applyProtection="1">
      <alignment vertical="center" wrapText="1"/>
    </xf>
    <xf numFmtId="0" fontId="0" fillId="0" borderId="0" xfId="0" applyFill="1" applyProtection="1"/>
    <xf numFmtId="0" fontId="5" fillId="0" borderId="14" xfId="0" applyFont="1" applyBorder="1" applyAlignment="1" applyProtection="1">
      <alignment vertical="center" wrapText="1"/>
    </xf>
    <xf numFmtId="0" fontId="3" fillId="0" borderId="0" xfId="0" applyFont="1" applyFill="1" applyBorder="1" applyAlignment="1"/>
    <xf numFmtId="0" fontId="3" fillId="3" borderId="0" xfId="2" applyFont="1" applyFill="1" applyBorder="1" applyAlignment="1" applyProtection="1">
      <alignment wrapText="1"/>
      <protection hidden="1"/>
    </xf>
    <xf numFmtId="0" fontId="5" fillId="0" borderId="14" xfId="0" applyFont="1" applyBorder="1" applyAlignment="1" applyProtection="1">
      <alignment vertical="center"/>
    </xf>
    <xf numFmtId="0" fontId="5" fillId="0" borderId="15" xfId="0" applyFont="1" applyFill="1" applyBorder="1" applyAlignment="1" applyProtection="1">
      <alignment vertical="center" wrapText="1"/>
    </xf>
    <xf numFmtId="0" fontId="5" fillId="0" borderId="15" xfId="0" applyFont="1" applyBorder="1" applyAlignment="1" applyProtection="1">
      <alignment vertical="center" wrapText="1"/>
    </xf>
    <xf numFmtId="0" fontId="5" fillId="0" borderId="23" xfId="0" applyFont="1" applyBorder="1" applyAlignment="1" applyProtection="1">
      <alignment vertical="center" wrapText="1"/>
    </xf>
    <xf numFmtId="0" fontId="5" fillId="0" borderId="16" xfId="0" applyFont="1" applyBorder="1" applyAlignment="1" applyProtection="1">
      <alignment vertical="center" wrapText="1"/>
    </xf>
    <xf numFmtId="0" fontId="15" fillId="0" borderId="0" xfId="1" applyFont="1" applyFill="1" applyBorder="1" applyAlignment="1" applyProtection="1">
      <alignment vertical="center"/>
    </xf>
    <xf numFmtId="0" fontId="5" fillId="3" borderId="0" xfId="0" applyFont="1" applyFill="1" applyBorder="1" applyAlignment="1">
      <alignment wrapText="1"/>
    </xf>
    <xf numFmtId="0" fontId="5" fillId="3" borderId="0" xfId="0" applyFont="1" applyFill="1" applyAlignment="1">
      <alignment wrapText="1"/>
    </xf>
    <xf numFmtId="0" fontId="5" fillId="4" borderId="0" xfId="0" applyFont="1" applyFill="1" applyAlignment="1">
      <alignment wrapText="1"/>
    </xf>
    <xf numFmtId="0" fontId="5" fillId="3" borderId="0" xfId="2" applyFont="1" applyFill="1" applyBorder="1" applyProtection="1">
      <protection hidden="1"/>
    </xf>
    <xf numFmtId="0" fontId="3" fillId="0" borderId="18" xfId="0" applyFont="1" applyBorder="1" applyAlignment="1" applyProtection="1">
      <alignment horizontal="left" vertical="center" wrapText="1"/>
    </xf>
    <xf numFmtId="0" fontId="3" fillId="0" borderId="0" xfId="0" applyFont="1" applyFill="1" applyProtection="1"/>
    <xf numFmtId="0" fontId="3" fillId="3" borderId="0" xfId="2" applyFont="1" applyFill="1" applyAlignment="1" applyProtection="1">
      <alignment wrapText="1"/>
      <protection hidden="1"/>
    </xf>
    <xf numFmtId="0" fontId="3" fillId="6" borderId="2" xfId="0" applyFont="1" applyFill="1" applyBorder="1" applyProtection="1">
      <protection locked="0"/>
    </xf>
    <xf numFmtId="0" fontId="5" fillId="0" borderId="13" xfId="0" applyFont="1" applyBorder="1" applyAlignment="1" applyProtection="1">
      <alignment horizontal="left" vertical="center"/>
    </xf>
    <xf numFmtId="0" fontId="5" fillId="0" borderId="14" xfId="0" applyFont="1" applyBorder="1" applyAlignment="1" applyProtection="1">
      <alignment horizontal="left" vertical="center"/>
    </xf>
    <xf numFmtId="0" fontId="5" fillId="0" borderId="29" xfId="0" applyFont="1" applyBorder="1" applyAlignment="1" applyProtection="1">
      <alignment vertical="center" wrapText="1"/>
    </xf>
    <xf numFmtId="0" fontId="5" fillId="0" borderId="20" xfId="0" applyFont="1" applyBorder="1" applyAlignment="1" applyProtection="1">
      <alignment vertical="center"/>
    </xf>
    <xf numFmtId="0" fontId="5" fillId="0" borderId="22" xfId="0" applyFont="1" applyBorder="1" applyAlignment="1" applyProtection="1">
      <alignment vertical="center" wrapText="1"/>
    </xf>
    <xf numFmtId="0" fontId="5" fillId="0" borderId="13" xfId="0" applyFont="1" applyFill="1" applyBorder="1" applyAlignment="1" applyProtection="1">
      <alignment vertical="center" wrapText="1"/>
    </xf>
    <xf numFmtId="0" fontId="3" fillId="0" borderId="0" xfId="0" applyFont="1" applyAlignment="1" applyProtection="1">
      <alignment wrapText="1"/>
    </xf>
    <xf numFmtId="0" fontId="6" fillId="0" borderId="0" xfId="1" applyFont="1" applyAlignment="1" applyProtection="1">
      <alignment vertical="center"/>
    </xf>
    <xf numFmtId="0" fontId="6" fillId="0" borderId="0" xfId="0" applyFont="1" applyAlignment="1" applyProtection="1">
      <alignment vertical="center"/>
    </xf>
    <xf numFmtId="0" fontId="11" fillId="0" borderId="9" xfId="0" applyFont="1" applyFill="1" applyBorder="1" applyAlignment="1"/>
    <xf numFmtId="0" fontId="11" fillId="0" borderId="0" xfId="0" applyFont="1" applyFill="1" applyBorder="1" applyAlignment="1"/>
    <xf numFmtId="0" fontId="5" fillId="0" borderId="21" xfId="0" applyFont="1" applyBorder="1" applyAlignment="1" applyProtection="1">
      <alignment vertical="center"/>
    </xf>
    <xf numFmtId="0" fontId="3" fillId="0" borderId="32" xfId="0" applyFont="1" applyBorder="1" applyAlignment="1" applyProtection="1">
      <alignment vertical="center" wrapText="1"/>
    </xf>
    <xf numFmtId="0" fontId="4" fillId="2" borderId="2" xfId="0" applyFont="1" applyFill="1" applyBorder="1" applyAlignment="1" applyProtection="1">
      <alignment horizontal="center" vertical="center" wrapText="1"/>
    </xf>
    <xf numFmtId="0" fontId="3" fillId="0" borderId="14" xfId="0" applyFont="1" applyFill="1" applyBorder="1" applyAlignment="1" applyProtection="1">
      <alignment vertical="center" wrapText="1"/>
    </xf>
    <xf numFmtId="0" fontId="5" fillId="0" borderId="31" xfId="0" applyFont="1" applyBorder="1" applyAlignment="1" applyProtection="1">
      <alignment vertical="center"/>
    </xf>
    <xf numFmtId="0" fontId="5" fillId="0" borderId="31" xfId="0" applyFont="1" applyBorder="1" applyAlignment="1" applyProtection="1">
      <alignment vertical="center" wrapText="1"/>
    </xf>
    <xf numFmtId="0" fontId="5" fillId="0" borderId="35" xfId="0" applyFont="1" applyBorder="1" applyAlignment="1" applyProtection="1">
      <alignment vertical="center" wrapText="1"/>
    </xf>
    <xf numFmtId="0" fontId="5" fillId="0" borderId="29" xfId="0" applyFont="1" applyFill="1" applyBorder="1" applyAlignment="1" applyProtection="1">
      <alignment vertical="center" wrapText="1"/>
    </xf>
    <xf numFmtId="0" fontId="5" fillId="0" borderId="33" xfId="0" applyFont="1" applyFill="1" applyBorder="1" applyAlignment="1" applyProtection="1">
      <alignment vertical="center" wrapText="1"/>
    </xf>
    <xf numFmtId="0" fontId="20" fillId="0" borderId="0" xfId="0" applyFont="1" applyFill="1" applyAlignment="1" applyProtection="1"/>
    <xf numFmtId="0" fontId="5" fillId="0" borderId="32" xfId="0" applyFont="1" applyBorder="1" applyAlignment="1" applyProtection="1">
      <alignment vertical="center" wrapText="1"/>
    </xf>
    <xf numFmtId="0" fontId="3" fillId="0" borderId="33" xfId="0" applyFont="1" applyBorder="1" applyAlignment="1" applyProtection="1">
      <alignment vertical="center"/>
    </xf>
    <xf numFmtId="0" fontId="5" fillId="0" borderId="33" xfId="1" applyFont="1" applyBorder="1" applyAlignment="1" applyProtection="1">
      <alignment vertical="center"/>
    </xf>
    <xf numFmtId="164" fontId="5" fillId="0" borderId="29" xfId="1" applyNumberFormat="1" applyFont="1" applyBorder="1" applyAlignment="1" applyProtection="1">
      <alignment vertical="center"/>
    </xf>
    <xf numFmtId="0" fontId="3" fillId="6" borderId="10" xfId="0" applyFont="1" applyFill="1" applyBorder="1" applyAlignment="1" applyProtection="1">
      <alignment wrapText="1"/>
      <protection locked="0"/>
    </xf>
    <xf numFmtId="0" fontId="5" fillId="6" borderId="2" xfId="0" applyFont="1" applyFill="1" applyBorder="1" applyAlignment="1" applyProtection="1">
      <alignment wrapText="1"/>
      <protection locked="0"/>
    </xf>
    <xf numFmtId="0" fontId="3" fillId="6" borderId="1" xfId="0" applyFont="1" applyFill="1" applyBorder="1" applyProtection="1">
      <protection locked="0"/>
    </xf>
    <xf numFmtId="0" fontId="5" fillId="6" borderId="1" xfId="0" applyFont="1" applyFill="1" applyBorder="1" applyAlignment="1" applyProtection="1">
      <alignment wrapText="1"/>
      <protection locked="0"/>
    </xf>
    <xf numFmtId="0" fontId="0" fillId="0" borderId="9" xfId="0" applyBorder="1" applyAlignment="1" applyProtection="1">
      <alignment wrapText="1"/>
    </xf>
    <xf numFmtId="0" fontId="3" fillId="6" borderId="2" xfId="0" applyFont="1" applyFill="1" applyBorder="1" applyAlignment="1" applyProtection="1">
      <protection locked="0"/>
    </xf>
    <xf numFmtId="0" fontId="3" fillId="6" borderId="3" xfId="0" applyFont="1" applyFill="1" applyBorder="1" applyAlignment="1" applyProtection="1">
      <protection locked="0"/>
    </xf>
    <xf numFmtId="0" fontId="3" fillId="6" borderId="10" xfId="0" applyFont="1" applyFill="1" applyBorder="1" applyAlignment="1" applyProtection="1">
      <protection locked="0"/>
    </xf>
    <xf numFmtId="0" fontId="5" fillId="6" borderId="2" xfId="0" applyFont="1" applyFill="1" applyBorder="1" applyAlignment="1" applyProtection="1">
      <protection locked="0"/>
    </xf>
    <xf numFmtId="14" fontId="3" fillId="6" borderId="3" xfId="0" applyNumberFormat="1" applyFont="1" applyFill="1" applyBorder="1" applyAlignment="1" applyProtection="1">
      <protection locked="0"/>
    </xf>
    <xf numFmtId="14" fontId="3" fillId="6" borderId="10" xfId="0" applyNumberFormat="1" applyFont="1" applyFill="1" applyBorder="1" applyAlignment="1" applyProtection="1">
      <protection locked="0"/>
    </xf>
    <xf numFmtId="0" fontId="0" fillId="0" borderId="0" xfId="0" applyBorder="1" applyProtection="1"/>
    <xf numFmtId="0" fontId="0" fillId="0" borderId="0" xfId="0" applyBorder="1" applyAlignment="1" applyProtection="1">
      <alignment wrapText="1"/>
    </xf>
    <xf numFmtId="0" fontId="4" fillId="2" borderId="0" xfId="0" applyFont="1" applyFill="1" applyBorder="1" applyAlignment="1" applyProtection="1">
      <alignment horizontal="left" vertical="center"/>
    </xf>
    <xf numFmtId="0" fontId="3" fillId="0" borderId="0" xfId="0" applyFont="1" applyFill="1" applyBorder="1" applyProtection="1"/>
    <xf numFmtId="0" fontId="5" fillId="0" borderId="34" xfId="0" applyFont="1" applyBorder="1" applyAlignment="1" applyProtection="1">
      <alignment vertical="center"/>
    </xf>
    <xf numFmtId="0" fontId="5" fillId="0" borderId="34" xfId="0" applyFont="1" applyBorder="1" applyAlignment="1" applyProtection="1">
      <alignment vertical="center" wrapText="1"/>
    </xf>
    <xf numFmtId="0" fontId="3" fillId="0" borderId="0" xfId="0" applyFont="1" applyBorder="1" applyAlignment="1" applyProtection="1">
      <alignment wrapText="1"/>
    </xf>
    <xf numFmtId="0" fontId="6" fillId="0" borderId="11" xfId="0" applyFont="1" applyBorder="1" applyAlignment="1" applyProtection="1">
      <alignment horizontal="left" vertical="center"/>
    </xf>
    <xf numFmtId="0" fontId="6" fillId="0" borderId="4" xfId="0" applyFont="1" applyBorder="1" applyAlignment="1" applyProtection="1">
      <alignment horizontal="center" wrapText="1"/>
    </xf>
    <xf numFmtId="0" fontId="6" fillId="0" borderId="19" xfId="0" applyFont="1" applyBorder="1" applyAlignment="1" applyProtection="1">
      <alignment horizontal="center" wrapText="1"/>
    </xf>
    <xf numFmtId="0" fontId="4" fillId="2" borderId="1" xfId="0" applyFont="1" applyFill="1" applyBorder="1" applyAlignment="1" applyProtection="1">
      <alignment horizontal="center" vertical="center" wrapText="1"/>
    </xf>
    <xf numFmtId="0" fontId="5" fillId="0" borderId="32" xfId="0" applyFont="1" applyBorder="1" applyAlignment="1" applyProtection="1">
      <alignment horizontal="left" vertical="center" wrapText="1"/>
    </xf>
    <xf numFmtId="0" fontId="3" fillId="0" borderId="2" xfId="0" applyFont="1" applyBorder="1" applyAlignment="1" applyProtection="1">
      <alignment horizontal="center" wrapText="1"/>
    </xf>
    <xf numFmtId="0" fontId="5" fillId="0" borderId="33" xfId="0" applyFont="1" applyBorder="1" applyAlignment="1" applyProtection="1">
      <alignment vertical="center" wrapText="1"/>
    </xf>
    <xf numFmtId="0" fontId="3" fillId="0" borderId="32" xfId="0" applyFont="1" applyBorder="1" applyAlignment="1" applyProtection="1">
      <alignment horizontal="left" vertical="center" wrapText="1"/>
    </xf>
    <xf numFmtId="0" fontId="3" fillId="0" borderId="15" xfId="0" applyFont="1" applyBorder="1" applyAlignment="1" applyProtection="1">
      <alignment horizontal="left" vertical="center" wrapText="1"/>
    </xf>
    <xf numFmtId="0" fontId="3" fillId="6" borderId="2" xfId="0" applyFont="1" applyFill="1" applyBorder="1" applyAlignment="1" applyProtection="1">
      <alignment wrapText="1"/>
      <protection locked="0"/>
    </xf>
    <xf numFmtId="0" fontId="3" fillId="6" borderId="3" xfId="0" applyFont="1" applyFill="1" applyBorder="1" applyAlignment="1" applyProtection="1">
      <alignment wrapText="1"/>
      <protection locked="0"/>
    </xf>
    <xf numFmtId="14" fontId="3" fillId="6" borderId="3" xfId="0" applyNumberFormat="1" applyFont="1" applyFill="1" applyBorder="1" applyAlignment="1" applyProtection="1">
      <alignment wrapText="1"/>
      <protection locked="0"/>
    </xf>
    <xf numFmtId="0" fontId="3" fillId="6" borderId="3" xfId="0" applyNumberFormat="1" applyFont="1" applyFill="1" applyBorder="1" applyAlignment="1" applyProtection="1">
      <alignment wrapText="1"/>
      <protection locked="0"/>
    </xf>
    <xf numFmtId="14" fontId="3" fillId="6" borderId="30" xfId="0" applyNumberFormat="1" applyFont="1" applyFill="1" applyBorder="1" applyAlignment="1" applyProtection="1">
      <alignment wrapText="1"/>
      <protection locked="0"/>
    </xf>
    <xf numFmtId="0" fontId="3" fillId="6" borderId="26" xfId="0" applyFont="1" applyFill="1" applyBorder="1" applyAlignment="1" applyProtection="1">
      <alignment wrapText="1"/>
      <protection locked="0"/>
    </xf>
    <xf numFmtId="0" fontId="5" fillId="6" borderId="36" xfId="0" applyFont="1" applyFill="1" applyBorder="1" applyAlignment="1" applyProtection="1">
      <alignment wrapText="1"/>
      <protection locked="0"/>
    </xf>
    <xf numFmtId="14" fontId="3" fillId="6" borderId="36" xfId="0" applyNumberFormat="1" applyFont="1" applyFill="1" applyBorder="1" applyAlignment="1" applyProtection="1">
      <alignment wrapText="1"/>
      <protection locked="0"/>
    </xf>
    <xf numFmtId="0" fontId="3" fillId="6" borderId="36" xfId="0" applyFont="1" applyFill="1" applyBorder="1" applyAlignment="1" applyProtection="1">
      <alignment wrapText="1"/>
      <protection locked="0"/>
    </xf>
    <xf numFmtId="0" fontId="3" fillId="6" borderId="28" xfId="0" applyFont="1" applyFill="1" applyBorder="1" applyAlignment="1" applyProtection="1">
      <alignment wrapText="1"/>
      <protection locked="0"/>
    </xf>
    <xf numFmtId="0" fontId="4" fillId="2" borderId="8" xfId="0" applyFont="1" applyFill="1" applyBorder="1" applyAlignment="1" applyProtection="1">
      <alignment horizontal="center" vertical="center" wrapText="1"/>
    </xf>
    <xf numFmtId="0" fontId="22" fillId="0" borderId="0" xfId="0" applyFont="1" applyAlignment="1" applyProtection="1">
      <alignment vertical="center"/>
    </xf>
    <xf numFmtId="0" fontId="21" fillId="0" borderId="0" xfId="0" applyFont="1" applyProtection="1"/>
    <xf numFmtId="0" fontId="3" fillId="0" borderId="0" xfId="0" applyFont="1" applyBorder="1" applyAlignment="1" applyProtection="1">
      <alignment horizontal="left" vertical="center" wrapText="1" indent="1"/>
    </xf>
    <xf numFmtId="0" fontId="3" fillId="0" borderId="0" xfId="0" applyFont="1" applyBorder="1" applyAlignment="1" applyProtection="1">
      <alignment horizontal="left"/>
    </xf>
    <xf numFmtId="0" fontId="23" fillId="0" borderId="0" xfId="0" applyFont="1" applyBorder="1" applyAlignment="1" applyProtection="1">
      <alignment horizontal="left" vertical="center" wrapText="1" indent="1"/>
    </xf>
    <xf numFmtId="0" fontId="11" fillId="0" borderId="0" xfId="0" applyFont="1" applyBorder="1" applyAlignment="1" applyProtection="1">
      <alignment horizontal="left" wrapText="1"/>
    </xf>
    <xf numFmtId="0" fontId="11" fillId="0" borderId="0" xfId="0" applyFont="1" applyBorder="1" applyAlignment="1" applyProtection="1"/>
    <xf numFmtId="0" fontId="0" fillId="0" borderId="0" xfId="0" applyAlignment="1" applyProtection="1"/>
    <xf numFmtId="0" fontId="0" fillId="0" borderId="0" xfId="0" applyAlignment="1" applyProtection="1">
      <alignment vertical="top"/>
    </xf>
    <xf numFmtId="0" fontId="6" fillId="0" borderId="11" xfId="0" applyFont="1" applyBorder="1" applyAlignment="1" applyProtection="1">
      <alignment wrapText="1"/>
    </xf>
    <xf numFmtId="0" fontId="6" fillId="5" borderId="8" xfId="0" applyFont="1" applyFill="1" applyBorder="1" applyAlignment="1" applyProtection="1">
      <alignment wrapText="1"/>
    </xf>
    <xf numFmtId="0" fontId="4" fillId="5" borderId="8" xfId="0" applyFont="1" applyFill="1" applyBorder="1" applyAlignment="1" applyProtection="1">
      <alignment vertical="center" wrapText="1"/>
    </xf>
    <xf numFmtId="0" fontId="23" fillId="5" borderId="0"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Protection="1"/>
    <xf numFmtId="0" fontId="3" fillId="5" borderId="8" xfId="0" applyFont="1" applyFill="1" applyBorder="1" applyAlignment="1" applyProtection="1">
      <alignment wrapText="1"/>
    </xf>
    <xf numFmtId="14" fontId="3" fillId="5" borderId="8" xfId="0" applyNumberFormat="1" applyFont="1" applyFill="1" applyBorder="1" applyAlignment="1" applyProtection="1">
      <alignment wrapText="1"/>
    </xf>
    <xf numFmtId="0" fontId="5" fillId="5" borderId="8" xfId="0" applyFont="1" applyFill="1" applyBorder="1" applyAlignment="1" applyProtection="1">
      <alignment wrapText="1"/>
    </xf>
    <xf numFmtId="0" fontId="6" fillId="0" borderId="0" xfId="0" applyFont="1" applyBorder="1" applyAlignment="1" applyProtection="1">
      <alignment wrapText="1"/>
    </xf>
    <xf numFmtId="0" fontId="6" fillId="0" borderId="8" xfId="0" applyFont="1" applyBorder="1" applyAlignment="1" applyProtection="1">
      <alignment vertical="center"/>
    </xf>
    <xf numFmtId="0" fontId="7" fillId="2" borderId="37" xfId="1" applyFont="1" applyFill="1" applyBorder="1" applyAlignment="1" applyProtection="1">
      <alignment vertical="center"/>
    </xf>
    <xf numFmtId="0" fontId="7" fillId="2" borderId="38" xfId="1" applyFont="1" applyFill="1" applyBorder="1" applyAlignment="1" applyProtection="1">
      <alignment vertical="center"/>
    </xf>
    <xf numFmtId="0" fontId="7" fillId="2" borderId="39" xfId="1" applyFont="1" applyFill="1" applyBorder="1" applyAlignment="1" applyProtection="1">
      <alignment vertical="center"/>
    </xf>
    <xf numFmtId="0" fontId="6" fillId="0" borderId="6" xfId="0" applyFont="1" applyBorder="1" applyAlignment="1" applyProtection="1">
      <alignment horizontal="left" vertical="center"/>
    </xf>
    <xf numFmtId="0" fontId="8" fillId="0" borderId="17" xfId="0" applyFont="1" applyBorder="1" applyAlignment="1" applyProtection="1">
      <alignment horizontal="center" wrapText="1"/>
    </xf>
    <xf numFmtId="0" fontId="8" fillId="0" borderId="25" xfId="0" applyFont="1" applyBorder="1" applyAlignment="1" applyProtection="1">
      <alignment horizontal="center" wrapText="1"/>
    </xf>
    <xf numFmtId="0" fontId="8" fillId="0" borderId="7" xfId="0" applyFont="1" applyBorder="1" applyAlignment="1" applyProtection="1">
      <alignment horizontal="center" wrapText="1"/>
    </xf>
    <xf numFmtId="14" fontId="5" fillId="6" borderId="2" xfId="0" applyNumberFormat="1" applyFont="1" applyFill="1" applyBorder="1" applyAlignment="1" applyProtection="1">
      <protection locked="0"/>
    </xf>
    <xf numFmtId="0" fontId="13" fillId="0" borderId="0" xfId="0" applyFont="1" applyBorder="1" applyProtection="1"/>
    <xf numFmtId="0" fontId="25" fillId="7" borderId="2" xfId="0" applyFont="1" applyFill="1" applyBorder="1" applyAlignment="1" applyProtection="1">
      <alignment wrapText="1"/>
      <protection locked="0"/>
    </xf>
    <xf numFmtId="0" fontId="26" fillId="6" borderId="2" xfId="0" applyFont="1" applyFill="1" applyBorder="1" applyProtection="1">
      <protection locked="0"/>
    </xf>
    <xf numFmtId="0" fontId="3" fillId="0" borderId="0" xfId="0" applyFont="1" applyAlignment="1" applyProtection="1">
      <alignment wrapText="1"/>
    </xf>
    <xf numFmtId="0" fontId="7" fillId="2" borderId="11" xfId="1" applyFont="1" applyFill="1" applyBorder="1" applyAlignment="1" applyProtection="1">
      <alignment horizontal="left" vertical="center"/>
    </xf>
    <xf numFmtId="0" fontId="7" fillId="2" borderId="4" xfId="1" applyFont="1" applyFill="1" applyBorder="1" applyAlignment="1" applyProtection="1">
      <alignment horizontal="left" vertical="center"/>
    </xf>
    <xf numFmtId="0" fontId="7" fillId="2" borderId="19" xfId="1" applyFont="1" applyFill="1" applyBorder="1" applyAlignment="1" applyProtection="1">
      <alignment horizontal="left" vertical="center"/>
    </xf>
    <xf numFmtId="0" fontId="3" fillId="0" borderId="18" xfId="0" applyFont="1" applyBorder="1" applyAlignment="1" applyProtection="1">
      <alignment horizontal="left" vertical="top" wrapText="1"/>
    </xf>
    <xf numFmtId="0" fontId="3" fillId="0" borderId="0" xfId="0" applyFont="1" applyAlignment="1" applyProtection="1">
      <alignment wrapText="1"/>
    </xf>
    <xf numFmtId="0" fontId="5" fillId="0" borderId="26" xfId="0" applyFont="1" applyBorder="1" applyAlignment="1" applyProtection="1">
      <alignment horizontal="left" wrapText="1"/>
    </xf>
    <xf numFmtId="0" fontId="5" fillId="0" borderId="9" xfId="0" applyFont="1" applyBorder="1" applyAlignment="1" applyProtection="1">
      <alignment horizontal="left" wrapText="1"/>
    </xf>
    <xf numFmtId="0" fontId="5" fillId="0" borderId="27" xfId="0" applyFont="1" applyBorder="1" applyAlignment="1" applyProtection="1">
      <alignment horizontal="left" wrapText="1"/>
    </xf>
    <xf numFmtId="0" fontId="3" fillId="0" borderId="11" xfId="0" applyFont="1" applyBorder="1" applyAlignment="1" applyProtection="1">
      <alignment horizontal="left" vertical="top" wrapText="1"/>
    </xf>
    <xf numFmtId="0" fontId="3" fillId="0" borderId="4" xfId="0" applyFont="1" applyBorder="1" applyAlignment="1" applyProtection="1">
      <alignment horizontal="left" vertical="top" wrapText="1"/>
    </xf>
    <xf numFmtId="0" fontId="3" fillId="0" borderId="19" xfId="0" applyFont="1" applyBorder="1" applyAlignment="1" applyProtection="1">
      <alignment horizontal="left" vertical="top" wrapText="1"/>
    </xf>
    <xf numFmtId="0" fontId="5" fillId="0" borderId="11" xfId="0" applyFont="1" applyBorder="1" applyAlignment="1" applyProtection="1">
      <alignment horizontal="left" vertical="center" wrapText="1"/>
    </xf>
    <xf numFmtId="0" fontId="3" fillId="0" borderId="4" xfId="0" applyFont="1" applyBorder="1" applyAlignment="1" applyProtection="1">
      <alignment horizontal="left" vertical="center" wrapText="1"/>
    </xf>
    <xf numFmtId="0" fontId="3" fillId="0" borderId="19" xfId="0" applyFont="1" applyBorder="1" applyAlignment="1" applyProtection="1">
      <alignment horizontal="left" vertical="center" wrapText="1"/>
    </xf>
    <xf numFmtId="0" fontId="7" fillId="2" borderId="11" xfId="1" applyFont="1" applyFill="1" applyBorder="1" applyAlignment="1" applyProtection="1">
      <alignment horizontal="left" vertical="center"/>
    </xf>
    <xf numFmtId="0" fontId="7" fillId="2" borderId="4" xfId="1" applyFont="1" applyFill="1" applyBorder="1" applyAlignment="1" applyProtection="1">
      <alignment horizontal="left" vertical="center"/>
    </xf>
    <xf numFmtId="0" fontId="7" fillId="2" borderId="19" xfId="1" applyFont="1" applyFill="1" applyBorder="1" applyAlignment="1" applyProtection="1">
      <alignment horizontal="left" vertical="center"/>
    </xf>
    <xf numFmtId="0" fontId="5" fillId="0" borderId="8" xfId="0" applyFont="1" applyBorder="1" applyAlignment="1" applyProtection="1">
      <alignment horizontal="left" vertical="top" wrapText="1"/>
    </xf>
    <xf numFmtId="0" fontId="5" fillId="0" borderId="0" xfId="0" applyFont="1" applyBorder="1" applyAlignment="1" applyProtection="1">
      <alignment horizontal="left" vertical="top" wrapText="1"/>
    </xf>
    <xf numFmtId="0" fontId="5" fillId="0" borderId="18" xfId="0" applyFont="1" applyBorder="1" applyAlignment="1" applyProtection="1">
      <alignment horizontal="left" vertical="top" wrapText="1"/>
    </xf>
    <xf numFmtId="0" fontId="3" fillId="0" borderId="8" xfId="0" applyFont="1" applyBorder="1" applyAlignment="1" applyProtection="1">
      <alignment horizontal="left" vertical="top" wrapText="1"/>
    </xf>
    <xf numFmtId="0" fontId="3" fillId="0" borderId="0" xfId="0" applyFont="1" applyBorder="1" applyAlignment="1" applyProtection="1">
      <alignment horizontal="left" vertical="top" wrapText="1"/>
    </xf>
    <xf numFmtId="0" fontId="3" fillId="0" borderId="18" xfId="0" applyFont="1" applyBorder="1" applyAlignment="1" applyProtection="1">
      <alignment horizontal="left" vertical="top" wrapText="1"/>
    </xf>
    <xf numFmtId="0" fontId="24" fillId="0" borderId="26" xfId="3" applyBorder="1" applyAlignment="1" applyProtection="1">
      <alignment horizontal="left" vertical="top" wrapText="1"/>
    </xf>
    <xf numFmtId="0" fontId="24" fillId="0" borderId="9" xfId="3" applyBorder="1" applyAlignment="1" applyProtection="1">
      <alignment horizontal="left" vertical="top" wrapText="1"/>
    </xf>
    <xf numFmtId="0" fontId="24" fillId="0" borderId="27" xfId="3" applyBorder="1" applyAlignment="1" applyProtection="1">
      <alignment horizontal="left" vertical="top" wrapText="1"/>
    </xf>
    <xf numFmtId="0" fontId="17" fillId="0" borderId="13" xfId="0" applyFont="1" applyBorder="1" applyAlignment="1" applyProtection="1">
      <alignment horizontal="left" vertical="center" wrapText="1"/>
    </xf>
    <xf numFmtId="0" fontId="17" fillId="0" borderId="31" xfId="0" applyFont="1" applyBorder="1" applyAlignment="1" applyProtection="1">
      <alignment horizontal="left" vertical="center" wrapText="1"/>
    </xf>
    <xf numFmtId="0" fontId="3" fillId="0" borderId="24"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13" fillId="0" borderId="0" xfId="0" applyFont="1" applyBorder="1" applyAlignment="1" applyProtection="1"/>
    <xf numFmtId="0" fontId="4" fillId="2" borderId="20" xfId="0" applyFont="1" applyFill="1" applyBorder="1" applyAlignment="1" applyProtection="1">
      <alignment vertical="center" wrapText="1"/>
    </xf>
    <xf numFmtId="0" fontId="4" fillId="2" borderId="13" xfId="0" applyFont="1" applyFill="1" applyBorder="1" applyAlignment="1" applyProtection="1">
      <alignment vertical="center" wrapText="1"/>
    </xf>
    <xf numFmtId="0" fontId="5" fillId="0" borderId="0" xfId="0" applyFont="1" applyAlignment="1" applyProtection="1">
      <alignment wrapText="1"/>
    </xf>
    <xf numFmtId="0" fontId="13" fillId="0" borderId="0" xfId="0" applyFont="1" applyBorder="1" applyAlignment="1" applyProtection="1">
      <alignment wrapText="1"/>
    </xf>
    <xf numFmtId="0" fontId="4" fillId="2" borderId="21" xfId="0" applyFont="1" applyFill="1" applyBorder="1" applyAlignment="1" applyProtection="1">
      <alignment vertical="center" wrapText="1"/>
    </xf>
    <xf numFmtId="0" fontId="4" fillId="2" borderId="14" xfId="0" applyFont="1" applyFill="1" applyBorder="1" applyAlignment="1" applyProtection="1">
      <alignment vertical="center" wrapText="1"/>
    </xf>
  </cellXfs>
  <cellStyles count="4">
    <cellStyle name="Heading 2 2" xfId="1" xr:uid="{00000000-0005-0000-0000-000000000000}"/>
    <cellStyle name="Hyperlink" xfId="3" builtinId="8"/>
    <cellStyle name="Normal" xfId="0" builtinId="0"/>
    <cellStyle name="Normal 4" xfId="2" xr:uid="{00000000-0005-0000-0000-000002000000}"/>
  </cellStyles>
  <dxfs count="5">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protection locked="1" hidden="0"/>
    </dxf>
    <dxf>
      <font>
        <b val="0"/>
        <i val="0"/>
        <strike val="0"/>
        <condense val="0"/>
        <extend val="0"/>
        <outline val="0"/>
        <shadow val="0"/>
        <u val="none"/>
        <vertAlign val="baseline"/>
        <sz val="11"/>
        <color theme="1"/>
        <name val="Arial"/>
        <family val="2"/>
        <scheme val="none"/>
      </font>
      <alignment horizontal="left" vertical="center" textRotation="0" wrapText="1" indent="1" justifyLastLine="0" shrinkToFit="0" readingOrder="0"/>
      <protection locked="1" hidden="0"/>
    </dxf>
    <dxf>
      <border outline="0">
        <left style="medium">
          <color indexed="64"/>
        </left>
        <right style="medium">
          <color indexed="64"/>
        </right>
        <bottom style="medium">
          <color indexed="64"/>
        </bottom>
      </border>
    </dxf>
    <dxf>
      <alignment vertical="bottom" textRotation="0" indent="0" justifyLastLine="0" shrinkToFit="0" readingOrder="0"/>
    </dxf>
  </dxfs>
  <tableStyles count="1" defaultTableStyle="TableStyleMedium2" defaultPivotStyle="PivotStyleLight16">
    <tableStyle name="Table Style 1" pivot="0" count="0" xr9:uid="{8E8AB089-C6E9-4976-9725-B9A67824899C}"/>
  </tableStyles>
  <colors>
    <mruColors>
      <color rgb="FF7FA29A"/>
      <color rgb="FF046B5C"/>
      <color rgb="FFF2F2F2"/>
      <color rgb="FFE8DFCA"/>
      <color rgb="FFF2F1E8"/>
      <color rgb="FFE0D4B5"/>
      <color rgb="FF16D4B5"/>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 Id="rId27" Type="http://schemas.openxmlformats.org/officeDocument/2006/relationships/customXml" Target="../customXml/item4.xml"/></Relationships>
</file>

<file path=xl/persons/person.xml><?xml version="1.0" encoding="utf-8"?>
<personList xmlns="http://schemas.microsoft.com/office/spreadsheetml/2018/threadedcomments" xmlns:x="http://schemas.openxmlformats.org/spreadsheetml/2006/main">
  <person displayName="Greene, Stephanie@DHCS" id="{41DAB4C6-E2B0-4A6D-8B06-248CD59BA843}" userId="S::stephanie.greene@dhcs.ca.gov::49e64a5d-a8da-428e-bc9f-b73443c06580"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FFF5A5A-E0FD-41F3-8969-D9934A7A2D10}" name="Table1" displayName="Table1" ref="A12:C14" totalsRowShown="0" headerRowDxfId="4" tableBorderDxfId="3">
  <autoFilter ref="A12:C14" xr:uid="{ECE9D3BC-C563-4574-93CA-F1834E88C0A4}"/>
  <tableColumns count="3">
    <tableColumn id="1" xr3:uid="{3B997416-E401-4B26-9A4E-739AE6C002D4}" name="Tab topic:" dataDxfId="2"/>
    <tableColumn id="2" xr3:uid="{9C991469-68AA-4505-BD84-F3E2CB543B94}" name="Tab name:" dataDxfId="1"/>
    <tableColumn id="3" xr3:uid="{5F3407BC-1856-436E-BBE6-D04E7F6AEC60}" name="Number of tabs available:" dataDxfId="0"/>
  </tableColumns>
  <tableStyleInfo name="Table Style 1" showFirstColumn="0" showLastColumn="0" showRowStripes="1" showColumnStripes="0"/>
  <extLst>
    <ext xmlns:x14="http://schemas.microsoft.com/office/spreadsheetml/2009/9/main" uri="{504A1905-F514-4f6f-8877-14C23A59335A}">
      <x14:table altText="Organization"/>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L22" dT="2024-03-06T22:27:43.09" personId="{41DAB4C6-E2B0-4A6D-8B06-248CD59BA843}" id="{67747CF7-7E63-4CEF-AC39-423D3725386A}">
    <text xml:space="preserve">State Hearing Monitoring of Provider Complaints to monitor trends and educational needs. </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ManagedCareTA@mathematica-mpr.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22"/>
  <sheetViews>
    <sheetView showGridLines="0" tabSelected="1" zoomScale="90" zoomScaleNormal="90" workbookViewId="0">
      <selection activeCell="A22" sqref="A22:XFD1048576"/>
    </sheetView>
  </sheetViews>
  <sheetFormatPr defaultColWidth="0" defaultRowHeight="15" zeroHeight="1" x14ac:dyDescent="0.25"/>
  <cols>
    <col min="1" max="1" width="77.140625" style="1" customWidth="1"/>
    <col min="2" max="2" width="24.5703125" style="1" customWidth="1"/>
    <col min="3" max="3" width="56" style="1" customWidth="1"/>
    <col min="4" max="16384" width="8.85546875" style="1" hidden="1"/>
  </cols>
  <sheetData>
    <row r="1" spans="1:3" ht="24" thickBot="1" x14ac:dyDescent="0.3">
      <c r="A1" s="165" t="s">
        <v>0</v>
      </c>
      <c r="B1" s="166"/>
      <c r="C1" s="167"/>
    </row>
    <row r="2" spans="1:3" ht="195.95" customHeight="1" x14ac:dyDescent="0.25">
      <c r="A2" s="173" t="s">
        <v>1</v>
      </c>
      <c r="B2" s="174"/>
      <c r="C2" s="175"/>
    </row>
    <row r="3" spans="1:3" s="141" customFormat="1" ht="87.95" customHeight="1" x14ac:dyDescent="0.25">
      <c r="A3" s="182" t="s">
        <v>2</v>
      </c>
      <c r="B3" s="183"/>
      <c r="C3" s="184"/>
    </row>
    <row r="4" spans="1:3" ht="45" customHeight="1" x14ac:dyDescent="0.25">
      <c r="A4" s="185" t="s">
        <v>3</v>
      </c>
      <c r="B4" s="186"/>
      <c r="C4" s="187"/>
    </row>
    <row r="5" spans="1:3" ht="43.35" customHeight="1" x14ac:dyDescent="0.25">
      <c r="A5" s="182" t="s">
        <v>4</v>
      </c>
      <c r="B5" s="183"/>
      <c r="C5" s="184"/>
    </row>
    <row r="6" spans="1:3" ht="30.6" customHeight="1" x14ac:dyDescent="0.25">
      <c r="A6" s="182" t="s">
        <v>5</v>
      </c>
      <c r="B6" s="183"/>
      <c r="C6" s="184"/>
    </row>
    <row r="7" spans="1:3" ht="21.6" customHeight="1" x14ac:dyDescent="0.25">
      <c r="A7" s="182" t="s">
        <v>6</v>
      </c>
      <c r="B7" s="183"/>
      <c r="C7" s="184"/>
    </row>
    <row r="8" spans="1:3" ht="21.6" customHeight="1" thickBot="1" x14ac:dyDescent="0.3">
      <c r="A8" s="188" t="s">
        <v>7</v>
      </c>
      <c r="B8" s="189"/>
      <c r="C8" s="190"/>
    </row>
    <row r="9" spans="1:3" ht="17.25" customHeight="1" thickBot="1" x14ac:dyDescent="0.3">
      <c r="A9" s="133" t="s">
        <v>8</v>
      </c>
    </row>
    <row r="10" spans="1:3" ht="22.5" customHeight="1" thickBot="1" x14ac:dyDescent="0.3">
      <c r="A10" s="165" t="s">
        <v>9</v>
      </c>
      <c r="B10" s="166"/>
      <c r="C10" s="167"/>
    </row>
    <row r="11" spans="1:3" ht="62.25" customHeight="1" x14ac:dyDescent="0.25">
      <c r="A11" s="176" t="s">
        <v>10</v>
      </c>
      <c r="B11" s="177"/>
      <c r="C11" s="178"/>
    </row>
    <row r="12" spans="1:3" s="140" customFormat="1" ht="25.7" customHeight="1" x14ac:dyDescent="0.25">
      <c r="A12" s="138" t="s">
        <v>11</v>
      </c>
      <c r="B12" s="139" t="s">
        <v>12</v>
      </c>
      <c r="C12" s="139" t="s">
        <v>13</v>
      </c>
    </row>
    <row r="13" spans="1:3" x14ac:dyDescent="0.25">
      <c r="A13" s="135" t="s">
        <v>14</v>
      </c>
      <c r="B13" s="7" t="s">
        <v>15</v>
      </c>
      <c r="C13" s="136">
        <v>1</v>
      </c>
    </row>
    <row r="14" spans="1:3" ht="14.45" customHeight="1" x14ac:dyDescent="0.25">
      <c r="A14" s="135" t="s">
        <v>16</v>
      </c>
      <c r="B14" s="7" t="s">
        <v>17</v>
      </c>
      <c r="C14" s="136">
        <v>15</v>
      </c>
    </row>
    <row r="15" spans="1:3" ht="0.6" customHeight="1" x14ac:dyDescent="0.25">
      <c r="A15" s="137" t="s">
        <v>18</v>
      </c>
      <c r="B15" s="7"/>
      <c r="C15" s="136"/>
    </row>
    <row r="16" spans="1:3" ht="14.45" customHeight="1" thickBot="1" x14ac:dyDescent="0.3">
      <c r="A16" s="134" t="s">
        <v>8</v>
      </c>
    </row>
    <row r="17" spans="1:3" ht="24" thickBot="1" x14ac:dyDescent="0.3">
      <c r="A17" s="179" t="s">
        <v>19</v>
      </c>
      <c r="B17" s="180"/>
      <c r="C17" s="181"/>
    </row>
    <row r="18" spans="1:3" ht="45" customHeight="1" x14ac:dyDescent="0.25">
      <c r="A18" s="173" t="s">
        <v>20</v>
      </c>
      <c r="B18" s="174"/>
      <c r="C18" s="175"/>
    </row>
    <row r="19" spans="1:3" s="140" customFormat="1" ht="36.6" customHeight="1" thickBot="1" x14ac:dyDescent="0.3">
      <c r="A19" s="170" t="s">
        <v>21</v>
      </c>
      <c r="B19" s="171"/>
      <c r="C19" s="172"/>
    </row>
    <row r="20" spans="1:3" x14ac:dyDescent="0.25">
      <c r="A20" s="134"/>
    </row>
    <row r="21" spans="1:3" ht="75.599999999999994" customHeight="1" x14ac:dyDescent="0.25">
      <c r="A21" s="169" t="s">
        <v>22</v>
      </c>
      <c r="B21" s="169"/>
      <c r="C21" s="169"/>
    </row>
    <row r="22" spans="1:3" hidden="1" x14ac:dyDescent="0.25">
      <c r="A22" s="134" t="s">
        <v>23</v>
      </c>
    </row>
  </sheetData>
  <sheetProtection algorithmName="SHA-512" hashValue="ekqIyK341WYzMw+gu6lgRATPrwcsjYM0JZJZ0iXQJ4xVF+kUEOOvsgXi35JEpKQaNCU7YmtWY28wUzFpJex0JA==" saltValue="MHOvB2BSs3DNq9qtaX9ZKw==" spinCount="100000" sheet="1" objects="1" scenarios="1" formatColumns="0" formatRows="0"/>
  <mergeCells count="12">
    <mergeCell ref="A21:C21"/>
    <mergeCell ref="A19:C19"/>
    <mergeCell ref="A2:C2"/>
    <mergeCell ref="A11:C11"/>
    <mergeCell ref="A17:C17"/>
    <mergeCell ref="A18:C18"/>
    <mergeCell ref="A3:C3"/>
    <mergeCell ref="A4:C4"/>
    <mergeCell ref="A7:C7"/>
    <mergeCell ref="A5:C5"/>
    <mergeCell ref="A6:C6"/>
    <mergeCell ref="A8:C8"/>
  </mergeCells>
  <hyperlinks>
    <hyperlink ref="A8" r:id="rId1" tooltip="Support email at ManagedCareTA@mathematica-mpr.com" xr:uid="{8CD6BAF3-B460-4418-A1FD-344AF46636E6}"/>
  </hyperlinks>
  <pageMargins left="0.7" right="0.7" top="0.75" bottom="0.75" header="0.3" footer="0.3"/>
  <pageSetup orientation="portrait" r:id="rId2"/>
  <headerFooter>
    <oddHeader>&amp;CDRAFT FOR STATE FEEDBACK ONLY</oddHeader>
    <oddFooter>&amp;RSeptember 9, 2020</oddFooter>
  </headerFooter>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15FDB-9446-4231-A8F2-826939B5B388}">
  <dimension ref="A1:DA135"/>
  <sheetViews>
    <sheetView showGridLines="0" zoomScale="85" zoomScaleNormal="85" workbookViewId="0">
      <selection activeCell="A43" sqref="A43: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165</v>
      </c>
      <c r="B1" s="23"/>
      <c r="C1" s="6"/>
      <c r="D1" s="90"/>
      <c r="E1" s="61"/>
      <c r="F1" s="67"/>
      <c r="G1" s="67"/>
      <c r="H1" s="67"/>
      <c r="I1" s="67"/>
      <c r="J1" s="6"/>
      <c r="K1" s="6"/>
      <c r="L1" s="6"/>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row>
    <row r="2" spans="1:104" ht="19.5" customHeight="1" thickBot="1" x14ac:dyDescent="0.25">
      <c r="A2" s="152" t="s">
        <v>166</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row>
    <row r="3" spans="1:104" ht="28.5" customHeight="1" x14ac:dyDescent="0.2">
      <c r="A3" s="153" t="s">
        <v>167</v>
      </c>
      <c r="B3" s="154"/>
      <c r="C3" s="155" t="str">
        <f>IF('I_State&amp;Prog_Info'!L15="","[Program 8]",'I_State&amp;Prog_Info'!L15)</f>
        <v>[Program 8]</v>
      </c>
      <c r="D3" s="164"/>
      <c r="E3" s="67"/>
      <c r="F3" s="164"/>
      <c r="G3" s="6"/>
      <c r="H3" s="6"/>
      <c r="I3" s="6"/>
      <c r="J3" s="6"/>
      <c r="K3" s="6"/>
      <c r="L3" s="6"/>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row>
    <row r="4" spans="1:104" ht="23.25" customHeight="1" x14ac:dyDescent="0.2">
      <c r="A4" s="196" t="s">
        <v>168</v>
      </c>
      <c r="B4" s="197"/>
      <c r="C4" s="92" t="str">
        <f>IF('I_State&amp;Prog_Info'!L17="","(Placeholder for plan type)",'I_State&amp;Prog_Info'!L17)</f>
        <v>(Placeholder for plan type)</v>
      </c>
      <c r="D4" s="164"/>
      <c r="E4" s="6"/>
      <c r="F4" s="6"/>
      <c r="G4" s="6"/>
      <c r="H4" s="6"/>
      <c r="I4" s="6"/>
      <c r="J4" s="6"/>
      <c r="K4" s="6"/>
      <c r="L4" s="6"/>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row>
    <row r="5" spans="1:104" ht="23.25" customHeight="1" x14ac:dyDescent="0.2">
      <c r="A5" s="196" t="s">
        <v>169</v>
      </c>
      <c r="B5" s="197"/>
      <c r="C5" s="92" t="str">
        <f>IF('I_State&amp;Prog_Info'!L59="","(Placeholder for providers)",'I_State&amp;Prog_Info'!L59)</f>
        <v>(Placeholder for providers)</v>
      </c>
      <c r="D5" s="164"/>
      <c r="E5" s="6"/>
      <c r="F5" s="164"/>
      <c r="G5" s="6"/>
      <c r="H5" s="6"/>
      <c r="I5" s="6"/>
      <c r="J5" s="6"/>
      <c r="K5" s="6"/>
      <c r="L5" s="6"/>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row>
    <row r="6" spans="1:104" ht="23.25" customHeight="1" x14ac:dyDescent="0.2">
      <c r="A6" s="196" t="s">
        <v>170</v>
      </c>
      <c r="B6" s="197"/>
      <c r="C6" s="93" t="str">
        <f>IF('I_State&amp;Prog_Info'!L39="","(Placeholder for separate analysis and results document)",'I_State&amp;Prog_Info'!L39)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164"/>
      <c r="F6" s="164"/>
      <c r="G6" s="164"/>
      <c r="H6" s="6"/>
      <c r="I6" s="6"/>
      <c r="J6" s="6"/>
      <c r="K6" s="6"/>
      <c r="L6" s="6"/>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row>
    <row r="7" spans="1:104" ht="23.1" customHeight="1" x14ac:dyDescent="0.2">
      <c r="A7" s="196" t="s">
        <v>171</v>
      </c>
      <c r="B7" s="197"/>
      <c r="C7" s="93" t="str">
        <f>IF('I_State&amp;Prog_Info'!L40="","(Placeholder for separate analysis and results document)",'I_State&amp;Prog_Info'!L40)</f>
        <v>(Placeholder for separate analysis and results document)</v>
      </c>
      <c r="D7" s="3"/>
      <c r="E7" s="6"/>
      <c r="F7" s="6"/>
      <c r="G7" s="6"/>
      <c r="H7" s="6"/>
      <c r="I7" s="6"/>
      <c r="J7" s="6"/>
      <c r="K7" s="6"/>
      <c r="L7" s="6"/>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row>
    <row r="8" spans="1:104" ht="23.1" customHeight="1" thickBot="1" x14ac:dyDescent="0.25">
      <c r="A8" s="200" t="s">
        <v>172</v>
      </c>
      <c r="B8" s="201"/>
      <c r="C8" s="94" t="str">
        <f>IF('I_State&amp;Prog_Info'!L41="","(Placeholder for separate analysis and results document)",'I_State&amp;Prog_Info'!L41)</f>
        <v>(Placeholder for separate analysis and results document)</v>
      </c>
      <c r="D8" s="3"/>
      <c r="E8" s="6"/>
      <c r="F8" s="6"/>
      <c r="G8" s="6"/>
      <c r="H8" s="6"/>
      <c r="I8" s="6"/>
      <c r="J8" s="6"/>
      <c r="K8" s="6"/>
      <c r="L8" s="6"/>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row>
    <row r="9" spans="1:104" ht="87.75" customHeight="1" x14ac:dyDescent="0.2">
      <c r="A9" s="198" t="s">
        <v>173</v>
      </c>
      <c r="B9" s="198"/>
      <c r="C9" s="198"/>
      <c r="D9" s="164"/>
      <c r="E9" s="6"/>
      <c r="F9" s="6"/>
      <c r="G9" s="6"/>
      <c r="H9" s="6"/>
      <c r="I9" s="6"/>
      <c r="J9" s="6"/>
      <c r="K9" s="6"/>
      <c r="L9" s="6"/>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row>
    <row r="10" spans="1:104" ht="18" customHeight="1" x14ac:dyDescent="0.2">
      <c r="A10" s="164"/>
      <c r="B10" s="164"/>
      <c r="C10" s="164"/>
      <c r="D10" s="3"/>
      <c r="E10" s="6"/>
      <c r="F10" s="6"/>
      <c r="G10" s="6"/>
      <c r="H10" s="6"/>
      <c r="I10" s="6"/>
      <c r="J10" s="6"/>
      <c r="K10" s="6"/>
      <c r="L10" s="6"/>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row>
    <row r="11" spans="1:104" ht="41.25" customHeight="1" thickBot="1" x14ac:dyDescent="0.35">
      <c r="A11" s="199" t="s">
        <v>174</v>
      </c>
      <c r="B11" s="199"/>
      <c r="C11" s="199"/>
      <c r="D11" s="6"/>
      <c r="E11" s="6"/>
      <c r="F11" s="6"/>
      <c r="G11" s="6"/>
      <c r="H11" s="6"/>
      <c r="I11" s="6"/>
      <c r="J11" s="6"/>
      <c r="K11" s="6"/>
      <c r="L11" s="6"/>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row>
    <row r="12" spans="1:104" ht="30" customHeight="1" x14ac:dyDescent="0.25">
      <c r="A12" s="183" t="s">
        <v>175</v>
      </c>
      <c r="B12" s="183"/>
      <c r="C12" s="183"/>
      <c r="D12" s="168"/>
      <c r="E12" s="156" t="s">
        <v>176</v>
      </c>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8"/>
    </row>
    <row r="13" spans="1:104" ht="29.25" customHeight="1" x14ac:dyDescent="0.2">
      <c r="A13" s="8" t="s">
        <v>28</v>
      </c>
      <c r="B13" s="9" t="s">
        <v>29</v>
      </c>
      <c r="C13" s="9" t="s">
        <v>30</v>
      </c>
      <c r="D13" s="9" t="s">
        <v>31</v>
      </c>
      <c r="E13" s="5" t="s">
        <v>177</v>
      </c>
      <c r="F13" s="5" t="s">
        <v>178</v>
      </c>
      <c r="G13" s="5" t="s">
        <v>179</v>
      </c>
      <c r="H13" s="5" t="s">
        <v>180</v>
      </c>
      <c r="I13" s="5" t="s">
        <v>181</v>
      </c>
      <c r="J13" s="5" t="s">
        <v>182</v>
      </c>
      <c r="K13" s="5" t="s">
        <v>183</v>
      </c>
      <c r="L13" s="5" t="s">
        <v>184</v>
      </c>
      <c r="M13" s="5" t="s">
        <v>185</v>
      </c>
      <c r="N13" s="5" t="s">
        <v>186</v>
      </c>
      <c r="O13" s="5" t="s">
        <v>187</v>
      </c>
      <c r="P13" s="5" t="s">
        <v>188</v>
      </c>
      <c r="Q13" s="5" t="s">
        <v>189</v>
      </c>
      <c r="R13" s="5" t="s">
        <v>190</v>
      </c>
      <c r="S13" s="5" t="s">
        <v>191</v>
      </c>
      <c r="T13" s="5" t="s">
        <v>192</v>
      </c>
      <c r="U13" s="5" t="s">
        <v>193</v>
      </c>
      <c r="V13" s="5" t="s">
        <v>194</v>
      </c>
      <c r="W13" s="5" t="s">
        <v>195</v>
      </c>
      <c r="X13" s="5" t="s">
        <v>196</v>
      </c>
      <c r="Y13" s="5" t="s">
        <v>197</v>
      </c>
      <c r="Z13" s="5" t="s">
        <v>198</v>
      </c>
      <c r="AA13" s="5" t="s">
        <v>199</v>
      </c>
      <c r="AB13" s="5" t="s">
        <v>200</v>
      </c>
      <c r="AC13" s="5" t="s">
        <v>201</v>
      </c>
      <c r="AD13" s="5" t="s">
        <v>202</v>
      </c>
      <c r="AE13" s="5" t="s">
        <v>203</v>
      </c>
      <c r="AF13" s="5" t="s">
        <v>204</v>
      </c>
      <c r="AG13" s="5" t="s">
        <v>205</v>
      </c>
      <c r="AH13" s="5" t="s">
        <v>206</v>
      </c>
      <c r="AI13" s="5" t="s">
        <v>207</v>
      </c>
      <c r="AJ13" s="5" t="s">
        <v>208</v>
      </c>
      <c r="AK13" s="5" t="s">
        <v>209</v>
      </c>
      <c r="AL13" s="5" t="s">
        <v>210</v>
      </c>
      <c r="AM13" s="5" t="s">
        <v>211</v>
      </c>
      <c r="AN13" s="5" t="s">
        <v>212</v>
      </c>
      <c r="AO13" s="5" t="s">
        <v>213</v>
      </c>
      <c r="AP13" s="5" t="s">
        <v>214</v>
      </c>
      <c r="AQ13" s="5" t="s">
        <v>215</v>
      </c>
      <c r="AR13" s="5" t="s">
        <v>216</v>
      </c>
      <c r="AS13" s="5" t="s">
        <v>217</v>
      </c>
      <c r="AT13" s="5" t="s">
        <v>218</v>
      </c>
      <c r="AU13" s="5" t="s">
        <v>219</v>
      </c>
      <c r="AV13" s="5" t="s">
        <v>220</v>
      </c>
      <c r="AW13" s="5" t="s">
        <v>221</v>
      </c>
      <c r="AX13" s="5" t="s">
        <v>222</v>
      </c>
      <c r="AY13" s="5" t="s">
        <v>223</v>
      </c>
      <c r="AZ13" s="5" t="s">
        <v>224</v>
      </c>
      <c r="BA13" s="5" t="s">
        <v>225</v>
      </c>
      <c r="BB13" s="5" t="s">
        <v>226</v>
      </c>
      <c r="BC13" s="5" t="s">
        <v>227</v>
      </c>
      <c r="BD13" s="5" t="s">
        <v>228</v>
      </c>
      <c r="BE13" s="5" t="s">
        <v>229</v>
      </c>
      <c r="BF13" s="5" t="s">
        <v>230</v>
      </c>
      <c r="BG13" s="5" t="s">
        <v>231</v>
      </c>
      <c r="BH13" s="5" t="s">
        <v>232</v>
      </c>
      <c r="BI13" s="5" t="s">
        <v>233</v>
      </c>
      <c r="BJ13" s="5" t="s">
        <v>234</v>
      </c>
      <c r="BK13" s="5" t="s">
        <v>235</v>
      </c>
      <c r="BL13" s="5" t="s">
        <v>236</v>
      </c>
      <c r="BM13" s="5" t="s">
        <v>237</v>
      </c>
      <c r="BN13" s="5" t="s">
        <v>238</v>
      </c>
      <c r="BO13" s="5" t="s">
        <v>239</v>
      </c>
      <c r="BP13" s="5" t="s">
        <v>240</v>
      </c>
      <c r="BQ13" s="5" t="s">
        <v>241</v>
      </c>
      <c r="BR13" s="5" t="s">
        <v>242</v>
      </c>
      <c r="BS13" s="5" t="s">
        <v>243</v>
      </c>
      <c r="BT13" s="5" t="s">
        <v>244</v>
      </c>
      <c r="BU13" s="5" t="s">
        <v>245</v>
      </c>
      <c r="BV13" s="5" t="s">
        <v>246</v>
      </c>
      <c r="BW13" s="5" t="s">
        <v>247</v>
      </c>
      <c r="BX13" s="5" t="s">
        <v>248</v>
      </c>
      <c r="BY13" s="5" t="s">
        <v>249</v>
      </c>
      <c r="BZ13" s="5" t="s">
        <v>250</v>
      </c>
      <c r="CA13" s="5" t="s">
        <v>251</v>
      </c>
      <c r="CB13" s="5" t="s">
        <v>252</v>
      </c>
      <c r="CC13" s="5" t="s">
        <v>253</v>
      </c>
      <c r="CD13" s="5" t="s">
        <v>254</v>
      </c>
      <c r="CE13" s="5" t="s">
        <v>255</v>
      </c>
      <c r="CF13" s="5" t="s">
        <v>256</v>
      </c>
      <c r="CG13" s="5" t="s">
        <v>257</v>
      </c>
      <c r="CH13" s="5" t="s">
        <v>258</v>
      </c>
      <c r="CI13" s="5" t="s">
        <v>259</v>
      </c>
      <c r="CJ13" s="5" t="s">
        <v>260</v>
      </c>
      <c r="CK13" s="5" t="s">
        <v>261</v>
      </c>
      <c r="CL13" s="5" t="s">
        <v>262</v>
      </c>
      <c r="CM13" s="5" t="s">
        <v>263</v>
      </c>
      <c r="CN13" s="5" t="s">
        <v>264</v>
      </c>
      <c r="CO13" s="5" t="s">
        <v>265</v>
      </c>
      <c r="CP13" s="5" t="s">
        <v>266</v>
      </c>
      <c r="CQ13" s="5" t="s">
        <v>267</v>
      </c>
      <c r="CR13" s="5" t="s">
        <v>268</v>
      </c>
      <c r="CS13" s="5" t="s">
        <v>269</v>
      </c>
      <c r="CT13" s="5" t="s">
        <v>270</v>
      </c>
      <c r="CU13" s="5" t="s">
        <v>271</v>
      </c>
      <c r="CV13" s="5" t="s">
        <v>272</v>
      </c>
      <c r="CW13" s="5" t="s">
        <v>273</v>
      </c>
      <c r="CX13" s="5" t="s">
        <v>274</v>
      </c>
      <c r="CY13" s="5" t="s">
        <v>275</v>
      </c>
      <c r="CZ13" s="5" t="s">
        <v>276</v>
      </c>
    </row>
    <row r="14" spans="1:104" ht="28.5" x14ac:dyDescent="0.2">
      <c r="A14" s="73" t="s">
        <v>277</v>
      </c>
      <c r="B14" s="48" t="s">
        <v>278</v>
      </c>
      <c r="C14" s="25" t="s">
        <v>279</v>
      </c>
      <c r="D14" s="58" t="s">
        <v>73</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286</v>
      </c>
      <c r="B15" s="48" t="s">
        <v>287</v>
      </c>
      <c r="C15" s="25" t="s">
        <v>288</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301</v>
      </c>
      <c r="B16" s="48" t="s">
        <v>302</v>
      </c>
      <c r="C16" s="48" t="s">
        <v>303</v>
      </c>
      <c r="D16" s="58" t="s">
        <v>73</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308</v>
      </c>
      <c r="B17" s="74" t="s">
        <v>309</v>
      </c>
      <c r="C17" s="33" t="s">
        <v>310</v>
      </c>
      <c r="D17" s="59" t="s">
        <v>73</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314</v>
      </c>
      <c r="B18" s="53" t="s">
        <v>315</v>
      </c>
      <c r="C18" s="30" t="s">
        <v>316</v>
      </c>
      <c r="D18" s="60" t="s">
        <v>73</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5" t="s">
        <v>54</v>
      </c>
      <c r="B19" s="46"/>
      <c r="C19" s="46"/>
      <c r="D19" s="46"/>
    </row>
    <row r="20" spans="1:104" ht="43.5" customHeight="1" thickBot="1" x14ac:dyDescent="0.35">
      <c r="A20" s="199" t="s">
        <v>318</v>
      </c>
      <c r="B20" s="199"/>
      <c r="C20" s="199"/>
      <c r="D20" s="31"/>
      <c r="E20" s="6"/>
      <c r="F20" s="6"/>
      <c r="G20" s="6"/>
      <c r="H20" s="6"/>
      <c r="I20" s="6"/>
      <c r="J20" s="6"/>
      <c r="K20" s="6"/>
      <c r="L20" s="6"/>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row>
    <row r="21" spans="1:104" ht="39.75" customHeight="1" x14ac:dyDescent="0.25">
      <c r="A21" s="186" t="s">
        <v>319</v>
      </c>
      <c r="B21" s="186"/>
      <c r="C21" s="186"/>
      <c r="D21" s="168"/>
      <c r="E21" s="156" t="s">
        <v>320</v>
      </c>
      <c r="F21" s="159"/>
      <c r="G21" s="159"/>
      <c r="H21" s="159"/>
      <c r="I21" s="157"/>
      <c r="J21" s="157"/>
      <c r="K21" s="157"/>
      <c r="L21" s="158"/>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row>
    <row r="22" spans="1:104" ht="47.25" customHeight="1" x14ac:dyDescent="0.2">
      <c r="A22" s="8" t="s">
        <v>28</v>
      </c>
      <c r="B22" s="9" t="s">
        <v>29</v>
      </c>
      <c r="C22" s="9" t="s">
        <v>30</v>
      </c>
      <c r="D22" s="9" t="s">
        <v>31</v>
      </c>
      <c r="E22" s="83" t="s">
        <v>321</v>
      </c>
      <c r="F22" s="83" t="s">
        <v>322</v>
      </c>
      <c r="G22" s="83" t="s">
        <v>323</v>
      </c>
      <c r="H22" s="83" t="s">
        <v>324</v>
      </c>
      <c r="I22" s="83" t="s">
        <v>325</v>
      </c>
      <c r="J22" s="83" t="s">
        <v>326</v>
      </c>
      <c r="K22" s="83" t="s">
        <v>327</v>
      </c>
      <c r="L22" s="83" t="s">
        <v>328</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329</v>
      </c>
      <c r="B23" s="48" t="s">
        <v>330</v>
      </c>
      <c r="C23" s="48" t="s">
        <v>331</v>
      </c>
      <c r="D23" s="25" t="s">
        <v>73</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334</v>
      </c>
      <c r="B24" s="86" t="s">
        <v>335</v>
      </c>
      <c r="C24" s="86" t="s">
        <v>336</v>
      </c>
      <c r="D24" s="82" t="s">
        <v>73</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338</v>
      </c>
      <c r="B25" s="53" t="s">
        <v>339</v>
      </c>
      <c r="C25" s="53" t="s">
        <v>340</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7" t="s">
        <v>54</v>
      </c>
      <c r="C26" s="6"/>
      <c r="D26" s="6"/>
      <c r="E26" s="6"/>
      <c r="F26" s="6"/>
      <c r="G26" s="6"/>
      <c r="H26" s="6"/>
      <c r="I26" s="6"/>
      <c r="J26" s="6"/>
      <c r="K26" s="6"/>
      <c r="L26" s="6"/>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164"/>
      <c r="AM26" s="164"/>
      <c r="AN26" s="164"/>
      <c r="AO26" s="164"/>
      <c r="AP26" s="164"/>
      <c r="AQ26" s="164"/>
      <c r="AR26" s="164"/>
    </row>
    <row r="27" spans="1:104" ht="28.5" customHeight="1" thickBot="1" x14ac:dyDescent="0.35">
      <c r="A27" s="195" t="s">
        <v>341</v>
      </c>
      <c r="B27" s="195"/>
      <c r="C27" s="195"/>
      <c r="D27" s="3"/>
      <c r="E27" s="6"/>
      <c r="F27" s="6"/>
      <c r="G27" s="6"/>
      <c r="H27" s="6"/>
      <c r="I27" s="6"/>
      <c r="J27" s="6"/>
      <c r="K27" s="6"/>
      <c r="L27" s="6"/>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4"/>
      <c r="AM27" s="164"/>
      <c r="AN27" s="164"/>
      <c r="AO27" s="164"/>
      <c r="AP27" s="164"/>
      <c r="AQ27" s="164"/>
      <c r="AR27" s="164"/>
    </row>
    <row r="28" spans="1:104" ht="36" customHeight="1" x14ac:dyDescent="0.25">
      <c r="A28" s="193" t="s">
        <v>342</v>
      </c>
      <c r="B28" s="194"/>
      <c r="C28" s="194"/>
      <c r="D28" s="66"/>
      <c r="E28" s="156" t="s">
        <v>343</v>
      </c>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8"/>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344</v>
      </c>
      <c r="B30" s="25" t="s">
        <v>345</v>
      </c>
      <c r="C30" s="48" t="s">
        <v>346</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387</v>
      </c>
      <c r="B31" s="25" t="s">
        <v>388</v>
      </c>
      <c r="C31" s="48" t="s">
        <v>389</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392</v>
      </c>
      <c r="B32" s="25" t="s">
        <v>393</v>
      </c>
      <c r="C32" s="75" t="s">
        <v>394</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396</v>
      </c>
      <c r="B33" s="48" t="s">
        <v>397</v>
      </c>
      <c r="C33" s="48" t="s">
        <v>398</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433</v>
      </c>
      <c r="B34" s="48" t="s">
        <v>434</v>
      </c>
      <c r="C34" s="48" t="s">
        <v>435</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469</v>
      </c>
      <c r="B35" s="48" t="s">
        <v>470</v>
      </c>
      <c r="C35" s="48" t="s">
        <v>471</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472</v>
      </c>
      <c r="B36" s="48" t="s">
        <v>473</v>
      </c>
      <c r="C36" s="48" t="s">
        <v>474</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476</v>
      </c>
      <c r="B37" s="48" t="s">
        <v>477</v>
      </c>
      <c r="C37" s="48" t="s">
        <v>478</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480</v>
      </c>
      <c r="B38" s="25" t="s">
        <v>481</v>
      </c>
      <c r="C38" s="48" t="s">
        <v>482</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483</v>
      </c>
      <c r="B39" s="25" t="s">
        <v>484</v>
      </c>
      <c r="C39" s="48" t="s">
        <v>485</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486</v>
      </c>
      <c r="B40" s="25" t="s">
        <v>487</v>
      </c>
      <c r="C40" s="48" t="s">
        <v>488</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520</v>
      </c>
      <c r="B41" s="25" t="s">
        <v>521</v>
      </c>
      <c r="C41" s="48" t="s">
        <v>522</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554</v>
      </c>
      <c r="B42" s="53" t="s">
        <v>555</v>
      </c>
      <c r="C42" s="53" t="s">
        <v>556</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7" t="s">
        <v>23</v>
      </c>
      <c r="C43" s="164"/>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c r="AI43" s="164"/>
      <c r="AJ43" s="164"/>
      <c r="AK43" s="164"/>
      <c r="AL43" s="164"/>
      <c r="AM43" s="164"/>
      <c r="AN43" s="164"/>
      <c r="AO43" s="164"/>
      <c r="AP43" s="164"/>
      <c r="AQ43" s="164"/>
      <c r="AR43" s="164"/>
    </row>
    <row r="44" spans="1:44" ht="14.25" hidden="1" customHeight="1" x14ac:dyDescent="0.2">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4"/>
      <c r="AK44" s="164"/>
      <c r="AL44" s="164"/>
      <c r="AM44" s="164"/>
      <c r="AN44" s="164"/>
      <c r="AO44" s="164"/>
      <c r="AP44" s="164"/>
      <c r="AQ44" s="164"/>
      <c r="AR44" s="164"/>
    </row>
    <row r="45" spans="1:44" ht="14.25" hidden="1" customHeight="1" x14ac:dyDescent="0.2">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4"/>
      <c r="AK45" s="164"/>
      <c r="AL45" s="164"/>
      <c r="AM45" s="164"/>
      <c r="AN45" s="164"/>
      <c r="AO45" s="164"/>
      <c r="AP45" s="164"/>
      <c r="AQ45" s="164"/>
      <c r="AR45" s="164"/>
    </row>
    <row r="46" spans="1:44" ht="14.25" hidden="1" customHeight="1" x14ac:dyDescent="0.2">
      <c r="C46" s="164"/>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164"/>
      <c r="AK46" s="164"/>
      <c r="AL46" s="164"/>
      <c r="AM46" s="164"/>
      <c r="AN46" s="164"/>
      <c r="AO46" s="164"/>
      <c r="AP46" s="164"/>
      <c r="AQ46" s="164"/>
      <c r="AR46" s="164"/>
    </row>
    <row r="47" spans="1:44" ht="14.25" hidden="1" customHeight="1" x14ac:dyDescent="0.2">
      <c r="C47" s="164"/>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164"/>
      <c r="AL47" s="164"/>
      <c r="AM47" s="164"/>
      <c r="AN47" s="164"/>
      <c r="AO47" s="164"/>
      <c r="AP47" s="164"/>
      <c r="AQ47" s="164"/>
      <c r="AR47" s="164"/>
    </row>
    <row r="48" spans="1:44" ht="14.25" hidden="1" customHeight="1" x14ac:dyDescent="0.2">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64"/>
      <c r="AL48" s="164"/>
      <c r="AM48" s="164"/>
      <c r="AN48" s="164"/>
      <c r="AO48" s="164"/>
      <c r="AP48" s="164"/>
      <c r="AQ48" s="164"/>
      <c r="AR48" s="164"/>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biRVThJhFHakeJpIO4I+C4WlRyAo3VEJt3iq4V8XtFef+nMZVAEfpa2lTUOoCX4rn4JDcNVCRAphBfE74AIqFQ==" saltValue="wDPuVTh6I7gMgyK/FDMu1w=="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E160031F-7A8E-46D0-BDFD-4CC99C7B015A}"/>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437E512E-82DD-469C-A057-B753A0E189B1}">
          <x14:formula1>
            <xm:f>'Set Values'!$H$3:$H$12</xm:f>
          </x14:formula1>
          <xm:sqref>E18:CZ18</xm:sqref>
        </x14:dataValidation>
        <x14:dataValidation type="list" allowBlank="1" showInputMessage="1" xr:uid="{7E963080-AB07-4802-95DB-A72B6AEEDD2E}">
          <x14:formula1>
            <xm:f>'Set Values'!$K$3:$K$10</xm:f>
          </x14:formula1>
          <xm:sqref>E23:L23</xm:sqref>
        </x14:dataValidation>
        <x14:dataValidation type="list" allowBlank="1" showInputMessage="1" prompt="To enter free text, select cell and type - do not click into cell" xr:uid="{50C0715F-748E-4CB9-AE52-29567299B209}">
          <x14:formula1>
            <xm:f>'Set Values'!$G$3:$G$14</xm:f>
          </x14:formula1>
          <xm:sqref>E16:CZ16</xm:sqref>
        </x14:dataValidation>
        <x14:dataValidation type="list" allowBlank="1" showInputMessage="1" showErrorMessage="1" xr:uid="{22B2B594-F1B2-462E-8A7F-7F90BC7613C3}">
          <x14:formula1>
            <xm:f>'Set Values'!$L$3:$L$5</xm:f>
          </x14:formula1>
          <xm:sqref>E24:L24</xm:sqref>
        </x14:dataValidation>
        <x14:dataValidation type="list" allowBlank="1" showInputMessage="1" showErrorMessage="1" xr:uid="{E346A345-3D21-4FDA-B46E-E483B0A691B5}">
          <x14:formula1>
            <xm:f>'Set Values'!$M$3:$M$4</xm:f>
          </x14:formula1>
          <xm:sqref>E31:AR31 E38:AR38</xm:sqref>
        </x14:dataValidation>
        <x14:dataValidation type="list" allowBlank="1" showInputMessage="1" prompt="To enter free text, select cell and type - do not click into cell" xr:uid="{62AABD41-C20F-4BD4-B662-91C28AF5805D}">
          <x14:formula1>
            <xm:f>'Set Values'!$F$3:$F$12</xm:f>
          </x14:formula1>
          <xm:sqref>E14:CZ14</xm:sqref>
        </x14:dataValidation>
        <x14:dataValidation type="list" allowBlank="1" showInputMessage="1" prompt="To enter free text, select cell and type - do not click into cell" xr:uid="{C0793C1A-129B-4843-9504-2F11BB609DA2}">
          <x14:formula1>
            <xm:f>'Set Values'!$I$3:$I$7</xm:f>
          </x14:formula1>
          <xm:sqref>E17:CZ17</xm:sqref>
        </x14:dataValidation>
        <x14:dataValidation type="list" allowBlank="1" showInputMessage="1" xr:uid="{87792807-1F37-47C1-860A-A0A92485CF20}">
          <x14:formula1>
            <xm:f>'Set Values'!$I$3:$I$7</xm:f>
          </x14:formula1>
          <xm:sqref>E19:CZ19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8D885-ABB1-4572-9BBD-5852DC1E8673}">
  <dimension ref="A1:DA135"/>
  <sheetViews>
    <sheetView showGridLines="0" topLeftCell="A42" zoomScale="85" zoomScaleNormal="85" workbookViewId="0">
      <selection activeCell="A43" sqref="A43: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165</v>
      </c>
      <c r="B1" s="23"/>
      <c r="C1" s="6"/>
      <c r="D1" s="90"/>
      <c r="E1" s="61"/>
      <c r="F1" s="67"/>
      <c r="G1" s="67"/>
      <c r="H1" s="67"/>
      <c r="I1" s="67"/>
      <c r="J1" s="6"/>
      <c r="K1" s="6"/>
      <c r="L1" s="6"/>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row>
    <row r="2" spans="1:104" ht="19.5" customHeight="1" thickBot="1" x14ac:dyDescent="0.25">
      <c r="A2" s="152" t="s">
        <v>166</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row>
    <row r="3" spans="1:104" ht="28.5" customHeight="1" x14ac:dyDescent="0.2">
      <c r="A3" s="153" t="s">
        <v>167</v>
      </c>
      <c r="B3" s="154"/>
      <c r="C3" s="155" t="str">
        <f>IF('I_State&amp;Prog_Info'!M15="","[Program 9]",'I_State&amp;Prog_Info'!M15)</f>
        <v>[Program 9]</v>
      </c>
      <c r="D3" s="164"/>
      <c r="E3" s="67"/>
      <c r="F3" s="164"/>
      <c r="G3" s="6"/>
      <c r="H3" s="6"/>
      <c r="I3" s="6"/>
      <c r="J3" s="6"/>
      <c r="K3" s="6"/>
      <c r="L3" s="6"/>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row>
    <row r="4" spans="1:104" ht="23.25" customHeight="1" x14ac:dyDescent="0.2">
      <c r="A4" s="196" t="s">
        <v>168</v>
      </c>
      <c r="B4" s="197"/>
      <c r="C4" s="92" t="str">
        <f>IF('I_State&amp;Prog_Info'!M17="","(Placeholder for plan type)",'I_State&amp;Prog_Info'!M17)</f>
        <v>(Placeholder for plan type)</v>
      </c>
      <c r="D4" s="164"/>
      <c r="E4" s="6"/>
      <c r="F4" s="6"/>
      <c r="G4" s="6"/>
      <c r="H4" s="6"/>
      <c r="I4" s="6"/>
      <c r="J4" s="6"/>
      <c r="K4" s="6"/>
      <c r="L4" s="6"/>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row>
    <row r="5" spans="1:104" ht="23.25" customHeight="1" x14ac:dyDescent="0.2">
      <c r="A5" s="196" t="s">
        <v>169</v>
      </c>
      <c r="B5" s="197"/>
      <c r="C5" s="92" t="str">
        <f>IF('I_State&amp;Prog_Info'!M59="","(Placeholder for providers)",'I_State&amp;Prog_Info'!M59)</f>
        <v>(Placeholder for providers)</v>
      </c>
      <c r="D5" s="164"/>
      <c r="E5" s="6"/>
      <c r="F5" s="164"/>
      <c r="G5" s="6"/>
      <c r="H5" s="6"/>
      <c r="I5" s="6"/>
      <c r="J5" s="6"/>
      <c r="K5" s="6"/>
      <c r="L5" s="6"/>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row>
    <row r="6" spans="1:104" ht="23.25" customHeight="1" x14ac:dyDescent="0.2">
      <c r="A6" s="196" t="s">
        <v>170</v>
      </c>
      <c r="B6" s="197"/>
      <c r="C6" s="93" t="str">
        <f>IF('I_State&amp;Prog_Info'!M39="","(Placeholder for separate analysis and results document)",'I_State&amp;Prog_Info'!M39)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164"/>
      <c r="F6" s="164"/>
      <c r="G6" s="164"/>
      <c r="H6" s="6"/>
      <c r="I6" s="6"/>
      <c r="J6" s="6"/>
      <c r="K6" s="6"/>
      <c r="L6" s="6"/>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row>
    <row r="7" spans="1:104" ht="23.1" customHeight="1" x14ac:dyDescent="0.2">
      <c r="A7" s="196" t="s">
        <v>171</v>
      </c>
      <c r="B7" s="197"/>
      <c r="C7" s="93" t="str">
        <f>IF('I_State&amp;Prog_Info'!M40="","(Placeholder for separate analysis and results document)",'I_State&amp;Prog_Info'!M40)</f>
        <v>(Placeholder for separate analysis and results document)</v>
      </c>
      <c r="D7" s="3"/>
      <c r="E7" s="6"/>
      <c r="F7" s="6"/>
      <c r="G7" s="6"/>
      <c r="H7" s="6"/>
      <c r="I7" s="6"/>
      <c r="J7" s="6"/>
      <c r="K7" s="6"/>
      <c r="L7" s="6"/>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row>
    <row r="8" spans="1:104" ht="23.1" customHeight="1" thickBot="1" x14ac:dyDescent="0.25">
      <c r="A8" s="200" t="s">
        <v>172</v>
      </c>
      <c r="B8" s="201"/>
      <c r="C8" s="94" t="str">
        <f>IF('I_State&amp;Prog_Info'!M41="","(Placeholder for separate analysis and results document)",'I_State&amp;Prog_Info'!M41)</f>
        <v>(Placeholder for separate analysis and results document)</v>
      </c>
      <c r="D8" s="3"/>
      <c r="E8" s="6"/>
      <c r="F8" s="6"/>
      <c r="G8" s="6"/>
      <c r="H8" s="6"/>
      <c r="I8" s="6"/>
      <c r="J8" s="6"/>
      <c r="K8" s="6"/>
      <c r="L8" s="6"/>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row>
    <row r="9" spans="1:104" ht="87.75" customHeight="1" x14ac:dyDescent="0.2">
      <c r="A9" s="198" t="s">
        <v>173</v>
      </c>
      <c r="B9" s="198"/>
      <c r="C9" s="198"/>
      <c r="D9" s="164"/>
      <c r="E9" s="6"/>
      <c r="F9" s="6"/>
      <c r="G9" s="6"/>
      <c r="H9" s="6"/>
      <c r="I9" s="6"/>
      <c r="J9" s="6"/>
      <c r="K9" s="6"/>
      <c r="L9" s="6"/>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row>
    <row r="10" spans="1:104" ht="18" customHeight="1" x14ac:dyDescent="0.2">
      <c r="A10" s="164"/>
      <c r="B10" s="164"/>
      <c r="C10" s="164"/>
      <c r="D10" s="3"/>
      <c r="E10" s="6"/>
      <c r="F10" s="6"/>
      <c r="G10" s="6"/>
      <c r="H10" s="6"/>
      <c r="I10" s="6"/>
      <c r="J10" s="6"/>
      <c r="K10" s="6"/>
      <c r="L10" s="6"/>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row>
    <row r="11" spans="1:104" ht="41.25" customHeight="1" thickBot="1" x14ac:dyDescent="0.35">
      <c r="A11" s="199" t="s">
        <v>174</v>
      </c>
      <c r="B11" s="199"/>
      <c r="C11" s="199"/>
      <c r="D11" s="6"/>
      <c r="E11" s="6"/>
      <c r="F11" s="6"/>
      <c r="G11" s="6"/>
      <c r="H11" s="6"/>
      <c r="I11" s="6"/>
      <c r="J11" s="6"/>
      <c r="K11" s="6"/>
      <c r="L11" s="6"/>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row>
    <row r="12" spans="1:104" ht="30" customHeight="1" x14ac:dyDescent="0.25">
      <c r="A12" s="183" t="s">
        <v>175</v>
      </c>
      <c r="B12" s="183"/>
      <c r="C12" s="183"/>
      <c r="D12" s="168"/>
      <c r="E12" s="156" t="s">
        <v>176</v>
      </c>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8"/>
    </row>
    <row r="13" spans="1:104" ht="29.25" customHeight="1" x14ac:dyDescent="0.2">
      <c r="A13" s="8" t="s">
        <v>28</v>
      </c>
      <c r="B13" s="9" t="s">
        <v>29</v>
      </c>
      <c r="C13" s="9" t="s">
        <v>30</v>
      </c>
      <c r="D13" s="9" t="s">
        <v>31</v>
      </c>
      <c r="E13" s="5" t="s">
        <v>177</v>
      </c>
      <c r="F13" s="5" t="s">
        <v>178</v>
      </c>
      <c r="G13" s="5" t="s">
        <v>179</v>
      </c>
      <c r="H13" s="5" t="s">
        <v>180</v>
      </c>
      <c r="I13" s="5" t="s">
        <v>181</v>
      </c>
      <c r="J13" s="5" t="s">
        <v>182</v>
      </c>
      <c r="K13" s="5" t="s">
        <v>183</v>
      </c>
      <c r="L13" s="5" t="s">
        <v>184</v>
      </c>
      <c r="M13" s="5" t="s">
        <v>185</v>
      </c>
      <c r="N13" s="5" t="s">
        <v>186</v>
      </c>
      <c r="O13" s="5" t="s">
        <v>187</v>
      </c>
      <c r="P13" s="5" t="s">
        <v>188</v>
      </c>
      <c r="Q13" s="5" t="s">
        <v>189</v>
      </c>
      <c r="R13" s="5" t="s">
        <v>190</v>
      </c>
      <c r="S13" s="5" t="s">
        <v>191</v>
      </c>
      <c r="T13" s="5" t="s">
        <v>192</v>
      </c>
      <c r="U13" s="5" t="s">
        <v>193</v>
      </c>
      <c r="V13" s="5" t="s">
        <v>194</v>
      </c>
      <c r="W13" s="5" t="s">
        <v>195</v>
      </c>
      <c r="X13" s="5" t="s">
        <v>196</v>
      </c>
      <c r="Y13" s="5" t="s">
        <v>197</v>
      </c>
      <c r="Z13" s="5" t="s">
        <v>198</v>
      </c>
      <c r="AA13" s="5" t="s">
        <v>199</v>
      </c>
      <c r="AB13" s="5" t="s">
        <v>200</v>
      </c>
      <c r="AC13" s="5" t="s">
        <v>201</v>
      </c>
      <c r="AD13" s="5" t="s">
        <v>202</v>
      </c>
      <c r="AE13" s="5" t="s">
        <v>203</v>
      </c>
      <c r="AF13" s="5" t="s">
        <v>204</v>
      </c>
      <c r="AG13" s="5" t="s">
        <v>205</v>
      </c>
      <c r="AH13" s="5" t="s">
        <v>206</v>
      </c>
      <c r="AI13" s="5" t="s">
        <v>207</v>
      </c>
      <c r="AJ13" s="5" t="s">
        <v>208</v>
      </c>
      <c r="AK13" s="5" t="s">
        <v>209</v>
      </c>
      <c r="AL13" s="5" t="s">
        <v>210</v>
      </c>
      <c r="AM13" s="5" t="s">
        <v>211</v>
      </c>
      <c r="AN13" s="5" t="s">
        <v>212</v>
      </c>
      <c r="AO13" s="5" t="s">
        <v>213</v>
      </c>
      <c r="AP13" s="5" t="s">
        <v>214</v>
      </c>
      <c r="AQ13" s="5" t="s">
        <v>215</v>
      </c>
      <c r="AR13" s="5" t="s">
        <v>216</v>
      </c>
      <c r="AS13" s="5" t="s">
        <v>217</v>
      </c>
      <c r="AT13" s="5" t="s">
        <v>218</v>
      </c>
      <c r="AU13" s="5" t="s">
        <v>219</v>
      </c>
      <c r="AV13" s="5" t="s">
        <v>220</v>
      </c>
      <c r="AW13" s="5" t="s">
        <v>221</v>
      </c>
      <c r="AX13" s="5" t="s">
        <v>222</v>
      </c>
      <c r="AY13" s="5" t="s">
        <v>223</v>
      </c>
      <c r="AZ13" s="5" t="s">
        <v>224</v>
      </c>
      <c r="BA13" s="5" t="s">
        <v>225</v>
      </c>
      <c r="BB13" s="5" t="s">
        <v>226</v>
      </c>
      <c r="BC13" s="5" t="s">
        <v>227</v>
      </c>
      <c r="BD13" s="5" t="s">
        <v>228</v>
      </c>
      <c r="BE13" s="5" t="s">
        <v>229</v>
      </c>
      <c r="BF13" s="5" t="s">
        <v>230</v>
      </c>
      <c r="BG13" s="5" t="s">
        <v>231</v>
      </c>
      <c r="BH13" s="5" t="s">
        <v>232</v>
      </c>
      <c r="BI13" s="5" t="s">
        <v>233</v>
      </c>
      <c r="BJ13" s="5" t="s">
        <v>234</v>
      </c>
      <c r="BK13" s="5" t="s">
        <v>235</v>
      </c>
      <c r="BL13" s="5" t="s">
        <v>236</v>
      </c>
      <c r="BM13" s="5" t="s">
        <v>237</v>
      </c>
      <c r="BN13" s="5" t="s">
        <v>238</v>
      </c>
      <c r="BO13" s="5" t="s">
        <v>239</v>
      </c>
      <c r="BP13" s="5" t="s">
        <v>240</v>
      </c>
      <c r="BQ13" s="5" t="s">
        <v>241</v>
      </c>
      <c r="BR13" s="5" t="s">
        <v>242</v>
      </c>
      <c r="BS13" s="5" t="s">
        <v>243</v>
      </c>
      <c r="BT13" s="5" t="s">
        <v>244</v>
      </c>
      <c r="BU13" s="5" t="s">
        <v>245</v>
      </c>
      <c r="BV13" s="5" t="s">
        <v>246</v>
      </c>
      <c r="BW13" s="5" t="s">
        <v>247</v>
      </c>
      <c r="BX13" s="5" t="s">
        <v>248</v>
      </c>
      <c r="BY13" s="5" t="s">
        <v>249</v>
      </c>
      <c r="BZ13" s="5" t="s">
        <v>250</v>
      </c>
      <c r="CA13" s="5" t="s">
        <v>251</v>
      </c>
      <c r="CB13" s="5" t="s">
        <v>252</v>
      </c>
      <c r="CC13" s="5" t="s">
        <v>253</v>
      </c>
      <c r="CD13" s="5" t="s">
        <v>254</v>
      </c>
      <c r="CE13" s="5" t="s">
        <v>255</v>
      </c>
      <c r="CF13" s="5" t="s">
        <v>256</v>
      </c>
      <c r="CG13" s="5" t="s">
        <v>257</v>
      </c>
      <c r="CH13" s="5" t="s">
        <v>258</v>
      </c>
      <c r="CI13" s="5" t="s">
        <v>259</v>
      </c>
      <c r="CJ13" s="5" t="s">
        <v>260</v>
      </c>
      <c r="CK13" s="5" t="s">
        <v>261</v>
      </c>
      <c r="CL13" s="5" t="s">
        <v>262</v>
      </c>
      <c r="CM13" s="5" t="s">
        <v>263</v>
      </c>
      <c r="CN13" s="5" t="s">
        <v>264</v>
      </c>
      <c r="CO13" s="5" t="s">
        <v>265</v>
      </c>
      <c r="CP13" s="5" t="s">
        <v>266</v>
      </c>
      <c r="CQ13" s="5" t="s">
        <v>267</v>
      </c>
      <c r="CR13" s="5" t="s">
        <v>268</v>
      </c>
      <c r="CS13" s="5" t="s">
        <v>269</v>
      </c>
      <c r="CT13" s="5" t="s">
        <v>270</v>
      </c>
      <c r="CU13" s="5" t="s">
        <v>271</v>
      </c>
      <c r="CV13" s="5" t="s">
        <v>272</v>
      </c>
      <c r="CW13" s="5" t="s">
        <v>273</v>
      </c>
      <c r="CX13" s="5" t="s">
        <v>274</v>
      </c>
      <c r="CY13" s="5" t="s">
        <v>275</v>
      </c>
      <c r="CZ13" s="5" t="s">
        <v>276</v>
      </c>
    </row>
    <row r="14" spans="1:104" ht="28.5" x14ac:dyDescent="0.2">
      <c r="A14" s="73" t="s">
        <v>277</v>
      </c>
      <c r="B14" s="48" t="s">
        <v>278</v>
      </c>
      <c r="C14" s="25" t="s">
        <v>279</v>
      </c>
      <c r="D14" s="58" t="s">
        <v>73</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286</v>
      </c>
      <c r="B15" s="48" t="s">
        <v>287</v>
      </c>
      <c r="C15" s="25" t="s">
        <v>288</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301</v>
      </c>
      <c r="B16" s="48" t="s">
        <v>302</v>
      </c>
      <c r="C16" s="48" t="s">
        <v>303</v>
      </c>
      <c r="D16" s="58" t="s">
        <v>73</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308</v>
      </c>
      <c r="B17" s="74" t="s">
        <v>309</v>
      </c>
      <c r="C17" s="33" t="s">
        <v>310</v>
      </c>
      <c r="D17" s="59" t="s">
        <v>73</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314</v>
      </c>
      <c r="B18" s="53" t="s">
        <v>315</v>
      </c>
      <c r="C18" s="30" t="s">
        <v>316</v>
      </c>
      <c r="D18" s="60" t="s">
        <v>73</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5" t="s">
        <v>54</v>
      </c>
      <c r="B19" s="46"/>
      <c r="C19" s="46"/>
      <c r="D19" s="46"/>
    </row>
    <row r="20" spans="1:104" ht="43.5" customHeight="1" thickBot="1" x14ac:dyDescent="0.35">
      <c r="A20" s="199" t="s">
        <v>318</v>
      </c>
      <c r="B20" s="199"/>
      <c r="C20" s="199"/>
      <c r="D20" s="31"/>
      <c r="E20" s="6"/>
      <c r="F20" s="6"/>
      <c r="G20" s="6"/>
      <c r="H20" s="6"/>
      <c r="I20" s="6"/>
      <c r="J20" s="6"/>
      <c r="K20" s="6"/>
      <c r="L20" s="6"/>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row>
    <row r="21" spans="1:104" ht="39.75" customHeight="1" x14ac:dyDescent="0.25">
      <c r="A21" s="186" t="s">
        <v>319</v>
      </c>
      <c r="B21" s="186"/>
      <c r="C21" s="186"/>
      <c r="D21" s="168"/>
      <c r="E21" s="156" t="s">
        <v>320</v>
      </c>
      <c r="F21" s="159"/>
      <c r="G21" s="159"/>
      <c r="H21" s="159"/>
      <c r="I21" s="157"/>
      <c r="J21" s="157"/>
      <c r="K21" s="157"/>
      <c r="L21" s="158"/>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row>
    <row r="22" spans="1:104" ht="47.25" customHeight="1" x14ac:dyDescent="0.2">
      <c r="A22" s="8" t="s">
        <v>28</v>
      </c>
      <c r="B22" s="9" t="s">
        <v>29</v>
      </c>
      <c r="C22" s="9" t="s">
        <v>30</v>
      </c>
      <c r="D22" s="9" t="s">
        <v>31</v>
      </c>
      <c r="E22" s="83" t="s">
        <v>321</v>
      </c>
      <c r="F22" s="83" t="s">
        <v>322</v>
      </c>
      <c r="G22" s="83" t="s">
        <v>323</v>
      </c>
      <c r="H22" s="83" t="s">
        <v>324</v>
      </c>
      <c r="I22" s="83" t="s">
        <v>325</v>
      </c>
      <c r="J22" s="83" t="s">
        <v>326</v>
      </c>
      <c r="K22" s="83" t="s">
        <v>327</v>
      </c>
      <c r="L22" s="83" t="s">
        <v>328</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329</v>
      </c>
      <c r="B23" s="48" t="s">
        <v>330</v>
      </c>
      <c r="C23" s="48" t="s">
        <v>331</v>
      </c>
      <c r="D23" s="25" t="s">
        <v>73</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334</v>
      </c>
      <c r="B24" s="86" t="s">
        <v>335</v>
      </c>
      <c r="C24" s="86" t="s">
        <v>336</v>
      </c>
      <c r="D24" s="82" t="s">
        <v>73</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338</v>
      </c>
      <c r="B25" s="53" t="s">
        <v>339</v>
      </c>
      <c r="C25" s="53" t="s">
        <v>340</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7" t="s">
        <v>54</v>
      </c>
      <c r="C26" s="6"/>
      <c r="D26" s="6"/>
      <c r="E26" s="6"/>
      <c r="F26" s="6"/>
      <c r="G26" s="6"/>
      <c r="H26" s="6"/>
      <c r="I26" s="6"/>
      <c r="J26" s="6"/>
      <c r="K26" s="6"/>
      <c r="L26" s="6"/>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164"/>
      <c r="AM26" s="164"/>
      <c r="AN26" s="164"/>
      <c r="AO26" s="164"/>
      <c r="AP26" s="164"/>
      <c r="AQ26" s="164"/>
      <c r="AR26" s="164"/>
    </row>
    <row r="27" spans="1:104" ht="28.5" customHeight="1" thickBot="1" x14ac:dyDescent="0.35">
      <c r="A27" s="195" t="s">
        <v>341</v>
      </c>
      <c r="B27" s="195"/>
      <c r="C27" s="195"/>
      <c r="D27" s="3"/>
      <c r="E27" s="6"/>
      <c r="F27" s="6"/>
      <c r="G27" s="6"/>
      <c r="H27" s="6"/>
      <c r="I27" s="6"/>
      <c r="J27" s="6"/>
      <c r="K27" s="6"/>
      <c r="L27" s="6"/>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4"/>
      <c r="AM27" s="164"/>
      <c r="AN27" s="164"/>
      <c r="AO27" s="164"/>
      <c r="AP27" s="164"/>
      <c r="AQ27" s="164"/>
      <c r="AR27" s="164"/>
    </row>
    <row r="28" spans="1:104" ht="36" customHeight="1" x14ac:dyDescent="0.25">
      <c r="A28" s="193" t="s">
        <v>342</v>
      </c>
      <c r="B28" s="194"/>
      <c r="C28" s="194"/>
      <c r="D28" s="66"/>
      <c r="E28" s="156" t="s">
        <v>343</v>
      </c>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8"/>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344</v>
      </c>
      <c r="B30" s="25" t="s">
        <v>345</v>
      </c>
      <c r="C30" s="48" t="s">
        <v>346</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387</v>
      </c>
      <c r="B31" s="25" t="s">
        <v>388</v>
      </c>
      <c r="C31" s="48" t="s">
        <v>389</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392</v>
      </c>
      <c r="B32" s="25" t="s">
        <v>393</v>
      </c>
      <c r="C32" s="75" t="s">
        <v>394</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396</v>
      </c>
      <c r="B33" s="48" t="s">
        <v>397</v>
      </c>
      <c r="C33" s="48" t="s">
        <v>398</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433</v>
      </c>
      <c r="B34" s="48" t="s">
        <v>434</v>
      </c>
      <c r="C34" s="48" t="s">
        <v>435</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469</v>
      </c>
      <c r="B35" s="48" t="s">
        <v>470</v>
      </c>
      <c r="C35" s="48" t="s">
        <v>471</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472</v>
      </c>
      <c r="B36" s="48" t="s">
        <v>473</v>
      </c>
      <c r="C36" s="48" t="s">
        <v>474</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476</v>
      </c>
      <c r="B37" s="48" t="s">
        <v>477</v>
      </c>
      <c r="C37" s="48" t="s">
        <v>478</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480</v>
      </c>
      <c r="B38" s="25" t="s">
        <v>481</v>
      </c>
      <c r="C38" s="48" t="s">
        <v>482</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483</v>
      </c>
      <c r="B39" s="25" t="s">
        <v>484</v>
      </c>
      <c r="C39" s="48" t="s">
        <v>485</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486</v>
      </c>
      <c r="B40" s="25" t="s">
        <v>487</v>
      </c>
      <c r="C40" s="48" t="s">
        <v>488</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520</v>
      </c>
      <c r="B41" s="25" t="s">
        <v>521</v>
      </c>
      <c r="C41" s="48" t="s">
        <v>522</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554</v>
      </c>
      <c r="B42" s="53" t="s">
        <v>555</v>
      </c>
      <c r="C42" s="53" t="s">
        <v>556</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7" t="s">
        <v>23</v>
      </c>
      <c r="C43" s="164"/>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c r="AI43" s="164"/>
      <c r="AJ43" s="164"/>
      <c r="AK43" s="164"/>
      <c r="AL43" s="164"/>
      <c r="AM43" s="164"/>
      <c r="AN43" s="164"/>
      <c r="AO43" s="164"/>
      <c r="AP43" s="164"/>
      <c r="AQ43" s="164"/>
      <c r="AR43" s="164"/>
    </row>
    <row r="44" spans="1:44" ht="14.25" hidden="1" customHeight="1" x14ac:dyDescent="0.2">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4"/>
      <c r="AK44" s="164"/>
      <c r="AL44" s="164"/>
      <c r="AM44" s="164"/>
      <c r="AN44" s="164"/>
      <c r="AO44" s="164"/>
      <c r="AP44" s="164"/>
      <c r="AQ44" s="164"/>
      <c r="AR44" s="164"/>
    </row>
    <row r="45" spans="1:44" ht="14.25" hidden="1" customHeight="1" x14ac:dyDescent="0.2">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4"/>
      <c r="AK45" s="164"/>
      <c r="AL45" s="164"/>
      <c r="AM45" s="164"/>
      <c r="AN45" s="164"/>
      <c r="AO45" s="164"/>
      <c r="AP45" s="164"/>
      <c r="AQ45" s="164"/>
      <c r="AR45" s="164"/>
    </row>
    <row r="46" spans="1:44" ht="14.25" hidden="1" customHeight="1" x14ac:dyDescent="0.2">
      <c r="C46" s="164"/>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164"/>
      <c r="AK46" s="164"/>
      <c r="AL46" s="164"/>
      <c r="AM46" s="164"/>
      <c r="AN46" s="164"/>
      <c r="AO46" s="164"/>
      <c r="AP46" s="164"/>
      <c r="AQ46" s="164"/>
      <c r="AR46" s="164"/>
    </row>
    <row r="47" spans="1:44" ht="14.25" hidden="1" customHeight="1" x14ac:dyDescent="0.2">
      <c r="C47" s="164"/>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164"/>
      <c r="AL47" s="164"/>
      <c r="AM47" s="164"/>
      <c r="AN47" s="164"/>
      <c r="AO47" s="164"/>
      <c r="AP47" s="164"/>
      <c r="AQ47" s="164"/>
      <c r="AR47" s="164"/>
    </row>
    <row r="48" spans="1:44" ht="14.25" hidden="1" customHeight="1" x14ac:dyDescent="0.2">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64"/>
      <c r="AL48" s="164"/>
      <c r="AM48" s="164"/>
      <c r="AN48" s="164"/>
      <c r="AO48" s="164"/>
      <c r="AP48" s="164"/>
      <c r="AQ48" s="164"/>
      <c r="AR48" s="164"/>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daGXQqEV0oyrxfhl7Y/ohz5YAp8iF0v0nA14lnkJJnwnqTcIzX07/g6QSS1jQjdUe11eMYJ4blvKELO64t4ZXw==" saltValue="L81yZ6xHcnGDvDzluHbueQ=="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77C9DF37-7090-4776-B597-047A2D659D02}"/>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ECFE8060-767D-453A-AFA3-CB676C0D35DA}">
          <x14:formula1>
            <xm:f>'Set Values'!$I$3:$I$7</xm:f>
          </x14:formula1>
          <xm:sqref>E19:CZ19</xm:sqref>
        </x14:dataValidation>
        <x14:dataValidation type="list" allowBlank="1" showInputMessage="1" prompt="To enter free text, select cell and type - do not click into cell" xr:uid="{8E5AD156-595A-4232-A6A1-BF60F6598EF6}">
          <x14:formula1>
            <xm:f>'Set Values'!$I$3:$I$7</xm:f>
          </x14:formula1>
          <xm:sqref>E17:CZ17</xm:sqref>
        </x14:dataValidation>
        <x14:dataValidation type="list" allowBlank="1" showInputMessage="1" prompt="To enter free text, select cell and type - do not click into cell" xr:uid="{B0022BDB-BC50-4CBC-BF0E-361BE072E1C1}">
          <x14:formula1>
            <xm:f>'Set Values'!$F$3:$F$12</xm:f>
          </x14:formula1>
          <xm:sqref>E14:CZ14</xm:sqref>
        </x14:dataValidation>
        <x14:dataValidation type="list" allowBlank="1" showInputMessage="1" showErrorMessage="1" xr:uid="{6A3DE69B-9DBA-46AE-A532-C80669D5BC92}">
          <x14:formula1>
            <xm:f>'Set Values'!$M$3:$M$4</xm:f>
          </x14:formula1>
          <xm:sqref>E31:AR31 E38:AR38</xm:sqref>
        </x14:dataValidation>
        <x14:dataValidation type="list" allowBlank="1" showInputMessage="1" showErrorMessage="1" xr:uid="{A385F201-A511-4E72-AF62-FC7062A70C53}">
          <x14:formula1>
            <xm:f>'Set Values'!$L$3:$L$5</xm:f>
          </x14:formula1>
          <xm:sqref>E24:L24</xm:sqref>
        </x14:dataValidation>
        <x14:dataValidation type="list" allowBlank="1" showInputMessage="1" prompt="To enter free text, select cell and type - do not click into cell" xr:uid="{425AAA53-F7F0-477E-8B5A-13F0B9BD8FCA}">
          <x14:formula1>
            <xm:f>'Set Values'!$G$3:$G$14</xm:f>
          </x14:formula1>
          <xm:sqref>E16:CZ16</xm:sqref>
        </x14:dataValidation>
        <x14:dataValidation type="list" allowBlank="1" showInputMessage="1" xr:uid="{5FE75B69-7C48-4DAD-8E9A-DE6A5D3561C7}">
          <x14:formula1>
            <xm:f>'Set Values'!$K$3:$K$10</xm:f>
          </x14:formula1>
          <xm:sqref>E23:L23</xm:sqref>
        </x14:dataValidation>
        <x14:dataValidation type="list" allowBlank="1" showInputMessage="1" prompt="To enter free text, select cell and type - do not click into cell" xr:uid="{A95AD7DC-7ECC-42C5-820F-854013EA7028}">
          <x14:formula1>
            <xm:f>'Set Values'!$H$3:$H$12</xm:f>
          </x14:formula1>
          <xm:sqref>E18:CZ18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D6C9C-C919-45FC-8C0B-1EBFF50E99B8}">
  <dimension ref="A1:DA135"/>
  <sheetViews>
    <sheetView showGridLines="0" topLeftCell="A41" zoomScale="85" zoomScaleNormal="85" workbookViewId="0">
      <selection activeCell="A43" sqref="A43: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165</v>
      </c>
      <c r="B1" s="23"/>
      <c r="C1" s="6"/>
      <c r="D1" s="90"/>
      <c r="E1" s="61"/>
      <c r="F1" s="67"/>
      <c r="G1" s="67"/>
      <c r="H1" s="67"/>
      <c r="I1" s="67"/>
      <c r="J1" s="6"/>
      <c r="K1" s="6"/>
      <c r="L1" s="6"/>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row>
    <row r="2" spans="1:104" ht="19.5" customHeight="1" thickBot="1" x14ac:dyDescent="0.25">
      <c r="A2" s="152" t="s">
        <v>166</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row>
    <row r="3" spans="1:104" ht="28.5" customHeight="1" x14ac:dyDescent="0.2">
      <c r="A3" s="153" t="s">
        <v>167</v>
      </c>
      <c r="B3" s="154"/>
      <c r="C3" s="155" t="str">
        <f>IF('I_State&amp;Prog_Info'!N15="","[Program 10]",'I_State&amp;Prog_Info'!N15)</f>
        <v>[Program 10]</v>
      </c>
      <c r="D3" s="164"/>
      <c r="E3" s="67"/>
      <c r="F3" s="164"/>
      <c r="G3" s="6"/>
      <c r="H3" s="6"/>
      <c r="I3" s="6"/>
      <c r="J3" s="6"/>
      <c r="K3" s="6"/>
      <c r="L3" s="6"/>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row>
    <row r="4" spans="1:104" ht="23.25" customHeight="1" x14ac:dyDescent="0.2">
      <c r="A4" s="196" t="s">
        <v>168</v>
      </c>
      <c r="B4" s="197"/>
      <c r="C4" s="92" t="str">
        <f>IF('I_State&amp;Prog_Info'!N17="","(Placeholder for plan type)",'I_State&amp;Prog_Info'!N17)</f>
        <v>(Placeholder for plan type)</v>
      </c>
      <c r="D4" s="164"/>
      <c r="E4" s="6"/>
      <c r="F4" s="6"/>
      <c r="G4" s="6"/>
      <c r="H4" s="6"/>
      <c r="I4" s="6"/>
      <c r="J4" s="6"/>
      <c r="K4" s="6"/>
      <c r="L4" s="6"/>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row>
    <row r="5" spans="1:104" ht="23.25" customHeight="1" x14ac:dyDescent="0.2">
      <c r="A5" s="196" t="s">
        <v>169</v>
      </c>
      <c r="B5" s="197"/>
      <c r="C5" s="92" t="str">
        <f>IF('I_State&amp;Prog_Info'!N59="","(Placeholder for providers)",'I_State&amp;Prog_Info'!N59)</f>
        <v>(Placeholder for providers)</v>
      </c>
      <c r="D5" s="164"/>
      <c r="E5" s="6"/>
      <c r="F5" s="164"/>
      <c r="G5" s="6"/>
      <c r="H5" s="6"/>
      <c r="I5" s="6"/>
      <c r="J5" s="6"/>
      <c r="K5" s="6"/>
      <c r="L5" s="6"/>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row>
    <row r="6" spans="1:104" ht="23.25" customHeight="1" x14ac:dyDescent="0.2">
      <c r="A6" s="196" t="s">
        <v>170</v>
      </c>
      <c r="B6" s="197"/>
      <c r="C6" s="93" t="str">
        <f>IF('I_State&amp;Prog_Info'!N39="","(Placeholder for separate analysis and results document)",'I_State&amp;Prog_Info'!N39)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164"/>
      <c r="F6" s="164"/>
      <c r="G6" s="164"/>
      <c r="H6" s="6"/>
      <c r="I6" s="6"/>
      <c r="J6" s="6"/>
      <c r="K6" s="6"/>
      <c r="L6" s="6"/>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row>
    <row r="7" spans="1:104" ht="23.1" customHeight="1" x14ac:dyDescent="0.2">
      <c r="A7" s="196" t="s">
        <v>171</v>
      </c>
      <c r="B7" s="197"/>
      <c r="C7" s="93" t="str">
        <f>IF('I_State&amp;Prog_Info'!N40="","(Placeholder for separate analysis and results document)",'I_State&amp;Prog_Info'!N40)</f>
        <v>(Placeholder for separate analysis and results document)</v>
      </c>
      <c r="D7" s="3"/>
      <c r="E7" s="6"/>
      <c r="F7" s="6"/>
      <c r="G7" s="6"/>
      <c r="H7" s="6"/>
      <c r="I7" s="6"/>
      <c r="J7" s="6"/>
      <c r="K7" s="6"/>
      <c r="L7" s="6"/>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row>
    <row r="8" spans="1:104" ht="23.1" customHeight="1" thickBot="1" x14ac:dyDescent="0.25">
      <c r="A8" s="200" t="s">
        <v>172</v>
      </c>
      <c r="B8" s="201"/>
      <c r="C8" s="94" t="str">
        <f>IF('I_State&amp;Prog_Info'!N41="","(Placeholder for separate analysis and results document)",'I_State&amp;Prog_Info'!N41)</f>
        <v>(Placeholder for separate analysis and results document)</v>
      </c>
      <c r="D8" s="3"/>
      <c r="E8" s="6"/>
      <c r="F8" s="6"/>
      <c r="G8" s="6"/>
      <c r="H8" s="6"/>
      <c r="I8" s="6"/>
      <c r="J8" s="6"/>
      <c r="K8" s="6"/>
      <c r="L8" s="6"/>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row>
    <row r="9" spans="1:104" ht="87.75" customHeight="1" x14ac:dyDescent="0.2">
      <c r="A9" s="198" t="s">
        <v>173</v>
      </c>
      <c r="B9" s="198"/>
      <c r="C9" s="198"/>
      <c r="D9" s="164"/>
      <c r="E9" s="6"/>
      <c r="F9" s="6"/>
      <c r="G9" s="6"/>
      <c r="H9" s="6"/>
      <c r="I9" s="6"/>
      <c r="J9" s="6"/>
      <c r="K9" s="6"/>
      <c r="L9" s="6"/>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row>
    <row r="10" spans="1:104" ht="18" customHeight="1" x14ac:dyDescent="0.2">
      <c r="A10" s="164"/>
      <c r="B10" s="164"/>
      <c r="C10" s="164"/>
      <c r="D10" s="3"/>
      <c r="E10" s="6"/>
      <c r="F10" s="6"/>
      <c r="G10" s="6"/>
      <c r="H10" s="6"/>
      <c r="I10" s="6"/>
      <c r="J10" s="6"/>
      <c r="K10" s="6"/>
      <c r="L10" s="6"/>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row>
    <row r="11" spans="1:104" ht="41.25" customHeight="1" thickBot="1" x14ac:dyDescent="0.35">
      <c r="A11" s="199" t="s">
        <v>174</v>
      </c>
      <c r="B11" s="199"/>
      <c r="C11" s="199"/>
      <c r="D11" s="6"/>
      <c r="E11" s="6"/>
      <c r="F11" s="6"/>
      <c r="G11" s="6"/>
      <c r="H11" s="6"/>
      <c r="I11" s="6"/>
      <c r="J11" s="6"/>
      <c r="K11" s="6"/>
      <c r="L11" s="6"/>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row>
    <row r="12" spans="1:104" ht="30" customHeight="1" x14ac:dyDescent="0.25">
      <c r="A12" s="183" t="s">
        <v>175</v>
      </c>
      <c r="B12" s="183"/>
      <c r="C12" s="183"/>
      <c r="D12" s="168"/>
      <c r="E12" s="156" t="s">
        <v>176</v>
      </c>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8"/>
    </row>
    <row r="13" spans="1:104" ht="29.25" customHeight="1" x14ac:dyDescent="0.2">
      <c r="A13" s="8" t="s">
        <v>28</v>
      </c>
      <c r="B13" s="9" t="s">
        <v>29</v>
      </c>
      <c r="C13" s="9" t="s">
        <v>30</v>
      </c>
      <c r="D13" s="9" t="s">
        <v>31</v>
      </c>
      <c r="E13" s="5" t="s">
        <v>177</v>
      </c>
      <c r="F13" s="5" t="s">
        <v>178</v>
      </c>
      <c r="G13" s="5" t="s">
        <v>179</v>
      </c>
      <c r="H13" s="5" t="s">
        <v>180</v>
      </c>
      <c r="I13" s="5" t="s">
        <v>181</v>
      </c>
      <c r="J13" s="5" t="s">
        <v>182</v>
      </c>
      <c r="K13" s="5" t="s">
        <v>183</v>
      </c>
      <c r="L13" s="5" t="s">
        <v>184</v>
      </c>
      <c r="M13" s="5" t="s">
        <v>185</v>
      </c>
      <c r="N13" s="5" t="s">
        <v>186</v>
      </c>
      <c r="O13" s="5" t="s">
        <v>187</v>
      </c>
      <c r="P13" s="5" t="s">
        <v>188</v>
      </c>
      <c r="Q13" s="5" t="s">
        <v>189</v>
      </c>
      <c r="R13" s="5" t="s">
        <v>190</v>
      </c>
      <c r="S13" s="5" t="s">
        <v>191</v>
      </c>
      <c r="T13" s="5" t="s">
        <v>192</v>
      </c>
      <c r="U13" s="5" t="s">
        <v>193</v>
      </c>
      <c r="V13" s="5" t="s">
        <v>194</v>
      </c>
      <c r="W13" s="5" t="s">
        <v>195</v>
      </c>
      <c r="X13" s="5" t="s">
        <v>196</v>
      </c>
      <c r="Y13" s="5" t="s">
        <v>197</v>
      </c>
      <c r="Z13" s="5" t="s">
        <v>198</v>
      </c>
      <c r="AA13" s="5" t="s">
        <v>199</v>
      </c>
      <c r="AB13" s="5" t="s">
        <v>200</v>
      </c>
      <c r="AC13" s="5" t="s">
        <v>201</v>
      </c>
      <c r="AD13" s="5" t="s">
        <v>202</v>
      </c>
      <c r="AE13" s="5" t="s">
        <v>203</v>
      </c>
      <c r="AF13" s="5" t="s">
        <v>204</v>
      </c>
      <c r="AG13" s="5" t="s">
        <v>205</v>
      </c>
      <c r="AH13" s="5" t="s">
        <v>206</v>
      </c>
      <c r="AI13" s="5" t="s">
        <v>207</v>
      </c>
      <c r="AJ13" s="5" t="s">
        <v>208</v>
      </c>
      <c r="AK13" s="5" t="s">
        <v>209</v>
      </c>
      <c r="AL13" s="5" t="s">
        <v>210</v>
      </c>
      <c r="AM13" s="5" t="s">
        <v>211</v>
      </c>
      <c r="AN13" s="5" t="s">
        <v>212</v>
      </c>
      <c r="AO13" s="5" t="s">
        <v>213</v>
      </c>
      <c r="AP13" s="5" t="s">
        <v>214</v>
      </c>
      <c r="AQ13" s="5" t="s">
        <v>215</v>
      </c>
      <c r="AR13" s="5" t="s">
        <v>216</v>
      </c>
      <c r="AS13" s="5" t="s">
        <v>217</v>
      </c>
      <c r="AT13" s="5" t="s">
        <v>218</v>
      </c>
      <c r="AU13" s="5" t="s">
        <v>219</v>
      </c>
      <c r="AV13" s="5" t="s">
        <v>220</v>
      </c>
      <c r="AW13" s="5" t="s">
        <v>221</v>
      </c>
      <c r="AX13" s="5" t="s">
        <v>222</v>
      </c>
      <c r="AY13" s="5" t="s">
        <v>223</v>
      </c>
      <c r="AZ13" s="5" t="s">
        <v>224</v>
      </c>
      <c r="BA13" s="5" t="s">
        <v>225</v>
      </c>
      <c r="BB13" s="5" t="s">
        <v>226</v>
      </c>
      <c r="BC13" s="5" t="s">
        <v>227</v>
      </c>
      <c r="BD13" s="5" t="s">
        <v>228</v>
      </c>
      <c r="BE13" s="5" t="s">
        <v>229</v>
      </c>
      <c r="BF13" s="5" t="s">
        <v>230</v>
      </c>
      <c r="BG13" s="5" t="s">
        <v>231</v>
      </c>
      <c r="BH13" s="5" t="s">
        <v>232</v>
      </c>
      <c r="BI13" s="5" t="s">
        <v>233</v>
      </c>
      <c r="BJ13" s="5" t="s">
        <v>234</v>
      </c>
      <c r="BK13" s="5" t="s">
        <v>235</v>
      </c>
      <c r="BL13" s="5" t="s">
        <v>236</v>
      </c>
      <c r="BM13" s="5" t="s">
        <v>237</v>
      </c>
      <c r="BN13" s="5" t="s">
        <v>238</v>
      </c>
      <c r="BO13" s="5" t="s">
        <v>239</v>
      </c>
      <c r="BP13" s="5" t="s">
        <v>240</v>
      </c>
      <c r="BQ13" s="5" t="s">
        <v>241</v>
      </c>
      <c r="BR13" s="5" t="s">
        <v>242</v>
      </c>
      <c r="BS13" s="5" t="s">
        <v>243</v>
      </c>
      <c r="BT13" s="5" t="s">
        <v>244</v>
      </c>
      <c r="BU13" s="5" t="s">
        <v>245</v>
      </c>
      <c r="BV13" s="5" t="s">
        <v>246</v>
      </c>
      <c r="BW13" s="5" t="s">
        <v>247</v>
      </c>
      <c r="BX13" s="5" t="s">
        <v>248</v>
      </c>
      <c r="BY13" s="5" t="s">
        <v>249</v>
      </c>
      <c r="BZ13" s="5" t="s">
        <v>250</v>
      </c>
      <c r="CA13" s="5" t="s">
        <v>251</v>
      </c>
      <c r="CB13" s="5" t="s">
        <v>252</v>
      </c>
      <c r="CC13" s="5" t="s">
        <v>253</v>
      </c>
      <c r="CD13" s="5" t="s">
        <v>254</v>
      </c>
      <c r="CE13" s="5" t="s">
        <v>255</v>
      </c>
      <c r="CF13" s="5" t="s">
        <v>256</v>
      </c>
      <c r="CG13" s="5" t="s">
        <v>257</v>
      </c>
      <c r="CH13" s="5" t="s">
        <v>258</v>
      </c>
      <c r="CI13" s="5" t="s">
        <v>259</v>
      </c>
      <c r="CJ13" s="5" t="s">
        <v>260</v>
      </c>
      <c r="CK13" s="5" t="s">
        <v>261</v>
      </c>
      <c r="CL13" s="5" t="s">
        <v>262</v>
      </c>
      <c r="CM13" s="5" t="s">
        <v>263</v>
      </c>
      <c r="CN13" s="5" t="s">
        <v>264</v>
      </c>
      <c r="CO13" s="5" t="s">
        <v>265</v>
      </c>
      <c r="CP13" s="5" t="s">
        <v>266</v>
      </c>
      <c r="CQ13" s="5" t="s">
        <v>267</v>
      </c>
      <c r="CR13" s="5" t="s">
        <v>268</v>
      </c>
      <c r="CS13" s="5" t="s">
        <v>269</v>
      </c>
      <c r="CT13" s="5" t="s">
        <v>270</v>
      </c>
      <c r="CU13" s="5" t="s">
        <v>271</v>
      </c>
      <c r="CV13" s="5" t="s">
        <v>272</v>
      </c>
      <c r="CW13" s="5" t="s">
        <v>273</v>
      </c>
      <c r="CX13" s="5" t="s">
        <v>274</v>
      </c>
      <c r="CY13" s="5" t="s">
        <v>275</v>
      </c>
      <c r="CZ13" s="5" t="s">
        <v>276</v>
      </c>
    </row>
    <row r="14" spans="1:104" ht="28.5" x14ac:dyDescent="0.2">
      <c r="A14" s="73" t="s">
        <v>277</v>
      </c>
      <c r="B14" s="48" t="s">
        <v>278</v>
      </c>
      <c r="C14" s="25" t="s">
        <v>279</v>
      </c>
      <c r="D14" s="58" t="s">
        <v>73</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286</v>
      </c>
      <c r="B15" s="48" t="s">
        <v>287</v>
      </c>
      <c r="C15" s="25" t="s">
        <v>288</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301</v>
      </c>
      <c r="B16" s="48" t="s">
        <v>302</v>
      </c>
      <c r="C16" s="48" t="s">
        <v>303</v>
      </c>
      <c r="D16" s="58" t="s">
        <v>73</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308</v>
      </c>
      <c r="B17" s="74" t="s">
        <v>309</v>
      </c>
      <c r="C17" s="33" t="s">
        <v>310</v>
      </c>
      <c r="D17" s="59" t="s">
        <v>73</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314</v>
      </c>
      <c r="B18" s="53" t="s">
        <v>315</v>
      </c>
      <c r="C18" s="30" t="s">
        <v>316</v>
      </c>
      <c r="D18" s="60" t="s">
        <v>73</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5" t="s">
        <v>54</v>
      </c>
      <c r="B19" s="46"/>
      <c r="C19" s="46"/>
      <c r="D19" s="46"/>
    </row>
    <row r="20" spans="1:104" ht="43.5" customHeight="1" thickBot="1" x14ac:dyDescent="0.35">
      <c r="A20" s="199" t="s">
        <v>318</v>
      </c>
      <c r="B20" s="199"/>
      <c r="C20" s="199"/>
      <c r="D20" s="31"/>
      <c r="E20" s="6"/>
      <c r="F20" s="6"/>
      <c r="G20" s="6"/>
      <c r="H20" s="6"/>
      <c r="I20" s="6"/>
      <c r="J20" s="6"/>
      <c r="K20" s="6"/>
      <c r="L20" s="6"/>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row>
    <row r="21" spans="1:104" ht="39.75" customHeight="1" x14ac:dyDescent="0.25">
      <c r="A21" s="186" t="s">
        <v>319</v>
      </c>
      <c r="B21" s="186"/>
      <c r="C21" s="186"/>
      <c r="D21" s="168"/>
      <c r="E21" s="156" t="s">
        <v>320</v>
      </c>
      <c r="F21" s="159"/>
      <c r="G21" s="159"/>
      <c r="H21" s="159"/>
      <c r="I21" s="157"/>
      <c r="J21" s="157"/>
      <c r="K21" s="157"/>
      <c r="L21" s="158"/>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row>
    <row r="22" spans="1:104" ht="47.25" customHeight="1" x14ac:dyDescent="0.2">
      <c r="A22" s="8" t="s">
        <v>28</v>
      </c>
      <c r="B22" s="9" t="s">
        <v>29</v>
      </c>
      <c r="C22" s="9" t="s">
        <v>30</v>
      </c>
      <c r="D22" s="9" t="s">
        <v>31</v>
      </c>
      <c r="E22" s="83" t="s">
        <v>321</v>
      </c>
      <c r="F22" s="83" t="s">
        <v>322</v>
      </c>
      <c r="G22" s="83" t="s">
        <v>323</v>
      </c>
      <c r="H22" s="83" t="s">
        <v>324</v>
      </c>
      <c r="I22" s="83" t="s">
        <v>325</v>
      </c>
      <c r="J22" s="83" t="s">
        <v>326</v>
      </c>
      <c r="K22" s="83" t="s">
        <v>327</v>
      </c>
      <c r="L22" s="83" t="s">
        <v>328</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329</v>
      </c>
      <c r="B23" s="48" t="s">
        <v>330</v>
      </c>
      <c r="C23" s="48" t="s">
        <v>331</v>
      </c>
      <c r="D23" s="25" t="s">
        <v>73</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334</v>
      </c>
      <c r="B24" s="86" t="s">
        <v>335</v>
      </c>
      <c r="C24" s="86" t="s">
        <v>336</v>
      </c>
      <c r="D24" s="82" t="s">
        <v>73</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338</v>
      </c>
      <c r="B25" s="53" t="s">
        <v>339</v>
      </c>
      <c r="C25" s="53" t="s">
        <v>340</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7" t="s">
        <v>54</v>
      </c>
      <c r="C26" s="6"/>
      <c r="D26" s="6"/>
      <c r="E26" s="6"/>
      <c r="F26" s="6"/>
      <c r="G26" s="6"/>
      <c r="H26" s="6"/>
      <c r="I26" s="6"/>
      <c r="J26" s="6"/>
      <c r="K26" s="6"/>
      <c r="L26" s="6"/>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164"/>
      <c r="AM26" s="164"/>
      <c r="AN26" s="164"/>
      <c r="AO26" s="164"/>
      <c r="AP26" s="164"/>
      <c r="AQ26" s="164"/>
      <c r="AR26" s="164"/>
    </row>
    <row r="27" spans="1:104" ht="28.5" customHeight="1" thickBot="1" x14ac:dyDescent="0.35">
      <c r="A27" s="195" t="s">
        <v>341</v>
      </c>
      <c r="B27" s="195"/>
      <c r="C27" s="195"/>
      <c r="D27" s="3"/>
      <c r="E27" s="6"/>
      <c r="F27" s="6"/>
      <c r="G27" s="6"/>
      <c r="H27" s="6"/>
      <c r="I27" s="6"/>
      <c r="J27" s="6"/>
      <c r="K27" s="6"/>
      <c r="L27" s="6"/>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4"/>
      <c r="AM27" s="164"/>
      <c r="AN27" s="164"/>
      <c r="AO27" s="164"/>
      <c r="AP27" s="164"/>
      <c r="AQ27" s="164"/>
      <c r="AR27" s="164"/>
    </row>
    <row r="28" spans="1:104" ht="36" customHeight="1" x14ac:dyDescent="0.25">
      <c r="A28" s="193" t="s">
        <v>342</v>
      </c>
      <c r="B28" s="194"/>
      <c r="C28" s="194"/>
      <c r="D28" s="66"/>
      <c r="E28" s="156" t="s">
        <v>343</v>
      </c>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8"/>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344</v>
      </c>
      <c r="B30" s="25" t="s">
        <v>345</v>
      </c>
      <c r="C30" s="48" t="s">
        <v>346</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387</v>
      </c>
      <c r="B31" s="25" t="s">
        <v>388</v>
      </c>
      <c r="C31" s="48" t="s">
        <v>389</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392</v>
      </c>
      <c r="B32" s="25" t="s">
        <v>393</v>
      </c>
      <c r="C32" s="75" t="s">
        <v>394</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396</v>
      </c>
      <c r="B33" s="48" t="s">
        <v>397</v>
      </c>
      <c r="C33" s="48" t="s">
        <v>398</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433</v>
      </c>
      <c r="B34" s="48" t="s">
        <v>434</v>
      </c>
      <c r="C34" s="48" t="s">
        <v>435</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469</v>
      </c>
      <c r="B35" s="48" t="s">
        <v>470</v>
      </c>
      <c r="C35" s="48" t="s">
        <v>471</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472</v>
      </c>
      <c r="B36" s="48" t="s">
        <v>473</v>
      </c>
      <c r="C36" s="48" t="s">
        <v>474</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476</v>
      </c>
      <c r="B37" s="48" t="s">
        <v>477</v>
      </c>
      <c r="C37" s="48" t="s">
        <v>478</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480</v>
      </c>
      <c r="B38" s="25" t="s">
        <v>481</v>
      </c>
      <c r="C38" s="48" t="s">
        <v>482</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483</v>
      </c>
      <c r="B39" s="25" t="s">
        <v>484</v>
      </c>
      <c r="C39" s="48" t="s">
        <v>485</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486</v>
      </c>
      <c r="B40" s="25" t="s">
        <v>487</v>
      </c>
      <c r="C40" s="48" t="s">
        <v>488</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520</v>
      </c>
      <c r="B41" s="25" t="s">
        <v>521</v>
      </c>
      <c r="C41" s="48" t="s">
        <v>522</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554</v>
      </c>
      <c r="B42" s="53" t="s">
        <v>555</v>
      </c>
      <c r="C42" s="53" t="s">
        <v>556</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7" t="s">
        <v>23</v>
      </c>
      <c r="C43" s="164"/>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c r="AI43" s="164"/>
      <c r="AJ43" s="164"/>
      <c r="AK43" s="164"/>
      <c r="AL43" s="164"/>
      <c r="AM43" s="164"/>
      <c r="AN43" s="164"/>
      <c r="AO43" s="164"/>
      <c r="AP43" s="164"/>
      <c r="AQ43" s="164"/>
      <c r="AR43" s="164"/>
    </row>
    <row r="44" spans="1:44" ht="14.25" hidden="1" customHeight="1" x14ac:dyDescent="0.2">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4"/>
      <c r="AK44" s="164"/>
      <c r="AL44" s="164"/>
      <c r="AM44" s="164"/>
      <c r="AN44" s="164"/>
      <c r="AO44" s="164"/>
      <c r="AP44" s="164"/>
      <c r="AQ44" s="164"/>
      <c r="AR44" s="164"/>
    </row>
    <row r="45" spans="1:44" ht="14.25" hidden="1" customHeight="1" x14ac:dyDescent="0.2">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4"/>
      <c r="AK45" s="164"/>
      <c r="AL45" s="164"/>
      <c r="AM45" s="164"/>
      <c r="AN45" s="164"/>
      <c r="AO45" s="164"/>
      <c r="AP45" s="164"/>
      <c r="AQ45" s="164"/>
      <c r="AR45" s="164"/>
    </row>
    <row r="46" spans="1:44" ht="14.25" hidden="1" customHeight="1" x14ac:dyDescent="0.2">
      <c r="C46" s="164"/>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164"/>
      <c r="AK46" s="164"/>
      <c r="AL46" s="164"/>
      <c r="AM46" s="164"/>
      <c r="AN46" s="164"/>
      <c r="AO46" s="164"/>
      <c r="AP46" s="164"/>
      <c r="AQ46" s="164"/>
      <c r="AR46" s="164"/>
    </row>
    <row r="47" spans="1:44" ht="14.25" hidden="1" customHeight="1" x14ac:dyDescent="0.2">
      <c r="C47" s="164"/>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164"/>
      <c r="AL47" s="164"/>
      <c r="AM47" s="164"/>
      <c r="AN47" s="164"/>
      <c r="AO47" s="164"/>
      <c r="AP47" s="164"/>
      <c r="AQ47" s="164"/>
      <c r="AR47" s="164"/>
    </row>
    <row r="48" spans="1:44" ht="14.25" hidden="1" customHeight="1" x14ac:dyDescent="0.2">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64"/>
      <c r="AL48" s="164"/>
      <c r="AM48" s="164"/>
      <c r="AN48" s="164"/>
      <c r="AO48" s="164"/>
      <c r="AP48" s="164"/>
      <c r="AQ48" s="164"/>
      <c r="AR48" s="164"/>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VajhkPqf+WWtla/n5t9c08fqXuV6iii19uQjT57FOsbUGceN1fXyLRxOrTFEbzEv8qfYldDIPqTJNjHCsXfCBw==" saltValue="1+OP/JvLkk5ruv8ojBoqCQ=="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AFE3378C-1D6D-47B2-A055-80AC6B9FDE22}"/>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37290AD6-5413-4EB3-889B-2C1C8D21644D}">
          <x14:formula1>
            <xm:f>'Set Values'!$H$3:$H$12</xm:f>
          </x14:formula1>
          <xm:sqref>E18:CZ18</xm:sqref>
        </x14:dataValidation>
        <x14:dataValidation type="list" allowBlank="1" showInputMessage="1" xr:uid="{AC29E261-A2A5-4274-A587-FF035D8F099A}">
          <x14:formula1>
            <xm:f>'Set Values'!$K$3:$K$10</xm:f>
          </x14:formula1>
          <xm:sqref>E23:L23</xm:sqref>
        </x14:dataValidation>
        <x14:dataValidation type="list" allowBlank="1" showInputMessage="1" prompt="To enter free text, select cell and type - do not click into cell" xr:uid="{E0A36956-4D87-4203-B3F3-6FD0C1201687}">
          <x14:formula1>
            <xm:f>'Set Values'!$G$3:$G$14</xm:f>
          </x14:formula1>
          <xm:sqref>E16:CZ16</xm:sqref>
        </x14:dataValidation>
        <x14:dataValidation type="list" allowBlank="1" showInputMessage="1" showErrorMessage="1" xr:uid="{4A0EAADA-0FE3-4BCF-843E-48AD3F92A5A5}">
          <x14:formula1>
            <xm:f>'Set Values'!$L$3:$L$5</xm:f>
          </x14:formula1>
          <xm:sqref>E24:L24</xm:sqref>
        </x14:dataValidation>
        <x14:dataValidation type="list" allowBlank="1" showInputMessage="1" showErrorMessage="1" xr:uid="{303F768A-E342-43F2-A2E2-CC30AC00859E}">
          <x14:formula1>
            <xm:f>'Set Values'!$M$3:$M$4</xm:f>
          </x14:formula1>
          <xm:sqref>E31:AR31 E38:AR38</xm:sqref>
        </x14:dataValidation>
        <x14:dataValidation type="list" allowBlank="1" showInputMessage="1" prompt="To enter free text, select cell and type - do not click into cell" xr:uid="{80FD821F-3300-4A25-97E8-E801B024A418}">
          <x14:formula1>
            <xm:f>'Set Values'!$F$3:$F$12</xm:f>
          </x14:formula1>
          <xm:sqref>E14:CZ14</xm:sqref>
        </x14:dataValidation>
        <x14:dataValidation type="list" allowBlank="1" showInputMessage="1" prompt="To enter free text, select cell and type - do not click into cell" xr:uid="{F310BD38-9DB1-4958-8473-1519073BE3A4}">
          <x14:formula1>
            <xm:f>'Set Values'!$I$3:$I$7</xm:f>
          </x14:formula1>
          <xm:sqref>E17:CZ17</xm:sqref>
        </x14:dataValidation>
        <x14:dataValidation type="list" allowBlank="1" showInputMessage="1" xr:uid="{A1B4DF53-1631-4FA0-9CCF-6462F44C353A}">
          <x14:formula1>
            <xm:f>'Set Values'!$I$3:$I$7</xm:f>
          </x14:formula1>
          <xm:sqref>E19:CZ19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54761-19EA-49BE-974F-37B664C804CF}">
  <dimension ref="A1:DA135"/>
  <sheetViews>
    <sheetView showGridLines="0" topLeftCell="A42" zoomScale="85" zoomScaleNormal="85" workbookViewId="0">
      <selection activeCell="A43" sqref="A43: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165</v>
      </c>
      <c r="B1" s="23"/>
      <c r="C1" s="6"/>
      <c r="D1" s="90"/>
      <c r="E1" s="61"/>
      <c r="F1" s="67"/>
      <c r="G1" s="67"/>
      <c r="H1" s="67"/>
      <c r="I1" s="67"/>
      <c r="J1" s="6"/>
      <c r="K1" s="6"/>
      <c r="L1" s="6"/>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row>
    <row r="2" spans="1:104" ht="19.5" customHeight="1" thickBot="1" x14ac:dyDescent="0.25">
      <c r="A2" s="152" t="s">
        <v>166</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row>
    <row r="3" spans="1:104" ht="28.5" customHeight="1" x14ac:dyDescent="0.2">
      <c r="A3" s="153" t="s">
        <v>167</v>
      </c>
      <c r="B3" s="154"/>
      <c r="C3" s="155" t="str">
        <f>IF('I_State&amp;Prog_Info'!O15="","[Program 11]",'I_State&amp;Prog_Info'!O15)</f>
        <v>[Program 11]</v>
      </c>
      <c r="D3" s="164"/>
      <c r="E3" s="67"/>
      <c r="F3" s="164"/>
      <c r="G3" s="6"/>
      <c r="H3" s="6"/>
      <c r="I3" s="6"/>
      <c r="J3" s="6"/>
      <c r="K3" s="6"/>
      <c r="L3" s="6"/>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row>
    <row r="4" spans="1:104" ht="23.25" customHeight="1" x14ac:dyDescent="0.2">
      <c r="A4" s="196" t="s">
        <v>168</v>
      </c>
      <c r="B4" s="197"/>
      <c r="C4" s="92" t="str">
        <f>IF('I_State&amp;Prog_Info'!O17="","(Placeholder for plan type)",'I_State&amp;Prog_Info'!O17)</f>
        <v>(Placeholder for plan type)</v>
      </c>
      <c r="D4" s="164"/>
      <c r="E4" s="6"/>
      <c r="F4" s="6"/>
      <c r="G4" s="6"/>
      <c r="H4" s="6"/>
      <c r="I4" s="6"/>
      <c r="J4" s="6"/>
      <c r="K4" s="6"/>
      <c r="L4" s="6"/>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row>
    <row r="5" spans="1:104" ht="23.25" customHeight="1" x14ac:dyDescent="0.2">
      <c r="A5" s="196" t="s">
        <v>169</v>
      </c>
      <c r="B5" s="197"/>
      <c r="C5" s="92" t="str">
        <f>IF('I_State&amp;Prog_Info'!O59="","(Placeholder for providers)",'I_State&amp;Prog_Info'!O59)</f>
        <v>(Placeholder for providers)</v>
      </c>
      <c r="D5" s="164"/>
      <c r="E5" s="6"/>
      <c r="F5" s="164"/>
      <c r="G5" s="6"/>
      <c r="H5" s="6"/>
      <c r="I5" s="6"/>
      <c r="J5" s="6"/>
      <c r="K5" s="6"/>
      <c r="L5" s="6"/>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row>
    <row r="6" spans="1:104" ht="23.25" customHeight="1" x14ac:dyDescent="0.2">
      <c r="A6" s="196" t="s">
        <v>170</v>
      </c>
      <c r="B6" s="197"/>
      <c r="C6" s="93" t="str">
        <f>IF('I_State&amp;Prog_Info'!O39="","(Placeholder for separate analysis and results document)",'I_State&amp;Prog_Info'!O39)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164"/>
      <c r="F6" s="164"/>
      <c r="G6" s="164"/>
      <c r="H6" s="6"/>
      <c r="I6" s="6"/>
      <c r="J6" s="6"/>
      <c r="K6" s="6"/>
      <c r="L6" s="6"/>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row>
    <row r="7" spans="1:104" ht="23.1" customHeight="1" x14ac:dyDescent="0.2">
      <c r="A7" s="196" t="s">
        <v>171</v>
      </c>
      <c r="B7" s="197"/>
      <c r="C7" s="93" t="str">
        <f>IF('I_State&amp;Prog_Info'!O40="","(Placeholder for separate analysis and results document)",'I_State&amp;Prog_Info'!O40)</f>
        <v>(Placeholder for separate analysis and results document)</v>
      </c>
      <c r="D7" s="3"/>
      <c r="E7" s="6"/>
      <c r="F7" s="6"/>
      <c r="G7" s="6"/>
      <c r="H7" s="6"/>
      <c r="I7" s="6"/>
      <c r="J7" s="6"/>
      <c r="K7" s="6"/>
      <c r="L7" s="6"/>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row>
    <row r="8" spans="1:104" ht="23.1" customHeight="1" thickBot="1" x14ac:dyDescent="0.25">
      <c r="A8" s="200" t="s">
        <v>172</v>
      </c>
      <c r="B8" s="201"/>
      <c r="C8" s="94" t="str">
        <f>IF('I_State&amp;Prog_Info'!O41="","(Placeholder for separate analysis and results document)",'I_State&amp;Prog_Info'!O41)</f>
        <v>(Placeholder for separate analysis and results document)</v>
      </c>
      <c r="D8" s="3"/>
      <c r="E8" s="6"/>
      <c r="F8" s="6"/>
      <c r="G8" s="6"/>
      <c r="H8" s="6"/>
      <c r="I8" s="6"/>
      <c r="J8" s="6"/>
      <c r="K8" s="6"/>
      <c r="L8" s="6"/>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row>
    <row r="9" spans="1:104" ht="87.75" customHeight="1" x14ac:dyDescent="0.2">
      <c r="A9" s="198" t="s">
        <v>173</v>
      </c>
      <c r="B9" s="198"/>
      <c r="C9" s="198"/>
      <c r="D9" s="164"/>
      <c r="E9" s="6"/>
      <c r="F9" s="6"/>
      <c r="G9" s="6"/>
      <c r="H9" s="6"/>
      <c r="I9" s="6"/>
      <c r="J9" s="6"/>
      <c r="K9" s="6"/>
      <c r="L9" s="6"/>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row>
    <row r="10" spans="1:104" ht="18" customHeight="1" x14ac:dyDescent="0.2">
      <c r="A10" s="164"/>
      <c r="B10" s="164"/>
      <c r="C10" s="164"/>
      <c r="D10" s="3"/>
      <c r="E10" s="6"/>
      <c r="F10" s="6"/>
      <c r="G10" s="6"/>
      <c r="H10" s="6"/>
      <c r="I10" s="6"/>
      <c r="J10" s="6"/>
      <c r="K10" s="6"/>
      <c r="L10" s="6"/>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row>
    <row r="11" spans="1:104" ht="41.25" customHeight="1" thickBot="1" x14ac:dyDescent="0.35">
      <c r="A11" s="199" t="s">
        <v>174</v>
      </c>
      <c r="B11" s="199"/>
      <c r="C11" s="199"/>
      <c r="D11" s="6"/>
      <c r="E11" s="6"/>
      <c r="F11" s="6"/>
      <c r="G11" s="6"/>
      <c r="H11" s="6"/>
      <c r="I11" s="6"/>
      <c r="J11" s="6"/>
      <c r="K11" s="6"/>
      <c r="L11" s="6"/>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row>
    <row r="12" spans="1:104" ht="30" customHeight="1" x14ac:dyDescent="0.25">
      <c r="A12" s="183" t="s">
        <v>175</v>
      </c>
      <c r="B12" s="183"/>
      <c r="C12" s="183"/>
      <c r="D12" s="168"/>
      <c r="E12" s="156" t="s">
        <v>176</v>
      </c>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8"/>
    </row>
    <row r="13" spans="1:104" ht="29.25" customHeight="1" x14ac:dyDescent="0.2">
      <c r="A13" s="8" t="s">
        <v>28</v>
      </c>
      <c r="B13" s="9" t="s">
        <v>29</v>
      </c>
      <c r="C13" s="9" t="s">
        <v>30</v>
      </c>
      <c r="D13" s="9" t="s">
        <v>31</v>
      </c>
      <c r="E13" s="5" t="s">
        <v>177</v>
      </c>
      <c r="F13" s="5" t="s">
        <v>178</v>
      </c>
      <c r="G13" s="5" t="s">
        <v>179</v>
      </c>
      <c r="H13" s="5" t="s">
        <v>180</v>
      </c>
      <c r="I13" s="5" t="s">
        <v>181</v>
      </c>
      <c r="J13" s="5" t="s">
        <v>182</v>
      </c>
      <c r="K13" s="5" t="s">
        <v>183</v>
      </c>
      <c r="L13" s="5" t="s">
        <v>184</v>
      </c>
      <c r="M13" s="5" t="s">
        <v>185</v>
      </c>
      <c r="N13" s="5" t="s">
        <v>186</v>
      </c>
      <c r="O13" s="5" t="s">
        <v>187</v>
      </c>
      <c r="P13" s="5" t="s">
        <v>188</v>
      </c>
      <c r="Q13" s="5" t="s">
        <v>189</v>
      </c>
      <c r="R13" s="5" t="s">
        <v>190</v>
      </c>
      <c r="S13" s="5" t="s">
        <v>191</v>
      </c>
      <c r="T13" s="5" t="s">
        <v>192</v>
      </c>
      <c r="U13" s="5" t="s">
        <v>193</v>
      </c>
      <c r="V13" s="5" t="s">
        <v>194</v>
      </c>
      <c r="W13" s="5" t="s">
        <v>195</v>
      </c>
      <c r="X13" s="5" t="s">
        <v>196</v>
      </c>
      <c r="Y13" s="5" t="s">
        <v>197</v>
      </c>
      <c r="Z13" s="5" t="s">
        <v>198</v>
      </c>
      <c r="AA13" s="5" t="s">
        <v>199</v>
      </c>
      <c r="AB13" s="5" t="s">
        <v>200</v>
      </c>
      <c r="AC13" s="5" t="s">
        <v>201</v>
      </c>
      <c r="AD13" s="5" t="s">
        <v>202</v>
      </c>
      <c r="AE13" s="5" t="s">
        <v>203</v>
      </c>
      <c r="AF13" s="5" t="s">
        <v>204</v>
      </c>
      <c r="AG13" s="5" t="s">
        <v>205</v>
      </c>
      <c r="AH13" s="5" t="s">
        <v>206</v>
      </c>
      <c r="AI13" s="5" t="s">
        <v>207</v>
      </c>
      <c r="AJ13" s="5" t="s">
        <v>208</v>
      </c>
      <c r="AK13" s="5" t="s">
        <v>209</v>
      </c>
      <c r="AL13" s="5" t="s">
        <v>210</v>
      </c>
      <c r="AM13" s="5" t="s">
        <v>211</v>
      </c>
      <c r="AN13" s="5" t="s">
        <v>212</v>
      </c>
      <c r="AO13" s="5" t="s">
        <v>213</v>
      </c>
      <c r="AP13" s="5" t="s">
        <v>214</v>
      </c>
      <c r="AQ13" s="5" t="s">
        <v>215</v>
      </c>
      <c r="AR13" s="5" t="s">
        <v>216</v>
      </c>
      <c r="AS13" s="5" t="s">
        <v>217</v>
      </c>
      <c r="AT13" s="5" t="s">
        <v>218</v>
      </c>
      <c r="AU13" s="5" t="s">
        <v>219</v>
      </c>
      <c r="AV13" s="5" t="s">
        <v>220</v>
      </c>
      <c r="AW13" s="5" t="s">
        <v>221</v>
      </c>
      <c r="AX13" s="5" t="s">
        <v>222</v>
      </c>
      <c r="AY13" s="5" t="s">
        <v>223</v>
      </c>
      <c r="AZ13" s="5" t="s">
        <v>224</v>
      </c>
      <c r="BA13" s="5" t="s">
        <v>225</v>
      </c>
      <c r="BB13" s="5" t="s">
        <v>226</v>
      </c>
      <c r="BC13" s="5" t="s">
        <v>227</v>
      </c>
      <c r="BD13" s="5" t="s">
        <v>228</v>
      </c>
      <c r="BE13" s="5" t="s">
        <v>229</v>
      </c>
      <c r="BF13" s="5" t="s">
        <v>230</v>
      </c>
      <c r="BG13" s="5" t="s">
        <v>231</v>
      </c>
      <c r="BH13" s="5" t="s">
        <v>232</v>
      </c>
      <c r="BI13" s="5" t="s">
        <v>233</v>
      </c>
      <c r="BJ13" s="5" t="s">
        <v>234</v>
      </c>
      <c r="BK13" s="5" t="s">
        <v>235</v>
      </c>
      <c r="BL13" s="5" t="s">
        <v>236</v>
      </c>
      <c r="BM13" s="5" t="s">
        <v>237</v>
      </c>
      <c r="BN13" s="5" t="s">
        <v>238</v>
      </c>
      <c r="BO13" s="5" t="s">
        <v>239</v>
      </c>
      <c r="BP13" s="5" t="s">
        <v>240</v>
      </c>
      <c r="BQ13" s="5" t="s">
        <v>241</v>
      </c>
      <c r="BR13" s="5" t="s">
        <v>242</v>
      </c>
      <c r="BS13" s="5" t="s">
        <v>243</v>
      </c>
      <c r="BT13" s="5" t="s">
        <v>244</v>
      </c>
      <c r="BU13" s="5" t="s">
        <v>245</v>
      </c>
      <c r="BV13" s="5" t="s">
        <v>246</v>
      </c>
      <c r="BW13" s="5" t="s">
        <v>247</v>
      </c>
      <c r="BX13" s="5" t="s">
        <v>248</v>
      </c>
      <c r="BY13" s="5" t="s">
        <v>249</v>
      </c>
      <c r="BZ13" s="5" t="s">
        <v>250</v>
      </c>
      <c r="CA13" s="5" t="s">
        <v>251</v>
      </c>
      <c r="CB13" s="5" t="s">
        <v>252</v>
      </c>
      <c r="CC13" s="5" t="s">
        <v>253</v>
      </c>
      <c r="CD13" s="5" t="s">
        <v>254</v>
      </c>
      <c r="CE13" s="5" t="s">
        <v>255</v>
      </c>
      <c r="CF13" s="5" t="s">
        <v>256</v>
      </c>
      <c r="CG13" s="5" t="s">
        <v>257</v>
      </c>
      <c r="CH13" s="5" t="s">
        <v>258</v>
      </c>
      <c r="CI13" s="5" t="s">
        <v>259</v>
      </c>
      <c r="CJ13" s="5" t="s">
        <v>260</v>
      </c>
      <c r="CK13" s="5" t="s">
        <v>261</v>
      </c>
      <c r="CL13" s="5" t="s">
        <v>262</v>
      </c>
      <c r="CM13" s="5" t="s">
        <v>263</v>
      </c>
      <c r="CN13" s="5" t="s">
        <v>264</v>
      </c>
      <c r="CO13" s="5" t="s">
        <v>265</v>
      </c>
      <c r="CP13" s="5" t="s">
        <v>266</v>
      </c>
      <c r="CQ13" s="5" t="s">
        <v>267</v>
      </c>
      <c r="CR13" s="5" t="s">
        <v>268</v>
      </c>
      <c r="CS13" s="5" t="s">
        <v>269</v>
      </c>
      <c r="CT13" s="5" t="s">
        <v>270</v>
      </c>
      <c r="CU13" s="5" t="s">
        <v>271</v>
      </c>
      <c r="CV13" s="5" t="s">
        <v>272</v>
      </c>
      <c r="CW13" s="5" t="s">
        <v>273</v>
      </c>
      <c r="CX13" s="5" t="s">
        <v>274</v>
      </c>
      <c r="CY13" s="5" t="s">
        <v>275</v>
      </c>
      <c r="CZ13" s="5" t="s">
        <v>276</v>
      </c>
    </row>
    <row r="14" spans="1:104" ht="28.5" x14ac:dyDescent="0.2">
      <c r="A14" s="73" t="s">
        <v>277</v>
      </c>
      <c r="B14" s="48" t="s">
        <v>278</v>
      </c>
      <c r="C14" s="25" t="s">
        <v>279</v>
      </c>
      <c r="D14" s="58" t="s">
        <v>73</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286</v>
      </c>
      <c r="B15" s="48" t="s">
        <v>287</v>
      </c>
      <c r="C15" s="25" t="s">
        <v>288</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301</v>
      </c>
      <c r="B16" s="48" t="s">
        <v>302</v>
      </c>
      <c r="C16" s="48" t="s">
        <v>303</v>
      </c>
      <c r="D16" s="58" t="s">
        <v>73</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308</v>
      </c>
      <c r="B17" s="74" t="s">
        <v>309</v>
      </c>
      <c r="C17" s="33" t="s">
        <v>310</v>
      </c>
      <c r="D17" s="59" t="s">
        <v>73</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314</v>
      </c>
      <c r="B18" s="53" t="s">
        <v>315</v>
      </c>
      <c r="C18" s="30" t="s">
        <v>316</v>
      </c>
      <c r="D18" s="60" t="s">
        <v>73</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5" t="s">
        <v>54</v>
      </c>
      <c r="B19" s="46"/>
      <c r="C19" s="46"/>
      <c r="D19" s="46"/>
    </row>
    <row r="20" spans="1:104" ht="43.5" customHeight="1" thickBot="1" x14ac:dyDescent="0.35">
      <c r="A20" s="199" t="s">
        <v>318</v>
      </c>
      <c r="B20" s="199"/>
      <c r="C20" s="199"/>
      <c r="D20" s="31"/>
      <c r="E20" s="6"/>
      <c r="F20" s="6"/>
      <c r="G20" s="6"/>
      <c r="H20" s="6"/>
      <c r="I20" s="6"/>
      <c r="J20" s="6"/>
      <c r="K20" s="6"/>
      <c r="L20" s="6"/>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row>
    <row r="21" spans="1:104" ht="39.75" customHeight="1" x14ac:dyDescent="0.25">
      <c r="A21" s="186" t="s">
        <v>319</v>
      </c>
      <c r="B21" s="186"/>
      <c r="C21" s="186"/>
      <c r="D21" s="168"/>
      <c r="E21" s="156" t="s">
        <v>320</v>
      </c>
      <c r="F21" s="159"/>
      <c r="G21" s="159"/>
      <c r="H21" s="159"/>
      <c r="I21" s="157"/>
      <c r="J21" s="157"/>
      <c r="K21" s="157"/>
      <c r="L21" s="158"/>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row>
    <row r="22" spans="1:104" ht="47.25" customHeight="1" x14ac:dyDescent="0.2">
      <c r="A22" s="8" t="s">
        <v>28</v>
      </c>
      <c r="B22" s="9" t="s">
        <v>29</v>
      </c>
      <c r="C22" s="9" t="s">
        <v>30</v>
      </c>
      <c r="D22" s="9" t="s">
        <v>31</v>
      </c>
      <c r="E22" s="83" t="s">
        <v>321</v>
      </c>
      <c r="F22" s="83" t="s">
        <v>322</v>
      </c>
      <c r="G22" s="83" t="s">
        <v>323</v>
      </c>
      <c r="H22" s="83" t="s">
        <v>324</v>
      </c>
      <c r="I22" s="83" t="s">
        <v>325</v>
      </c>
      <c r="J22" s="83" t="s">
        <v>326</v>
      </c>
      <c r="K22" s="83" t="s">
        <v>327</v>
      </c>
      <c r="L22" s="83" t="s">
        <v>328</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329</v>
      </c>
      <c r="B23" s="48" t="s">
        <v>330</v>
      </c>
      <c r="C23" s="48" t="s">
        <v>331</v>
      </c>
      <c r="D23" s="25" t="s">
        <v>73</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334</v>
      </c>
      <c r="B24" s="86" t="s">
        <v>335</v>
      </c>
      <c r="C24" s="86" t="s">
        <v>336</v>
      </c>
      <c r="D24" s="82" t="s">
        <v>73</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338</v>
      </c>
      <c r="B25" s="53" t="s">
        <v>339</v>
      </c>
      <c r="C25" s="53" t="s">
        <v>340</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7" t="s">
        <v>54</v>
      </c>
      <c r="C26" s="6"/>
      <c r="D26" s="6"/>
      <c r="E26" s="6"/>
      <c r="F26" s="6"/>
      <c r="G26" s="6"/>
      <c r="H26" s="6"/>
      <c r="I26" s="6"/>
      <c r="J26" s="6"/>
      <c r="K26" s="6"/>
      <c r="L26" s="6"/>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164"/>
      <c r="AM26" s="164"/>
      <c r="AN26" s="164"/>
      <c r="AO26" s="164"/>
      <c r="AP26" s="164"/>
      <c r="AQ26" s="164"/>
      <c r="AR26" s="164"/>
    </row>
    <row r="27" spans="1:104" ht="28.5" customHeight="1" thickBot="1" x14ac:dyDescent="0.35">
      <c r="A27" s="195" t="s">
        <v>341</v>
      </c>
      <c r="B27" s="195"/>
      <c r="C27" s="195"/>
      <c r="D27" s="3"/>
      <c r="E27" s="6"/>
      <c r="F27" s="6"/>
      <c r="G27" s="6"/>
      <c r="H27" s="6"/>
      <c r="I27" s="6"/>
      <c r="J27" s="6"/>
      <c r="K27" s="6"/>
      <c r="L27" s="6"/>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4"/>
      <c r="AM27" s="164"/>
      <c r="AN27" s="164"/>
      <c r="AO27" s="164"/>
      <c r="AP27" s="164"/>
      <c r="AQ27" s="164"/>
      <c r="AR27" s="164"/>
    </row>
    <row r="28" spans="1:104" ht="36" customHeight="1" x14ac:dyDescent="0.25">
      <c r="A28" s="193" t="s">
        <v>342</v>
      </c>
      <c r="B28" s="194"/>
      <c r="C28" s="194"/>
      <c r="D28" s="66"/>
      <c r="E28" s="156" t="s">
        <v>343</v>
      </c>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8"/>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344</v>
      </c>
      <c r="B30" s="25" t="s">
        <v>345</v>
      </c>
      <c r="C30" s="48" t="s">
        <v>346</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387</v>
      </c>
      <c r="B31" s="25" t="s">
        <v>388</v>
      </c>
      <c r="C31" s="48" t="s">
        <v>389</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392</v>
      </c>
      <c r="B32" s="25" t="s">
        <v>393</v>
      </c>
      <c r="C32" s="75" t="s">
        <v>394</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396</v>
      </c>
      <c r="B33" s="48" t="s">
        <v>397</v>
      </c>
      <c r="C33" s="48" t="s">
        <v>398</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433</v>
      </c>
      <c r="B34" s="48" t="s">
        <v>434</v>
      </c>
      <c r="C34" s="48" t="s">
        <v>435</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469</v>
      </c>
      <c r="B35" s="48" t="s">
        <v>470</v>
      </c>
      <c r="C35" s="48" t="s">
        <v>471</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472</v>
      </c>
      <c r="B36" s="48" t="s">
        <v>473</v>
      </c>
      <c r="C36" s="48" t="s">
        <v>474</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476</v>
      </c>
      <c r="B37" s="48" t="s">
        <v>477</v>
      </c>
      <c r="C37" s="48" t="s">
        <v>478</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480</v>
      </c>
      <c r="B38" s="25" t="s">
        <v>481</v>
      </c>
      <c r="C38" s="48" t="s">
        <v>482</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483</v>
      </c>
      <c r="B39" s="25" t="s">
        <v>484</v>
      </c>
      <c r="C39" s="48" t="s">
        <v>485</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486</v>
      </c>
      <c r="B40" s="25" t="s">
        <v>487</v>
      </c>
      <c r="C40" s="48" t="s">
        <v>488</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520</v>
      </c>
      <c r="B41" s="25" t="s">
        <v>521</v>
      </c>
      <c r="C41" s="48" t="s">
        <v>522</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554</v>
      </c>
      <c r="B42" s="53" t="s">
        <v>555</v>
      </c>
      <c r="C42" s="53" t="s">
        <v>556</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7" t="s">
        <v>23</v>
      </c>
      <c r="C43" s="164"/>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c r="AI43" s="164"/>
      <c r="AJ43" s="164"/>
      <c r="AK43" s="164"/>
      <c r="AL43" s="164"/>
      <c r="AM43" s="164"/>
      <c r="AN43" s="164"/>
      <c r="AO43" s="164"/>
      <c r="AP43" s="164"/>
      <c r="AQ43" s="164"/>
      <c r="AR43" s="164"/>
    </row>
    <row r="44" spans="1:44" ht="14.25" hidden="1" customHeight="1" x14ac:dyDescent="0.2">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4"/>
      <c r="AK44" s="164"/>
      <c r="AL44" s="164"/>
      <c r="AM44" s="164"/>
      <c r="AN44" s="164"/>
      <c r="AO44" s="164"/>
      <c r="AP44" s="164"/>
      <c r="AQ44" s="164"/>
      <c r="AR44" s="164"/>
    </row>
    <row r="45" spans="1:44" ht="14.25" hidden="1" customHeight="1" x14ac:dyDescent="0.2">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4"/>
      <c r="AK45" s="164"/>
      <c r="AL45" s="164"/>
      <c r="AM45" s="164"/>
      <c r="AN45" s="164"/>
      <c r="AO45" s="164"/>
      <c r="AP45" s="164"/>
      <c r="AQ45" s="164"/>
      <c r="AR45" s="164"/>
    </row>
    <row r="46" spans="1:44" ht="14.25" hidden="1" customHeight="1" x14ac:dyDescent="0.2">
      <c r="C46" s="164"/>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164"/>
      <c r="AK46" s="164"/>
      <c r="AL46" s="164"/>
      <c r="AM46" s="164"/>
      <c r="AN46" s="164"/>
      <c r="AO46" s="164"/>
      <c r="AP46" s="164"/>
      <c r="AQ46" s="164"/>
      <c r="AR46" s="164"/>
    </row>
    <row r="47" spans="1:44" ht="14.25" hidden="1" customHeight="1" x14ac:dyDescent="0.2">
      <c r="C47" s="164"/>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164"/>
      <c r="AL47" s="164"/>
      <c r="AM47" s="164"/>
      <c r="AN47" s="164"/>
      <c r="AO47" s="164"/>
      <c r="AP47" s="164"/>
      <c r="AQ47" s="164"/>
      <c r="AR47" s="164"/>
    </row>
    <row r="48" spans="1:44" ht="14.25" hidden="1" customHeight="1" x14ac:dyDescent="0.2">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64"/>
      <c r="AL48" s="164"/>
      <c r="AM48" s="164"/>
      <c r="AN48" s="164"/>
      <c r="AO48" s="164"/>
      <c r="AP48" s="164"/>
      <c r="AQ48" s="164"/>
      <c r="AR48" s="164"/>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AA2AKo/bnUF8kYCDCLs/4yEpXyRnpw8CKoviWMuiYuEe0SgYHqUpXmhBs6fn1+xBWypkgE7mpKLPkE9bLvLlow==" saltValue="POAWy9tW1+6fiKfhho3CD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B8F0B70B-5E2D-4938-81B7-5AD8CE11D8E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AB40D979-525D-4604-9E50-177C4C9DFC6D}">
          <x14:formula1>
            <xm:f>'Set Values'!$I$3:$I$7</xm:f>
          </x14:formula1>
          <xm:sqref>E19:CZ19</xm:sqref>
        </x14:dataValidation>
        <x14:dataValidation type="list" allowBlank="1" showInputMessage="1" prompt="To enter free text, select cell and type - do not click into cell" xr:uid="{5FCE09CE-43DE-4F0B-AEA6-A7166F94463B}">
          <x14:formula1>
            <xm:f>'Set Values'!$I$3:$I$7</xm:f>
          </x14:formula1>
          <xm:sqref>E17:CZ17</xm:sqref>
        </x14:dataValidation>
        <x14:dataValidation type="list" allowBlank="1" showInputMessage="1" prompt="To enter free text, select cell and type - do not click into cell" xr:uid="{DAFCC888-C504-41D2-9687-4B706000E74F}">
          <x14:formula1>
            <xm:f>'Set Values'!$F$3:$F$12</xm:f>
          </x14:formula1>
          <xm:sqref>E14:CZ14</xm:sqref>
        </x14:dataValidation>
        <x14:dataValidation type="list" allowBlank="1" showInputMessage="1" showErrorMessage="1" xr:uid="{0DDE28CB-8C94-421F-98F5-918837D2F733}">
          <x14:formula1>
            <xm:f>'Set Values'!$M$3:$M$4</xm:f>
          </x14:formula1>
          <xm:sqref>E31:AR31 E38:AR38</xm:sqref>
        </x14:dataValidation>
        <x14:dataValidation type="list" allowBlank="1" showInputMessage="1" showErrorMessage="1" xr:uid="{E64FBDB8-33F0-4725-A976-2FE29584B4EC}">
          <x14:formula1>
            <xm:f>'Set Values'!$L$3:$L$5</xm:f>
          </x14:formula1>
          <xm:sqref>E24:L24</xm:sqref>
        </x14:dataValidation>
        <x14:dataValidation type="list" allowBlank="1" showInputMessage="1" prompt="To enter free text, select cell and type - do not click into cell" xr:uid="{EF469232-395C-4587-B483-ADD19AFC1294}">
          <x14:formula1>
            <xm:f>'Set Values'!$G$3:$G$14</xm:f>
          </x14:formula1>
          <xm:sqref>E16:CZ16</xm:sqref>
        </x14:dataValidation>
        <x14:dataValidation type="list" allowBlank="1" showInputMessage="1" xr:uid="{7ABDF271-06A2-41DB-B668-25C2F2C49CE5}">
          <x14:formula1>
            <xm:f>'Set Values'!$K$3:$K$10</xm:f>
          </x14:formula1>
          <xm:sqref>E23:L23</xm:sqref>
        </x14:dataValidation>
        <x14:dataValidation type="list" allowBlank="1" showInputMessage="1" prompt="To enter free text, select cell and type - do not click into cell" xr:uid="{06A73DE9-83CD-4550-A240-A31E771B6E31}">
          <x14:formula1>
            <xm:f>'Set Values'!$H$3:$H$12</xm:f>
          </x14:formula1>
          <xm:sqref>E18:CZ18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DDD15-957D-4D92-A43A-80B51667548F}">
  <dimension ref="A1:DA135"/>
  <sheetViews>
    <sheetView showGridLines="0" topLeftCell="A34" zoomScale="85" zoomScaleNormal="85" workbookViewId="0">
      <selection activeCell="A43" sqref="A43: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165</v>
      </c>
      <c r="B1" s="23"/>
      <c r="C1" s="6"/>
      <c r="D1" s="90"/>
      <c r="E1" s="61"/>
      <c r="F1" s="67"/>
      <c r="G1" s="67"/>
      <c r="H1" s="67"/>
      <c r="I1" s="67"/>
      <c r="J1" s="6"/>
      <c r="K1" s="6"/>
      <c r="L1" s="6"/>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row>
    <row r="2" spans="1:104" ht="19.5" customHeight="1" thickBot="1" x14ac:dyDescent="0.25">
      <c r="A2" s="152" t="s">
        <v>166</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row>
    <row r="3" spans="1:104" ht="28.5" customHeight="1" x14ac:dyDescent="0.2">
      <c r="A3" s="153" t="s">
        <v>167</v>
      </c>
      <c r="B3" s="154"/>
      <c r="C3" s="155" t="str">
        <f>IF('I_State&amp;Prog_Info'!P15="","[Program 12]",'I_State&amp;Prog_Info'!P15)</f>
        <v>[Program 12]</v>
      </c>
      <c r="D3" s="164"/>
      <c r="E3" s="67"/>
      <c r="F3" s="164"/>
      <c r="G3" s="6"/>
      <c r="H3" s="6"/>
      <c r="I3" s="6"/>
      <c r="J3" s="6"/>
      <c r="K3" s="6"/>
      <c r="L3" s="6"/>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row>
    <row r="4" spans="1:104" ht="23.25" customHeight="1" x14ac:dyDescent="0.2">
      <c r="A4" s="196" t="s">
        <v>168</v>
      </c>
      <c r="B4" s="197"/>
      <c r="C4" s="92" t="str">
        <f>IF('I_State&amp;Prog_Info'!P17="","(Placeholder for plan type)",'I_State&amp;Prog_Info'!P17)</f>
        <v>(Placeholder for plan type)</v>
      </c>
      <c r="D4" s="164"/>
      <c r="E4" s="6"/>
      <c r="F4" s="6"/>
      <c r="G4" s="6"/>
      <c r="H4" s="6"/>
      <c r="I4" s="6"/>
      <c r="J4" s="6"/>
      <c r="K4" s="6"/>
      <c r="L4" s="6"/>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row>
    <row r="5" spans="1:104" ht="23.25" customHeight="1" x14ac:dyDescent="0.2">
      <c r="A5" s="196" t="s">
        <v>169</v>
      </c>
      <c r="B5" s="197"/>
      <c r="C5" s="92" t="str">
        <f>IF('I_State&amp;Prog_Info'!P59="","(Placeholder for providers)",'I_State&amp;Prog_Info'!P59)</f>
        <v>(Placeholder for providers)</v>
      </c>
      <c r="D5" s="164"/>
      <c r="E5" s="6"/>
      <c r="F5" s="164"/>
      <c r="G5" s="6"/>
      <c r="H5" s="6"/>
      <c r="I5" s="6"/>
      <c r="J5" s="6"/>
      <c r="K5" s="6"/>
      <c r="L5" s="6"/>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row>
    <row r="6" spans="1:104" ht="23.25" customHeight="1" x14ac:dyDescent="0.2">
      <c r="A6" s="196" t="s">
        <v>170</v>
      </c>
      <c r="B6" s="197"/>
      <c r="C6" s="93" t="str">
        <f>IF('I_State&amp;Prog_Info'!P39="","(Placeholder for separate analysis and results document)",'I_State&amp;Prog_Info'!P39)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164"/>
      <c r="F6" s="164"/>
      <c r="G6" s="164"/>
      <c r="H6" s="6"/>
      <c r="I6" s="6"/>
      <c r="J6" s="6"/>
      <c r="K6" s="6"/>
      <c r="L6" s="6"/>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row>
    <row r="7" spans="1:104" ht="23.1" customHeight="1" x14ac:dyDescent="0.2">
      <c r="A7" s="196" t="s">
        <v>171</v>
      </c>
      <c r="B7" s="197"/>
      <c r="C7" s="93" t="str">
        <f>IF('I_State&amp;Prog_Info'!P40="","(Placeholder for separate analysis and results document)",'I_State&amp;Prog_Info'!P40)</f>
        <v>(Placeholder for separate analysis and results document)</v>
      </c>
      <c r="D7" s="3"/>
      <c r="E7" s="6"/>
      <c r="F7" s="6"/>
      <c r="G7" s="6"/>
      <c r="H7" s="6"/>
      <c r="I7" s="6"/>
      <c r="J7" s="6"/>
      <c r="K7" s="6"/>
      <c r="L7" s="6"/>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row>
    <row r="8" spans="1:104" ht="23.1" customHeight="1" thickBot="1" x14ac:dyDescent="0.25">
      <c r="A8" s="200" t="s">
        <v>172</v>
      </c>
      <c r="B8" s="201"/>
      <c r="C8" s="94" t="str">
        <f>IF('I_State&amp;Prog_Info'!P41="","(Placeholder for separate analysis and results document)",'I_State&amp;Prog_Info'!P41)</f>
        <v>(Placeholder for separate analysis and results document)</v>
      </c>
      <c r="D8" s="3"/>
      <c r="E8" s="6"/>
      <c r="F8" s="6"/>
      <c r="G8" s="6"/>
      <c r="H8" s="6"/>
      <c r="I8" s="6"/>
      <c r="J8" s="6"/>
      <c r="K8" s="6"/>
      <c r="L8" s="6"/>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row>
    <row r="9" spans="1:104" ht="87.75" customHeight="1" x14ac:dyDescent="0.2">
      <c r="A9" s="198" t="s">
        <v>173</v>
      </c>
      <c r="B9" s="198"/>
      <c r="C9" s="198"/>
      <c r="D9" s="164"/>
      <c r="E9" s="6"/>
      <c r="F9" s="6"/>
      <c r="G9" s="6"/>
      <c r="H9" s="6"/>
      <c r="I9" s="6"/>
      <c r="J9" s="6"/>
      <c r="K9" s="6"/>
      <c r="L9" s="6"/>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row>
    <row r="10" spans="1:104" ht="18" customHeight="1" x14ac:dyDescent="0.2">
      <c r="A10" s="164"/>
      <c r="B10" s="164"/>
      <c r="C10" s="164"/>
      <c r="D10" s="3"/>
      <c r="E10" s="6"/>
      <c r="F10" s="6"/>
      <c r="G10" s="6"/>
      <c r="H10" s="6"/>
      <c r="I10" s="6"/>
      <c r="J10" s="6"/>
      <c r="K10" s="6"/>
      <c r="L10" s="6"/>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row>
    <row r="11" spans="1:104" ht="41.25" customHeight="1" thickBot="1" x14ac:dyDescent="0.35">
      <c r="A11" s="199" t="s">
        <v>174</v>
      </c>
      <c r="B11" s="199"/>
      <c r="C11" s="199"/>
      <c r="D11" s="6"/>
      <c r="E11" s="6"/>
      <c r="F11" s="6"/>
      <c r="G11" s="6"/>
      <c r="H11" s="6"/>
      <c r="I11" s="6"/>
      <c r="J11" s="6"/>
      <c r="K11" s="6"/>
      <c r="L11" s="6"/>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row>
    <row r="12" spans="1:104" ht="30" customHeight="1" x14ac:dyDescent="0.25">
      <c r="A12" s="183" t="s">
        <v>175</v>
      </c>
      <c r="B12" s="183"/>
      <c r="C12" s="183"/>
      <c r="D12" s="168"/>
      <c r="E12" s="156" t="s">
        <v>176</v>
      </c>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8"/>
    </row>
    <row r="13" spans="1:104" ht="29.25" customHeight="1" x14ac:dyDescent="0.2">
      <c r="A13" s="8" t="s">
        <v>28</v>
      </c>
      <c r="B13" s="9" t="s">
        <v>29</v>
      </c>
      <c r="C13" s="9" t="s">
        <v>30</v>
      </c>
      <c r="D13" s="9" t="s">
        <v>31</v>
      </c>
      <c r="E13" s="5" t="s">
        <v>177</v>
      </c>
      <c r="F13" s="5" t="s">
        <v>178</v>
      </c>
      <c r="G13" s="5" t="s">
        <v>179</v>
      </c>
      <c r="H13" s="5" t="s">
        <v>180</v>
      </c>
      <c r="I13" s="5" t="s">
        <v>181</v>
      </c>
      <c r="J13" s="5" t="s">
        <v>182</v>
      </c>
      <c r="K13" s="5" t="s">
        <v>183</v>
      </c>
      <c r="L13" s="5" t="s">
        <v>184</v>
      </c>
      <c r="M13" s="5" t="s">
        <v>185</v>
      </c>
      <c r="N13" s="5" t="s">
        <v>186</v>
      </c>
      <c r="O13" s="5" t="s">
        <v>187</v>
      </c>
      <c r="P13" s="5" t="s">
        <v>188</v>
      </c>
      <c r="Q13" s="5" t="s">
        <v>189</v>
      </c>
      <c r="R13" s="5" t="s">
        <v>190</v>
      </c>
      <c r="S13" s="5" t="s">
        <v>191</v>
      </c>
      <c r="T13" s="5" t="s">
        <v>192</v>
      </c>
      <c r="U13" s="5" t="s">
        <v>193</v>
      </c>
      <c r="V13" s="5" t="s">
        <v>194</v>
      </c>
      <c r="W13" s="5" t="s">
        <v>195</v>
      </c>
      <c r="X13" s="5" t="s">
        <v>196</v>
      </c>
      <c r="Y13" s="5" t="s">
        <v>197</v>
      </c>
      <c r="Z13" s="5" t="s">
        <v>198</v>
      </c>
      <c r="AA13" s="5" t="s">
        <v>199</v>
      </c>
      <c r="AB13" s="5" t="s">
        <v>200</v>
      </c>
      <c r="AC13" s="5" t="s">
        <v>201</v>
      </c>
      <c r="AD13" s="5" t="s">
        <v>202</v>
      </c>
      <c r="AE13" s="5" t="s">
        <v>203</v>
      </c>
      <c r="AF13" s="5" t="s">
        <v>204</v>
      </c>
      <c r="AG13" s="5" t="s">
        <v>205</v>
      </c>
      <c r="AH13" s="5" t="s">
        <v>206</v>
      </c>
      <c r="AI13" s="5" t="s">
        <v>207</v>
      </c>
      <c r="AJ13" s="5" t="s">
        <v>208</v>
      </c>
      <c r="AK13" s="5" t="s">
        <v>209</v>
      </c>
      <c r="AL13" s="5" t="s">
        <v>210</v>
      </c>
      <c r="AM13" s="5" t="s">
        <v>211</v>
      </c>
      <c r="AN13" s="5" t="s">
        <v>212</v>
      </c>
      <c r="AO13" s="5" t="s">
        <v>213</v>
      </c>
      <c r="AP13" s="5" t="s">
        <v>214</v>
      </c>
      <c r="AQ13" s="5" t="s">
        <v>215</v>
      </c>
      <c r="AR13" s="5" t="s">
        <v>216</v>
      </c>
      <c r="AS13" s="5" t="s">
        <v>217</v>
      </c>
      <c r="AT13" s="5" t="s">
        <v>218</v>
      </c>
      <c r="AU13" s="5" t="s">
        <v>219</v>
      </c>
      <c r="AV13" s="5" t="s">
        <v>220</v>
      </c>
      <c r="AW13" s="5" t="s">
        <v>221</v>
      </c>
      <c r="AX13" s="5" t="s">
        <v>222</v>
      </c>
      <c r="AY13" s="5" t="s">
        <v>223</v>
      </c>
      <c r="AZ13" s="5" t="s">
        <v>224</v>
      </c>
      <c r="BA13" s="5" t="s">
        <v>225</v>
      </c>
      <c r="BB13" s="5" t="s">
        <v>226</v>
      </c>
      <c r="BC13" s="5" t="s">
        <v>227</v>
      </c>
      <c r="BD13" s="5" t="s">
        <v>228</v>
      </c>
      <c r="BE13" s="5" t="s">
        <v>229</v>
      </c>
      <c r="BF13" s="5" t="s">
        <v>230</v>
      </c>
      <c r="BG13" s="5" t="s">
        <v>231</v>
      </c>
      <c r="BH13" s="5" t="s">
        <v>232</v>
      </c>
      <c r="BI13" s="5" t="s">
        <v>233</v>
      </c>
      <c r="BJ13" s="5" t="s">
        <v>234</v>
      </c>
      <c r="BK13" s="5" t="s">
        <v>235</v>
      </c>
      <c r="BL13" s="5" t="s">
        <v>236</v>
      </c>
      <c r="BM13" s="5" t="s">
        <v>237</v>
      </c>
      <c r="BN13" s="5" t="s">
        <v>238</v>
      </c>
      <c r="BO13" s="5" t="s">
        <v>239</v>
      </c>
      <c r="BP13" s="5" t="s">
        <v>240</v>
      </c>
      <c r="BQ13" s="5" t="s">
        <v>241</v>
      </c>
      <c r="BR13" s="5" t="s">
        <v>242</v>
      </c>
      <c r="BS13" s="5" t="s">
        <v>243</v>
      </c>
      <c r="BT13" s="5" t="s">
        <v>244</v>
      </c>
      <c r="BU13" s="5" t="s">
        <v>245</v>
      </c>
      <c r="BV13" s="5" t="s">
        <v>246</v>
      </c>
      <c r="BW13" s="5" t="s">
        <v>247</v>
      </c>
      <c r="BX13" s="5" t="s">
        <v>248</v>
      </c>
      <c r="BY13" s="5" t="s">
        <v>249</v>
      </c>
      <c r="BZ13" s="5" t="s">
        <v>250</v>
      </c>
      <c r="CA13" s="5" t="s">
        <v>251</v>
      </c>
      <c r="CB13" s="5" t="s">
        <v>252</v>
      </c>
      <c r="CC13" s="5" t="s">
        <v>253</v>
      </c>
      <c r="CD13" s="5" t="s">
        <v>254</v>
      </c>
      <c r="CE13" s="5" t="s">
        <v>255</v>
      </c>
      <c r="CF13" s="5" t="s">
        <v>256</v>
      </c>
      <c r="CG13" s="5" t="s">
        <v>257</v>
      </c>
      <c r="CH13" s="5" t="s">
        <v>258</v>
      </c>
      <c r="CI13" s="5" t="s">
        <v>259</v>
      </c>
      <c r="CJ13" s="5" t="s">
        <v>260</v>
      </c>
      <c r="CK13" s="5" t="s">
        <v>261</v>
      </c>
      <c r="CL13" s="5" t="s">
        <v>262</v>
      </c>
      <c r="CM13" s="5" t="s">
        <v>263</v>
      </c>
      <c r="CN13" s="5" t="s">
        <v>264</v>
      </c>
      <c r="CO13" s="5" t="s">
        <v>265</v>
      </c>
      <c r="CP13" s="5" t="s">
        <v>266</v>
      </c>
      <c r="CQ13" s="5" t="s">
        <v>267</v>
      </c>
      <c r="CR13" s="5" t="s">
        <v>268</v>
      </c>
      <c r="CS13" s="5" t="s">
        <v>269</v>
      </c>
      <c r="CT13" s="5" t="s">
        <v>270</v>
      </c>
      <c r="CU13" s="5" t="s">
        <v>271</v>
      </c>
      <c r="CV13" s="5" t="s">
        <v>272</v>
      </c>
      <c r="CW13" s="5" t="s">
        <v>273</v>
      </c>
      <c r="CX13" s="5" t="s">
        <v>274</v>
      </c>
      <c r="CY13" s="5" t="s">
        <v>275</v>
      </c>
      <c r="CZ13" s="5" t="s">
        <v>276</v>
      </c>
    </row>
    <row r="14" spans="1:104" ht="28.5" x14ac:dyDescent="0.2">
      <c r="A14" s="73" t="s">
        <v>277</v>
      </c>
      <c r="B14" s="48" t="s">
        <v>278</v>
      </c>
      <c r="C14" s="25" t="s">
        <v>279</v>
      </c>
      <c r="D14" s="58" t="s">
        <v>73</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286</v>
      </c>
      <c r="B15" s="48" t="s">
        <v>287</v>
      </c>
      <c r="C15" s="25" t="s">
        <v>288</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301</v>
      </c>
      <c r="B16" s="48" t="s">
        <v>302</v>
      </c>
      <c r="C16" s="48" t="s">
        <v>303</v>
      </c>
      <c r="D16" s="58" t="s">
        <v>73</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308</v>
      </c>
      <c r="B17" s="74" t="s">
        <v>309</v>
      </c>
      <c r="C17" s="33" t="s">
        <v>310</v>
      </c>
      <c r="D17" s="59" t="s">
        <v>73</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314</v>
      </c>
      <c r="B18" s="53" t="s">
        <v>315</v>
      </c>
      <c r="C18" s="30" t="s">
        <v>316</v>
      </c>
      <c r="D18" s="60" t="s">
        <v>73</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5" t="s">
        <v>54</v>
      </c>
      <c r="B19" s="46"/>
      <c r="C19" s="46"/>
      <c r="D19" s="46"/>
    </row>
    <row r="20" spans="1:104" ht="43.5" customHeight="1" thickBot="1" x14ac:dyDescent="0.35">
      <c r="A20" s="199" t="s">
        <v>318</v>
      </c>
      <c r="B20" s="199"/>
      <c r="C20" s="199"/>
      <c r="D20" s="31"/>
      <c r="E20" s="6"/>
      <c r="F20" s="6"/>
      <c r="G20" s="6"/>
      <c r="H20" s="6"/>
      <c r="I20" s="6"/>
      <c r="J20" s="6"/>
      <c r="K20" s="6"/>
      <c r="L20" s="6"/>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row>
    <row r="21" spans="1:104" ht="39.75" customHeight="1" x14ac:dyDescent="0.25">
      <c r="A21" s="186" t="s">
        <v>319</v>
      </c>
      <c r="B21" s="186"/>
      <c r="C21" s="186"/>
      <c r="D21" s="168"/>
      <c r="E21" s="156" t="s">
        <v>320</v>
      </c>
      <c r="F21" s="159"/>
      <c r="G21" s="159"/>
      <c r="H21" s="159"/>
      <c r="I21" s="157"/>
      <c r="J21" s="157"/>
      <c r="K21" s="157"/>
      <c r="L21" s="158"/>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row>
    <row r="22" spans="1:104" ht="47.25" customHeight="1" x14ac:dyDescent="0.2">
      <c r="A22" s="8" t="s">
        <v>28</v>
      </c>
      <c r="B22" s="9" t="s">
        <v>29</v>
      </c>
      <c r="C22" s="9" t="s">
        <v>30</v>
      </c>
      <c r="D22" s="9" t="s">
        <v>31</v>
      </c>
      <c r="E22" s="83" t="s">
        <v>321</v>
      </c>
      <c r="F22" s="83" t="s">
        <v>322</v>
      </c>
      <c r="G22" s="83" t="s">
        <v>323</v>
      </c>
      <c r="H22" s="83" t="s">
        <v>324</v>
      </c>
      <c r="I22" s="83" t="s">
        <v>325</v>
      </c>
      <c r="J22" s="83" t="s">
        <v>326</v>
      </c>
      <c r="K22" s="83" t="s">
        <v>327</v>
      </c>
      <c r="L22" s="83" t="s">
        <v>328</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329</v>
      </c>
      <c r="B23" s="48" t="s">
        <v>330</v>
      </c>
      <c r="C23" s="48" t="s">
        <v>331</v>
      </c>
      <c r="D23" s="25" t="s">
        <v>73</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334</v>
      </c>
      <c r="B24" s="86" t="s">
        <v>335</v>
      </c>
      <c r="C24" s="86" t="s">
        <v>336</v>
      </c>
      <c r="D24" s="82" t="s">
        <v>73</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338</v>
      </c>
      <c r="B25" s="53" t="s">
        <v>339</v>
      </c>
      <c r="C25" s="53" t="s">
        <v>340</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7" t="s">
        <v>54</v>
      </c>
      <c r="C26" s="6"/>
      <c r="D26" s="6"/>
      <c r="E26" s="6"/>
      <c r="F26" s="6"/>
      <c r="G26" s="6"/>
      <c r="H26" s="6"/>
      <c r="I26" s="6"/>
      <c r="J26" s="6"/>
      <c r="K26" s="6"/>
      <c r="L26" s="6"/>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164"/>
      <c r="AM26" s="164"/>
      <c r="AN26" s="164"/>
      <c r="AO26" s="164"/>
      <c r="AP26" s="164"/>
      <c r="AQ26" s="164"/>
      <c r="AR26" s="164"/>
    </row>
    <row r="27" spans="1:104" ht="28.5" customHeight="1" thickBot="1" x14ac:dyDescent="0.35">
      <c r="A27" s="195" t="s">
        <v>341</v>
      </c>
      <c r="B27" s="195"/>
      <c r="C27" s="195"/>
      <c r="D27" s="3"/>
      <c r="E27" s="6"/>
      <c r="F27" s="6"/>
      <c r="G27" s="6"/>
      <c r="H27" s="6"/>
      <c r="I27" s="6"/>
      <c r="J27" s="6"/>
      <c r="K27" s="6"/>
      <c r="L27" s="6"/>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4"/>
      <c r="AM27" s="164"/>
      <c r="AN27" s="164"/>
      <c r="AO27" s="164"/>
      <c r="AP27" s="164"/>
      <c r="AQ27" s="164"/>
      <c r="AR27" s="164"/>
    </row>
    <row r="28" spans="1:104" ht="36" customHeight="1" x14ac:dyDescent="0.25">
      <c r="A28" s="193" t="s">
        <v>342</v>
      </c>
      <c r="B28" s="194"/>
      <c r="C28" s="194"/>
      <c r="D28" s="66"/>
      <c r="E28" s="156" t="s">
        <v>343</v>
      </c>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8"/>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344</v>
      </c>
      <c r="B30" s="25" t="s">
        <v>345</v>
      </c>
      <c r="C30" s="48" t="s">
        <v>346</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387</v>
      </c>
      <c r="B31" s="25" t="s">
        <v>388</v>
      </c>
      <c r="C31" s="48" t="s">
        <v>389</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392</v>
      </c>
      <c r="B32" s="25" t="s">
        <v>393</v>
      </c>
      <c r="C32" s="75" t="s">
        <v>394</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396</v>
      </c>
      <c r="B33" s="48" t="s">
        <v>397</v>
      </c>
      <c r="C33" s="48" t="s">
        <v>398</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433</v>
      </c>
      <c r="B34" s="48" t="s">
        <v>434</v>
      </c>
      <c r="C34" s="48" t="s">
        <v>435</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469</v>
      </c>
      <c r="B35" s="48" t="s">
        <v>470</v>
      </c>
      <c r="C35" s="48" t="s">
        <v>471</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472</v>
      </c>
      <c r="B36" s="48" t="s">
        <v>473</v>
      </c>
      <c r="C36" s="48" t="s">
        <v>474</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476</v>
      </c>
      <c r="B37" s="48" t="s">
        <v>477</v>
      </c>
      <c r="C37" s="48" t="s">
        <v>478</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480</v>
      </c>
      <c r="B38" s="25" t="s">
        <v>481</v>
      </c>
      <c r="C38" s="48" t="s">
        <v>482</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483</v>
      </c>
      <c r="B39" s="25" t="s">
        <v>484</v>
      </c>
      <c r="C39" s="48" t="s">
        <v>485</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486</v>
      </c>
      <c r="B40" s="25" t="s">
        <v>487</v>
      </c>
      <c r="C40" s="48" t="s">
        <v>488</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520</v>
      </c>
      <c r="B41" s="25" t="s">
        <v>521</v>
      </c>
      <c r="C41" s="48" t="s">
        <v>522</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554</v>
      </c>
      <c r="B42" s="53" t="s">
        <v>555</v>
      </c>
      <c r="C42" s="53" t="s">
        <v>556</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7" t="s">
        <v>23</v>
      </c>
      <c r="C43" s="164"/>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c r="AI43" s="164"/>
      <c r="AJ43" s="164"/>
      <c r="AK43" s="164"/>
      <c r="AL43" s="164"/>
      <c r="AM43" s="164"/>
      <c r="AN43" s="164"/>
      <c r="AO43" s="164"/>
      <c r="AP43" s="164"/>
      <c r="AQ43" s="164"/>
      <c r="AR43" s="164"/>
    </row>
    <row r="44" spans="1:44" ht="14.25" hidden="1" customHeight="1" x14ac:dyDescent="0.2">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4"/>
      <c r="AK44" s="164"/>
      <c r="AL44" s="164"/>
      <c r="AM44" s="164"/>
      <c r="AN44" s="164"/>
      <c r="AO44" s="164"/>
      <c r="AP44" s="164"/>
      <c r="AQ44" s="164"/>
      <c r="AR44" s="164"/>
    </row>
    <row r="45" spans="1:44" ht="14.25" hidden="1" customHeight="1" x14ac:dyDescent="0.2">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4"/>
      <c r="AK45" s="164"/>
      <c r="AL45" s="164"/>
      <c r="AM45" s="164"/>
      <c r="AN45" s="164"/>
      <c r="AO45" s="164"/>
      <c r="AP45" s="164"/>
      <c r="AQ45" s="164"/>
      <c r="AR45" s="164"/>
    </row>
    <row r="46" spans="1:44" ht="14.25" hidden="1" customHeight="1" x14ac:dyDescent="0.2">
      <c r="C46" s="164"/>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164"/>
      <c r="AK46" s="164"/>
      <c r="AL46" s="164"/>
      <c r="AM46" s="164"/>
      <c r="AN46" s="164"/>
      <c r="AO46" s="164"/>
      <c r="AP46" s="164"/>
      <c r="AQ46" s="164"/>
      <c r="AR46" s="164"/>
    </row>
    <row r="47" spans="1:44" ht="14.25" hidden="1" customHeight="1" x14ac:dyDescent="0.2">
      <c r="C47" s="164"/>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164"/>
      <c r="AL47" s="164"/>
      <c r="AM47" s="164"/>
      <c r="AN47" s="164"/>
      <c r="AO47" s="164"/>
      <c r="AP47" s="164"/>
      <c r="AQ47" s="164"/>
      <c r="AR47" s="164"/>
    </row>
    <row r="48" spans="1:44" ht="14.25" hidden="1" customHeight="1" x14ac:dyDescent="0.2">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64"/>
      <c r="AL48" s="164"/>
      <c r="AM48" s="164"/>
      <c r="AN48" s="164"/>
      <c r="AO48" s="164"/>
      <c r="AP48" s="164"/>
      <c r="AQ48" s="164"/>
      <c r="AR48" s="164"/>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uq+A72ntYWA7BCTYX4D+CWabCxiiF09f7M4Sx5SrU8AzrQ4WggfegzJt/qrVKbT44niuv2VRuA+VuUccCZeIFQ==" saltValue="77iSFqaQzytiqAOGklve4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59BB5A2C-E86D-4884-A3BE-DE5F09F785C1}"/>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782BE8C4-DFF7-4D0F-854A-B142475EA28C}">
          <x14:formula1>
            <xm:f>'Set Values'!$H$3:$H$12</xm:f>
          </x14:formula1>
          <xm:sqref>E18:CZ18</xm:sqref>
        </x14:dataValidation>
        <x14:dataValidation type="list" allowBlank="1" showInputMessage="1" xr:uid="{7544A966-BB09-4B69-967B-C5824767E572}">
          <x14:formula1>
            <xm:f>'Set Values'!$K$3:$K$10</xm:f>
          </x14:formula1>
          <xm:sqref>E23:L23</xm:sqref>
        </x14:dataValidation>
        <x14:dataValidation type="list" allowBlank="1" showInputMessage="1" prompt="To enter free text, select cell and type - do not click into cell" xr:uid="{B9DEF982-CFD8-4D5F-9DDA-D2A7197DD3E3}">
          <x14:formula1>
            <xm:f>'Set Values'!$G$3:$G$14</xm:f>
          </x14:formula1>
          <xm:sqref>E16:CZ16</xm:sqref>
        </x14:dataValidation>
        <x14:dataValidation type="list" allowBlank="1" showInputMessage="1" showErrorMessage="1" xr:uid="{F03198FA-E6E2-45A5-B397-67AB0451A84F}">
          <x14:formula1>
            <xm:f>'Set Values'!$L$3:$L$5</xm:f>
          </x14:formula1>
          <xm:sqref>E24:L24</xm:sqref>
        </x14:dataValidation>
        <x14:dataValidation type="list" allowBlank="1" showInputMessage="1" showErrorMessage="1" xr:uid="{2ADCCD5F-91E5-4DCB-B871-AE922A5B18F8}">
          <x14:formula1>
            <xm:f>'Set Values'!$M$3:$M$4</xm:f>
          </x14:formula1>
          <xm:sqref>E31:AR31 E38:AR38</xm:sqref>
        </x14:dataValidation>
        <x14:dataValidation type="list" allowBlank="1" showInputMessage="1" prompt="To enter free text, select cell and type - do not click into cell" xr:uid="{D640F519-4DD8-48F0-B382-9E90F5AEFA87}">
          <x14:formula1>
            <xm:f>'Set Values'!$F$3:$F$12</xm:f>
          </x14:formula1>
          <xm:sqref>E14:CZ14</xm:sqref>
        </x14:dataValidation>
        <x14:dataValidation type="list" allowBlank="1" showInputMessage="1" prompt="To enter free text, select cell and type - do not click into cell" xr:uid="{27D8D145-55D4-4E2B-8F37-A781F8F83E66}">
          <x14:formula1>
            <xm:f>'Set Values'!$I$3:$I$7</xm:f>
          </x14:formula1>
          <xm:sqref>E17:CZ17</xm:sqref>
        </x14:dataValidation>
        <x14:dataValidation type="list" allowBlank="1" showInputMessage="1" xr:uid="{D40D5A2D-BB2D-4789-A425-60CD2B973D9B}">
          <x14:formula1>
            <xm:f>'Set Values'!$I$3:$I$7</xm:f>
          </x14:formula1>
          <xm:sqref>E19:CZ19</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6065E-0299-48F3-A8D4-B0D41D670C62}">
  <dimension ref="A1:DA135"/>
  <sheetViews>
    <sheetView showGridLines="0" topLeftCell="A42" zoomScale="85" zoomScaleNormal="85" workbookViewId="0">
      <selection activeCell="A43" sqref="A43: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165</v>
      </c>
      <c r="B1" s="23"/>
      <c r="C1" s="6"/>
      <c r="D1" s="90"/>
      <c r="E1" s="61"/>
      <c r="F1" s="67"/>
      <c r="G1" s="67"/>
      <c r="H1" s="67"/>
      <c r="I1" s="67"/>
      <c r="J1" s="6"/>
      <c r="K1" s="6"/>
      <c r="L1" s="6"/>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row>
    <row r="2" spans="1:104" ht="19.5" customHeight="1" thickBot="1" x14ac:dyDescent="0.25">
      <c r="A2" s="152" t="s">
        <v>166</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row>
    <row r="3" spans="1:104" ht="28.5" customHeight="1" x14ac:dyDescent="0.2">
      <c r="A3" s="153" t="s">
        <v>167</v>
      </c>
      <c r="B3" s="154"/>
      <c r="C3" s="155" t="str">
        <f>IF('I_State&amp;Prog_Info'!Q15="","[Program 13]",'I_State&amp;Prog_Info'!Q15)</f>
        <v>[Program 13]</v>
      </c>
      <c r="D3" s="164"/>
      <c r="E3" s="67"/>
      <c r="F3" s="164"/>
      <c r="G3" s="6"/>
      <c r="H3" s="6"/>
      <c r="I3" s="6"/>
      <c r="J3" s="6"/>
      <c r="K3" s="6"/>
      <c r="L3" s="6"/>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row>
    <row r="4" spans="1:104" ht="23.25" customHeight="1" x14ac:dyDescent="0.2">
      <c r="A4" s="196" t="s">
        <v>168</v>
      </c>
      <c r="B4" s="197"/>
      <c r="C4" s="92" t="str">
        <f>IF('I_State&amp;Prog_Info'!Q17="","(Placeholder for plan type)",'I_State&amp;Prog_Info'!Q17)</f>
        <v>(Placeholder for plan type)</v>
      </c>
      <c r="D4" s="164"/>
      <c r="E4" s="6"/>
      <c r="F4" s="6"/>
      <c r="G4" s="6"/>
      <c r="H4" s="6"/>
      <c r="I4" s="6"/>
      <c r="J4" s="6"/>
      <c r="K4" s="6"/>
      <c r="L4" s="6"/>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row>
    <row r="5" spans="1:104" ht="23.25" customHeight="1" x14ac:dyDescent="0.2">
      <c r="A5" s="196" t="s">
        <v>169</v>
      </c>
      <c r="B5" s="197"/>
      <c r="C5" s="92" t="str">
        <f>IF('I_State&amp;Prog_Info'!Q59="","(Placeholder for providers)",'I_State&amp;Prog_Info'!Q59)</f>
        <v>(Placeholder for providers)</v>
      </c>
      <c r="D5" s="164"/>
      <c r="E5" s="6"/>
      <c r="F5" s="164"/>
      <c r="G5" s="6"/>
      <c r="H5" s="6"/>
      <c r="I5" s="6"/>
      <c r="J5" s="6"/>
      <c r="K5" s="6"/>
      <c r="L5" s="6"/>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row>
    <row r="6" spans="1:104" ht="23.25" customHeight="1" x14ac:dyDescent="0.2">
      <c r="A6" s="196" t="s">
        <v>170</v>
      </c>
      <c r="B6" s="197"/>
      <c r="C6" s="93" t="str">
        <f>IF('I_State&amp;Prog_Info'!Q39="","(Placeholder for separate analysis and results document)",'I_State&amp;Prog_Info'!Q39)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164"/>
      <c r="F6" s="164"/>
      <c r="G6" s="164"/>
      <c r="H6" s="6"/>
      <c r="I6" s="6"/>
      <c r="J6" s="6"/>
      <c r="K6" s="6"/>
      <c r="L6" s="6"/>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row>
    <row r="7" spans="1:104" ht="23.1" customHeight="1" x14ac:dyDescent="0.2">
      <c r="A7" s="196" t="s">
        <v>171</v>
      </c>
      <c r="B7" s="197"/>
      <c r="C7" s="93" t="str">
        <f>IF('I_State&amp;Prog_Info'!Q40="","(Placeholder for separate analysis and results document)",'I_State&amp;Prog_Info'!Q40)</f>
        <v>(Placeholder for separate analysis and results document)</v>
      </c>
      <c r="D7" s="3"/>
      <c r="E7" s="6"/>
      <c r="F7" s="6"/>
      <c r="G7" s="6"/>
      <c r="H7" s="6"/>
      <c r="I7" s="6"/>
      <c r="J7" s="6"/>
      <c r="K7" s="6"/>
      <c r="L7" s="6"/>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row>
    <row r="8" spans="1:104" ht="23.1" customHeight="1" thickBot="1" x14ac:dyDescent="0.25">
      <c r="A8" s="200" t="s">
        <v>172</v>
      </c>
      <c r="B8" s="201"/>
      <c r="C8" s="94" t="str">
        <f>IF('I_State&amp;Prog_Info'!Q41="","(Placeholder for separate analysis and results document)",'I_State&amp;Prog_Info'!Q41)</f>
        <v>(Placeholder for separate analysis and results document)</v>
      </c>
      <c r="D8" s="3"/>
      <c r="E8" s="6"/>
      <c r="F8" s="6"/>
      <c r="G8" s="6"/>
      <c r="H8" s="6"/>
      <c r="I8" s="6"/>
      <c r="J8" s="6"/>
      <c r="K8" s="6"/>
      <c r="L8" s="6"/>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row>
    <row r="9" spans="1:104" ht="87.75" customHeight="1" x14ac:dyDescent="0.2">
      <c r="A9" s="198" t="s">
        <v>173</v>
      </c>
      <c r="B9" s="198"/>
      <c r="C9" s="198"/>
      <c r="D9" s="164"/>
      <c r="E9" s="6"/>
      <c r="F9" s="6"/>
      <c r="G9" s="6"/>
      <c r="H9" s="6"/>
      <c r="I9" s="6"/>
      <c r="J9" s="6"/>
      <c r="K9" s="6"/>
      <c r="L9" s="6"/>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row>
    <row r="10" spans="1:104" ht="18" customHeight="1" x14ac:dyDescent="0.2">
      <c r="A10" s="164"/>
      <c r="B10" s="164"/>
      <c r="C10" s="164"/>
      <c r="D10" s="3"/>
      <c r="E10" s="6"/>
      <c r="F10" s="6"/>
      <c r="G10" s="6"/>
      <c r="H10" s="6"/>
      <c r="I10" s="6"/>
      <c r="J10" s="6"/>
      <c r="K10" s="6"/>
      <c r="L10" s="6"/>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row>
    <row r="11" spans="1:104" ht="41.25" customHeight="1" thickBot="1" x14ac:dyDescent="0.35">
      <c r="A11" s="199" t="s">
        <v>174</v>
      </c>
      <c r="B11" s="199"/>
      <c r="C11" s="199"/>
      <c r="D11" s="6"/>
      <c r="E11" s="6"/>
      <c r="F11" s="6"/>
      <c r="G11" s="6"/>
      <c r="H11" s="6"/>
      <c r="I11" s="6"/>
      <c r="J11" s="6"/>
      <c r="K11" s="6"/>
      <c r="L11" s="6"/>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row>
    <row r="12" spans="1:104" ht="30" customHeight="1" x14ac:dyDescent="0.25">
      <c r="A12" s="183" t="s">
        <v>175</v>
      </c>
      <c r="B12" s="183"/>
      <c r="C12" s="183"/>
      <c r="D12" s="168"/>
      <c r="E12" s="156" t="s">
        <v>176</v>
      </c>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8"/>
    </row>
    <row r="13" spans="1:104" ht="29.25" customHeight="1" x14ac:dyDescent="0.2">
      <c r="A13" s="8" t="s">
        <v>28</v>
      </c>
      <c r="B13" s="9" t="s">
        <v>29</v>
      </c>
      <c r="C13" s="9" t="s">
        <v>30</v>
      </c>
      <c r="D13" s="9" t="s">
        <v>31</v>
      </c>
      <c r="E13" s="5" t="s">
        <v>177</v>
      </c>
      <c r="F13" s="5" t="s">
        <v>178</v>
      </c>
      <c r="G13" s="5" t="s">
        <v>179</v>
      </c>
      <c r="H13" s="5" t="s">
        <v>180</v>
      </c>
      <c r="I13" s="5" t="s">
        <v>181</v>
      </c>
      <c r="J13" s="5" t="s">
        <v>182</v>
      </c>
      <c r="K13" s="5" t="s">
        <v>183</v>
      </c>
      <c r="L13" s="5" t="s">
        <v>184</v>
      </c>
      <c r="M13" s="5" t="s">
        <v>185</v>
      </c>
      <c r="N13" s="5" t="s">
        <v>186</v>
      </c>
      <c r="O13" s="5" t="s">
        <v>187</v>
      </c>
      <c r="P13" s="5" t="s">
        <v>188</v>
      </c>
      <c r="Q13" s="5" t="s">
        <v>189</v>
      </c>
      <c r="R13" s="5" t="s">
        <v>190</v>
      </c>
      <c r="S13" s="5" t="s">
        <v>191</v>
      </c>
      <c r="T13" s="5" t="s">
        <v>192</v>
      </c>
      <c r="U13" s="5" t="s">
        <v>193</v>
      </c>
      <c r="V13" s="5" t="s">
        <v>194</v>
      </c>
      <c r="W13" s="5" t="s">
        <v>195</v>
      </c>
      <c r="X13" s="5" t="s">
        <v>196</v>
      </c>
      <c r="Y13" s="5" t="s">
        <v>197</v>
      </c>
      <c r="Z13" s="5" t="s">
        <v>198</v>
      </c>
      <c r="AA13" s="5" t="s">
        <v>199</v>
      </c>
      <c r="AB13" s="5" t="s">
        <v>200</v>
      </c>
      <c r="AC13" s="5" t="s">
        <v>201</v>
      </c>
      <c r="AD13" s="5" t="s">
        <v>202</v>
      </c>
      <c r="AE13" s="5" t="s">
        <v>203</v>
      </c>
      <c r="AF13" s="5" t="s">
        <v>204</v>
      </c>
      <c r="AG13" s="5" t="s">
        <v>205</v>
      </c>
      <c r="AH13" s="5" t="s">
        <v>206</v>
      </c>
      <c r="AI13" s="5" t="s">
        <v>207</v>
      </c>
      <c r="AJ13" s="5" t="s">
        <v>208</v>
      </c>
      <c r="AK13" s="5" t="s">
        <v>209</v>
      </c>
      <c r="AL13" s="5" t="s">
        <v>210</v>
      </c>
      <c r="AM13" s="5" t="s">
        <v>211</v>
      </c>
      <c r="AN13" s="5" t="s">
        <v>212</v>
      </c>
      <c r="AO13" s="5" t="s">
        <v>213</v>
      </c>
      <c r="AP13" s="5" t="s">
        <v>214</v>
      </c>
      <c r="AQ13" s="5" t="s">
        <v>215</v>
      </c>
      <c r="AR13" s="5" t="s">
        <v>216</v>
      </c>
      <c r="AS13" s="5" t="s">
        <v>217</v>
      </c>
      <c r="AT13" s="5" t="s">
        <v>218</v>
      </c>
      <c r="AU13" s="5" t="s">
        <v>219</v>
      </c>
      <c r="AV13" s="5" t="s">
        <v>220</v>
      </c>
      <c r="AW13" s="5" t="s">
        <v>221</v>
      </c>
      <c r="AX13" s="5" t="s">
        <v>222</v>
      </c>
      <c r="AY13" s="5" t="s">
        <v>223</v>
      </c>
      <c r="AZ13" s="5" t="s">
        <v>224</v>
      </c>
      <c r="BA13" s="5" t="s">
        <v>225</v>
      </c>
      <c r="BB13" s="5" t="s">
        <v>226</v>
      </c>
      <c r="BC13" s="5" t="s">
        <v>227</v>
      </c>
      <c r="BD13" s="5" t="s">
        <v>228</v>
      </c>
      <c r="BE13" s="5" t="s">
        <v>229</v>
      </c>
      <c r="BF13" s="5" t="s">
        <v>230</v>
      </c>
      <c r="BG13" s="5" t="s">
        <v>231</v>
      </c>
      <c r="BH13" s="5" t="s">
        <v>232</v>
      </c>
      <c r="BI13" s="5" t="s">
        <v>233</v>
      </c>
      <c r="BJ13" s="5" t="s">
        <v>234</v>
      </c>
      <c r="BK13" s="5" t="s">
        <v>235</v>
      </c>
      <c r="BL13" s="5" t="s">
        <v>236</v>
      </c>
      <c r="BM13" s="5" t="s">
        <v>237</v>
      </c>
      <c r="BN13" s="5" t="s">
        <v>238</v>
      </c>
      <c r="BO13" s="5" t="s">
        <v>239</v>
      </c>
      <c r="BP13" s="5" t="s">
        <v>240</v>
      </c>
      <c r="BQ13" s="5" t="s">
        <v>241</v>
      </c>
      <c r="BR13" s="5" t="s">
        <v>242</v>
      </c>
      <c r="BS13" s="5" t="s">
        <v>243</v>
      </c>
      <c r="BT13" s="5" t="s">
        <v>244</v>
      </c>
      <c r="BU13" s="5" t="s">
        <v>245</v>
      </c>
      <c r="BV13" s="5" t="s">
        <v>246</v>
      </c>
      <c r="BW13" s="5" t="s">
        <v>247</v>
      </c>
      <c r="BX13" s="5" t="s">
        <v>248</v>
      </c>
      <c r="BY13" s="5" t="s">
        <v>249</v>
      </c>
      <c r="BZ13" s="5" t="s">
        <v>250</v>
      </c>
      <c r="CA13" s="5" t="s">
        <v>251</v>
      </c>
      <c r="CB13" s="5" t="s">
        <v>252</v>
      </c>
      <c r="CC13" s="5" t="s">
        <v>253</v>
      </c>
      <c r="CD13" s="5" t="s">
        <v>254</v>
      </c>
      <c r="CE13" s="5" t="s">
        <v>255</v>
      </c>
      <c r="CF13" s="5" t="s">
        <v>256</v>
      </c>
      <c r="CG13" s="5" t="s">
        <v>257</v>
      </c>
      <c r="CH13" s="5" t="s">
        <v>258</v>
      </c>
      <c r="CI13" s="5" t="s">
        <v>259</v>
      </c>
      <c r="CJ13" s="5" t="s">
        <v>260</v>
      </c>
      <c r="CK13" s="5" t="s">
        <v>261</v>
      </c>
      <c r="CL13" s="5" t="s">
        <v>262</v>
      </c>
      <c r="CM13" s="5" t="s">
        <v>263</v>
      </c>
      <c r="CN13" s="5" t="s">
        <v>264</v>
      </c>
      <c r="CO13" s="5" t="s">
        <v>265</v>
      </c>
      <c r="CP13" s="5" t="s">
        <v>266</v>
      </c>
      <c r="CQ13" s="5" t="s">
        <v>267</v>
      </c>
      <c r="CR13" s="5" t="s">
        <v>268</v>
      </c>
      <c r="CS13" s="5" t="s">
        <v>269</v>
      </c>
      <c r="CT13" s="5" t="s">
        <v>270</v>
      </c>
      <c r="CU13" s="5" t="s">
        <v>271</v>
      </c>
      <c r="CV13" s="5" t="s">
        <v>272</v>
      </c>
      <c r="CW13" s="5" t="s">
        <v>273</v>
      </c>
      <c r="CX13" s="5" t="s">
        <v>274</v>
      </c>
      <c r="CY13" s="5" t="s">
        <v>275</v>
      </c>
      <c r="CZ13" s="5" t="s">
        <v>276</v>
      </c>
    </row>
    <row r="14" spans="1:104" ht="28.5" x14ac:dyDescent="0.2">
      <c r="A14" s="73" t="s">
        <v>277</v>
      </c>
      <c r="B14" s="48" t="s">
        <v>278</v>
      </c>
      <c r="C14" s="25" t="s">
        <v>279</v>
      </c>
      <c r="D14" s="58" t="s">
        <v>73</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286</v>
      </c>
      <c r="B15" s="48" t="s">
        <v>287</v>
      </c>
      <c r="C15" s="25" t="s">
        <v>288</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301</v>
      </c>
      <c r="B16" s="48" t="s">
        <v>302</v>
      </c>
      <c r="C16" s="48" t="s">
        <v>303</v>
      </c>
      <c r="D16" s="58" t="s">
        <v>73</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308</v>
      </c>
      <c r="B17" s="74" t="s">
        <v>309</v>
      </c>
      <c r="C17" s="33" t="s">
        <v>310</v>
      </c>
      <c r="D17" s="59" t="s">
        <v>73</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314</v>
      </c>
      <c r="B18" s="53" t="s">
        <v>315</v>
      </c>
      <c r="C18" s="30" t="s">
        <v>316</v>
      </c>
      <c r="D18" s="60" t="s">
        <v>73</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5" t="s">
        <v>54</v>
      </c>
      <c r="B19" s="46"/>
      <c r="C19" s="46"/>
      <c r="D19" s="46"/>
    </row>
    <row r="20" spans="1:104" ht="43.5" customHeight="1" thickBot="1" x14ac:dyDescent="0.35">
      <c r="A20" s="199" t="s">
        <v>318</v>
      </c>
      <c r="B20" s="199"/>
      <c r="C20" s="199"/>
      <c r="D20" s="31"/>
      <c r="E20" s="6"/>
      <c r="F20" s="6"/>
      <c r="G20" s="6"/>
      <c r="H20" s="6"/>
      <c r="I20" s="6"/>
      <c r="J20" s="6"/>
      <c r="K20" s="6"/>
      <c r="L20" s="6"/>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row>
    <row r="21" spans="1:104" ht="39.75" customHeight="1" x14ac:dyDescent="0.25">
      <c r="A21" s="186" t="s">
        <v>319</v>
      </c>
      <c r="B21" s="186"/>
      <c r="C21" s="186"/>
      <c r="D21" s="168"/>
      <c r="E21" s="156" t="s">
        <v>320</v>
      </c>
      <c r="F21" s="159"/>
      <c r="G21" s="159"/>
      <c r="H21" s="159"/>
      <c r="I21" s="157"/>
      <c r="J21" s="157"/>
      <c r="K21" s="157"/>
      <c r="L21" s="158"/>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row>
    <row r="22" spans="1:104" ht="47.25" customHeight="1" x14ac:dyDescent="0.2">
      <c r="A22" s="8" t="s">
        <v>28</v>
      </c>
      <c r="B22" s="9" t="s">
        <v>29</v>
      </c>
      <c r="C22" s="9" t="s">
        <v>30</v>
      </c>
      <c r="D22" s="9" t="s">
        <v>31</v>
      </c>
      <c r="E22" s="83" t="s">
        <v>321</v>
      </c>
      <c r="F22" s="83" t="s">
        <v>322</v>
      </c>
      <c r="G22" s="83" t="s">
        <v>323</v>
      </c>
      <c r="H22" s="83" t="s">
        <v>324</v>
      </c>
      <c r="I22" s="83" t="s">
        <v>325</v>
      </c>
      <c r="J22" s="83" t="s">
        <v>326</v>
      </c>
      <c r="K22" s="83" t="s">
        <v>327</v>
      </c>
      <c r="L22" s="83" t="s">
        <v>328</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329</v>
      </c>
      <c r="B23" s="48" t="s">
        <v>330</v>
      </c>
      <c r="C23" s="48" t="s">
        <v>331</v>
      </c>
      <c r="D23" s="25" t="s">
        <v>73</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334</v>
      </c>
      <c r="B24" s="86" t="s">
        <v>335</v>
      </c>
      <c r="C24" s="86" t="s">
        <v>336</v>
      </c>
      <c r="D24" s="82" t="s">
        <v>73</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338</v>
      </c>
      <c r="B25" s="53" t="s">
        <v>339</v>
      </c>
      <c r="C25" s="53" t="s">
        <v>340</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7" t="s">
        <v>54</v>
      </c>
      <c r="C26" s="6"/>
      <c r="D26" s="6"/>
      <c r="E26" s="6"/>
      <c r="F26" s="6"/>
      <c r="G26" s="6"/>
      <c r="H26" s="6"/>
      <c r="I26" s="6"/>
      <c r="J26" s="6"/>
      <c r="K26" s="6"/>
      <c r="L26" s="6"/>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164"/>
      <c r="AM26" s="164"/>
      <c r="AN26" s="164"/>
      <c r="AO26" s="164"/>
      <c r="AP26" s="164"/>
      <c r="AQ26" s="164"/>
      <c r="AR26" s="164"/>
    </row>
    <row r="27" spans="1:104" ht="28.5" customHeight="1" thickBot="1" x14ac:dyDescent="0.35">
      <c r="A27" s="195" t="s">
        <v>341</v>
      </c>
      <c r="B27" s="195"/>
      <c r="C27" s="195"/>
      <c r="D27" s="3"/>
      <c r="E27" s="6"/>
      <c r="F27" s="6"/>
      <c r="G27" s="6"/>
      <c r="H27" s="6"/>
      <c r="I27" s="6"/>
      <c r="J27" s="6"/>
      <c r="K27" s="6"/>
      <c r="L27" s="6"/>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4"/>
      <c r="AM27" s="164"/>
      <c r="AN27" s="164"/>
      <c r="AO27" s="164"/>
      <c r="AP27" s="164"/>
      <c r="AQ27" s="164"/>
      <c r="AR27" s="164"/>
    </row>
    <row r="28" spans="1:104" ht="36" customHeight="1" x14ac:dyDescent="0.25">
      <c r="A28" s="193" t="s">
        <v>342</v>
      </c>
      <c r="B28" s="194"/>
      <c r="C28" s="194"/>
      <c r="D28" s="66"/>
      <c r="E28" s="156" t="s">
        <v>343</v>
      </c>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8"/>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344</v>
      </c>
      <c r="B30" s="25" t="s">
        <v>345</v>
      </c>
      <c r="C30" s="48" t="s">
        <v>346</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387</v>
      </c>
      <c r="B31" s="25" t="s">
        <v>388</v>
      </c>
      <c r="C31" s="48" t="s">
        <v>389</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392</v>
      </c>
      <c r="B32" s="25" t="s">
        <v>393</v>
      </c>
      <c r="C32" s="75" t="s">
        <v>394</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396</v>
      </c>
      <c r="B33" s="48" t="s">
        <v>397</v>
      </c>
      <c r="C33" s="48" t="s">
        <v>398</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433</v>
      </c>
      <c r="B34" s="48" t="s">
        <v>434</v>
      </c>
      <c r="C34" s="48" t="s">
        <v>435</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469</v>
      </c>
      <c r="B35" s="48" t="s">
        <v>470</v>
      </c>
      <c r="C35" s="48" t="s">
        <v>471</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472</v>
      </c>
      <c r="B36" s="48" t="s">
        <v>473</v>
      </c>
      <c r="C36" s="48" t="s">
        <v>474</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476</v>
      </c>
      <c r="B37" s="48" t="s">
        <v>477</v>
      </c>
      <c r="C37" s="48" t="s">
        <v>478</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480</v>
      </c>
      <c r="B38" s="25" t="s">
        <v>481</v>
      </c>
      <c r="C38" s="48" t="s">
        <v>482</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483</v>
      </c>
      <c r="B39" s="25" t="s">
        <v>484</v>
      </c>
      <c r="C39" s="48" t="s">
        <v>485</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486</v>
      </c>
      <c r="B40" s="25" t="s">
        <v>487</v>
      </c>
      <c r="C40" s="48" t="s">
        <v>488</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520</v>
      </c>
      <c r="B41" s="25" t="s">
        <v>521</v>
      </c>
      <c r="C41" s="48" t="s">
        <v>522</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554</v>
      </c>
      <c r="B42" s="53" t="s">
        <v>555</v>
      </c>
      <c r="C42" s="53" t="s">
        <v>556</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7" t="s">
        <v>23</v>
      </c>
      <c r="C43" s="164"/>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c r="AI43" s="164"/>
      <c r="AJ43" s="164"/>
      <c r="AK43" s="164"/>
      <c r="AL43" s="164"/>
      <c r="AM43" s="164"/>
      <c r="AN43" s="164"/>
      <c r="AO43" s="164"/>
      <c r="AP43" s="164"/>
      <c r="AQ43" s="164"/>
      <c r="AR43" s="164"/>
    </row>
    <row r="44" spans="1:44" ht="14.25" hidden="1" customHeight="1" x14ac:dyDescent="0.2">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4"/>
      <c r="AK44" s="164"/>
      <c r="AL44" s="164"/>
      <c r="AM44" s="164"/>
      <c r="AN44" s="164"/>
      <c r="AO44" s="164"/>
      <c r="AP44" s="164"/>
      <c r="AQ44" s="164"/>
      <c r="AR44" s="164"/>
    </row>
    <row r="45" spans="1:44" ht="14.25" hidden="1" customHeight="1" x14ac:dyDescent="0.2">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4"/>
      <c r="AK45" s="164"/>
      <c r="AL45" s="164"/>
      <c r="AM45" s="164"/>
      <c r="AN45" s="164"/>
      <c r="AO45" s="164"/>
      <c r="AP45" s="164"/>
      <c r="AQ45" s="164"/>
      <c r="AR45" s="164"/>
    </row>
    <row r="46" spans="1:44" ht="14.25" hidden="1" customHeight="1" x14ac:dyDescent="0.2">
      <c r="C46" s="164"/>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164"/>
      <c r="AK46" s="164"/>
      <c r="AL46" s="164"/>
      <c r="AM46" s="164"/>
      <c r="AN46" s="164"/>
      <c r="AO46" s="164"/>
      <c r="AP46" s="164"/>
      <c r="AQ46" s="164"/>
      <c r="AR46" s="164"/>
    </row>
    <row r="47" spans="1:44" ht="14.25" hidden="1" customHeight="1" x14ac:dyDescent="0.2">
      <c r="C47" s="164"/>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164"/>
      <c r="AL47" s="164"/>
      <c r="AM47" s="164"/>
      <c r="AN47" s="164"/>
      <c r="AO47" s="164"/>
      <c r="AP47" s="164"/>
      <c r="AQ47" s="164"/>
      <c r="AR47" s="164"/>
    </row>
    <row r="48" spans="1:44" ht="14.25" hidden="1" customHeight="1" x14ac:dyDescent="0.2">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64"/>
      <c r="AL48" s="164"/>
      <c r="AM48" s="164"/>
      <c r="AN48" s="164"/>
      <c r="AO48" s="164"/>
      <c r="AP48" s="164"/>
      <c r="AQ48" s="164"/>
      <c r="AR48" s="164"/>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yg6fuPX3k7NwxR/ITO3StvFW05bo25kideogmtcrNbXYSRhUQqeB5U+/7IPMQCke6taDyNqDGUZk/7LWxHw1nA==" saltValue="2cESYK3RmeX4PRMyDCK7ZQ=="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DA890EE7-48E3-4485-9FF8-BE0D9FFDCBCE}"/>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A3DEED02-B3F6-4FC7-B129-761C42173015}">
          <x14:formula1>
            <xm:f>'Set Values'!$I$3:$I$7</xm:f>
          </x14:formula1>
          <xm:sqref>E19:CZ19</xm:sqref>
        </x14:dataValidation>
        <x14:dataValidation type="list" allowBlank="1" showInputMessage="1" prompt="To enter free text, select cell and type - do not click into cell" xr:uid="{811231D5-2F25-40B5-B08A-FC9A01341124}">
          <x14:formula1>
            <xm:f>'Set Values'!$I$3:$I$7</xm:f>
          </x14:formula1>
          <xm:sqref>E17:CZ17</xm:sqref>
        </x14:dataValidation>
        <x14:dataValidation type="list" allowBlank="1" showInputMessage="1" prompt="To enter free text, select cell and type - do not click into cell" xr:uid="{1F6D212C-96C4-4A05-A207-C07AF47115CD}">
          <x14:formula1>
            <xm:f>'Set Values'!$F$3:$F$12</xm:f>
          </x14:formula1>
          <xm:sqref>E14:CZ14</xm:sqref>
        </x14:dataValidation>
        <x14:dataValidation type="list" allowBlank="1" showInputMessage="1" showErrorMessage="1" xr:uid="{34AAEC27-1C09-4466-9994-AEE4934331DC}">
          <x14:formula1>
            <xm:f>'Set Values'!$M$3:$M$4</xm:f>
          </x14:formula1>
          <xm:sqref>E31:AR31 E38:AR38</xm:sqref>
        </x14:dataValidation>
        <x14:dataValidation type="list" allowBlank="1" showInputMessage="1" showErrorMessage="1" xr:uid="{43A0341F-BAB8-48F6-AB69-2E9BC0E49860}">
          <x14:formula1>
            <xm:f>'Set Values'!$L$3:$L$5</xm:f>
          </x14:formula1>
          <xm:sqref>E24:L24</xm:sqref>
        </x14:dataValidation>
        <x14:dataValidation type="list" allowBlank="1" showInputMessage="1" prompt="To enter free text, select cell and type - do not click into cell" xr:uid="{CA63D461-A80C-4CEA-8381-4CBAD21BD321}">
          <x14:formula1>
            <xm:f>'Set Values'!$G$3:$G$14</xm:f>
          </x14:formula1>
          <xm:sqref>E16:CZ16</xm:sqref>
        </x14:dataValidation>
        <x14:dataValidation type="list" allowBlank="1" showInputMessage="1" xr:uid="{CD19943E-7738-4CB6-BC76-11AE611F9C89}">
          <x14:formula1>
            <xm:f>'Set Values'!$K$3:$K$10</xm:f>
          </x14:formula1>
          <xm:sqref>E23:L23</xm:sqref>
        </x14:dataValidation>
        <x14:dataValidation type="list" allowBlank="1" showInputMessage="1" prompt="To enter free text, select cell and type - do not click into cell" xr:uid="{3EC7EB71-CB40-4C3E-983A-974C6680E963}">
          <x14:formula1>
            <xm:f>'Set Values'!$H$3:$H$12</xm:f>
          </x14:formula1>
          <xm:sqref>E18:CZ18</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2479C-46D7-4C2F-922F-C8DB305670C1}">
  <dimension ref="A1:DA135"/>
  <sheetViews>
    <sheetView showGridLines="0" topLeftCell="A42" zoomScale="85" zoomScaleNormal="85" workbookViewId="0">
      <selection activeCell="A43" sqref="A43: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165</v>
      </c>
      <c r="B1" s="23"/>
      <c r="C1" s="6"/>
      <c r="D1" s="90"/>
      <c r="E1" s="61"/>
      <c r="F1" s="67"/>
      <c r="G1" s="67"/>
      <c r="H1" s="67"/>
      <c r="I1" s="67"/>
      <c r="J1" s="6"/>
      <c r="K1" s="6"/>
      <c r="L1" s="6"/>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row>
    <row r="2" spans="1:104" ht="19.5" customHeight="1" thickBot="1" x14ac:dyDescent="0.25">
      <c r="A2" s="152" t="s">
        <v>166</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row>
    <row r="3" spans="1:104" ht="28.5" customHeight="1" x14ac:dyDescent="0.2">
      <c r="A3" s="153" t="s">
        <v>167</v>
      </c>
      <c r="B3" s="154"/>
      <c r="C3" s="155" t="str">
        <f>IF('I_State&amp;Prog_Info'!R15="","[Program 14]",'I_State&amp;Prog_Info'!R15)</f>
        <v>[Program 14]</v>
      </c>
      <c r="D3" s="164"/>
      <c r="E3" s="67"/>
      <c r="F3" s="164"/>
      <c r="G3" s="6"/>
      <c r="H3" s="6"/>
      <c r="I3" s="6"/>
      <c r="J3" s="6"/>
      <c r="K3" s="6"/>
      <c r="L3" s="6"/>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row>
    <row r="4" spans="1:104" ht="23.25" customHeight="1" x14ac:dyDescent="0.2">
      <c r="A4" s="196" t="s">
        <v>168</v>
      </c>
      <c r="B4" s="197"/>
      <c r="C4" s="92" t="str">
        <f>IF('I_State&amp;Prog_Info'!R17="","(Placeholder for plan type)",'I_State&amp;Prog_Info'!R17)</f>
        <v>(Placeholder for plan type)</v>
      </c>
      <c r="D4" s="164"/>
      <c r="E4" s="6"/>
      <c r="F4" s="6"/>
      <c r="G4" s="6"/>
      <c r="H4" s="6"/>
      <c r="I4" s="6"/>
      <c r="J4" s="6"/>
      <c r="K4" s="6"/>
      <c r="L4" s="6"/>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row>
    <row r="5" spans="1:104" ht="23.25" customHeight="1" x14ac:dyDescent="0.2">
      <c r="A5" s="196" t="s">
        <v>169</v>
      </c>
      <c r="B5" s="197"/>
      <c r="C5" s="92" t="str">
        <f>IF('I_State&amp;Prog_Info'!R59="","(Placeholder for providers)",'I_State&amp;Prog_Info'!R59)</f>
        <v>(Placeholder for providers)</v>
      </c>
      <c r="D5" s="164"/>
      <c r="E5" s="6"/>
      <c r="F5" s="164"/>
      <c r="G5" s="6"/>
      <c r="H5" s="6"/>
      <c r="I5" s="6"/>
      <c r="J5" s="6"/>
      <c r="K5" s="6"/>
      <c r="L5" s="6"/>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row>
    <row r="6" spans="1:104" ht="23.25" customHeight="1" x14ac:dyDescent="0.2">
      <c r="A6" s="196" t="s">
        <v>170</v>
      </c>
      <c r="B6" s="197"/>
      <c r="C6" s="93" t="str">
        <f>IF('I_State&amp;Prog_Info'!R39="","(Placeholder for separate analysis and results document)",'I_State&amp;Prog_Info'!R39)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164"/>
      <c r="F6" s="164"/>
      <c r="G6" s="164"/>
      <c r="H6" s="6"/>
      <c r="I6" s="6"/>
      <c r="J6" s="6"/>
      <c r="K6" s="6"/>
      <c r="L6" s="6"/>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row>
    <row r="7" spans="1:104" ht="23.1" customHeight="1" x14ac:dyDescent="0.2">
      <c r="A7" s="196" t="s">
        <v>171</v>
      </c>
      <c r="B7" s="197"/>
      <c r="C7" s="93" t="str">
        <f>IF('I_State&amp;Prog_Info'!R40="","(Placeholder for separate analysis and results document)",'I_State&amp;Prog_Info'!R40)</f>
        <v>(Placeholder for separate analysis and results document)</v>
      </c>
      <c r="D7" s="3"/>
      <c r="E7" s="6"/>
      <c r="F7" s="6"/>
      <c r="G7" s="6"/>
      <c r="H7" s="6"/>
      <c r="I7" s="6"/>
      <c r="J7" s="6"/>
      <c r="K7" s="6"/>
      <c r="L7" s="6"/>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row>
    <row r="8" spans="1:104" ht="23.1" customHeight="1" thickBot="1" x14ac:dyDescent="0.25">
      <c r="A8" s="200" t="s">
        <v>172</v>
      </c>
      <c r="B8" s="201"/>
      <c r="C8" s="94" t="str">
        <f>IF('I_State&amp;Prog_Info'!R41="","(Placeholder for separate analysis and results document)",'I_State&amp;Prog_Info'!R41)</f>
        <v>(Placeholder for separate analysis and results document)</v>
      </c>
      <c r="D8" s="3"/>
      <c r="E8" s="6"/>
      <c r="F8" s="6"/>
      <c r="G8" s="6"/>
      <c r="H8" s="6"/>
      <c r="I8" s="6"/>
      <c r="J8" s="6"/>
      <c r="K8" s="6"/>
      <c r="L8" s="6"/>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row>
    <row r="9" spans="1:104" ht="87.75" customHeight="1" x14ac:dyDescent="0.2">
      <c r="A9" s="198" t="s">
        <v>173</v>
      </c>
      <c r="B9" s="198"/>
      <c r="C9" s="198"/>
      <c r="D9" s="164"/>
      <c r="E9" s="6"/>
      <c r="F9" s="6"/>
      <c r="G9" s="6"/>
      <c r="H9" s="6"/>
      <c r="I9" s="6"/>
      <c r="J9" s="6"/>
      <c r="K9" s="6"/>
      <c r="L9" s="6"/>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row>
    <row r="10" spans="1:104" ht="18" customHeight="1" x14ac:dyDescent="0.2">
      <c r="A10" s="164"/>
      <c r="B10" s="164"/>
      <c r="C10" s="164"/>
      <c r="D10" s="3"/>
      <c r="E10" s="6"/>
      <c r="F10" s="6"/>
      <c r="G10" s="6"/>
      <c r="H10" s="6"/>
      <c r="I10" s="6"/>
      <c r="J10" s="6"/>
      <c r="K10" s="6"/>
      <c r="L10" s="6"/>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row>
    <row r="11" spans="1:104" ht="41.25" customHeight="1" thickBot="1" x14ac:dyDescent="0.35">
      <c r="A11" s="199" t="s">
        <v>174</v>
      </c>
      <c r="B11" s="199"/>
      <c r="C11" s="199"/>
      <c r="D11" s="6"/>
      <c r="E11" s="6"/>
      <c r="F11" s="6"/>
      <c r="G11" s="6"/>
      <c r="H11" s="6"/>
      <c r="I11" s="6"/>
      <c r="J11" s="6"/>
      <c r="K11" s="6"/>
      <c r="L11" s="6"/>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row>
    <row r="12" spans="1:104" ht="30" customHeight="1" x14ac:dyDescent="0.25">
      <c r="A12" s="183" t="s">
        <v>175</v>
      </c>
      <c r="B12" s="183"/>
      <c r="C12" s="183"/>
      <c r="D12" s="168"/>
      <c r="E12" s="156" t="s">
        <v>176</v>
      </c>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8"/>
    </row>
    <row r="13" spans="1:104" ht="29.25" customHeight="1" x14ac:dyDescent="0.2">
      <c r="A13" s="8" t="s">
        <v>28</v>
      </c>
      <c r="B13" s="9" t="s">
        <v>29</v>
      </c>
      <c r="C13" s="9" t="s">
        <v>30</v>
      </c>
      <c r="D13" s="9" t="s">
        <v>31</v>
      </c>
      <c r="E13" s="5" t="s">
        <v>177</v>
      </c>
      <c r="F13" s="5" t="s">
        <v>178</v>
      </c>
      <c r="G13" s="5" t="s">
        <v>179</v>
      </c>
      <c r="H13" s="5" t="s">
        <v>180</v>
      </c>
      <c r="I13" s="5" t="s">
        <v>181</v>
      </c>
      <c r="J13" s="5" t="s">
        <v>182</v>
      </c>
      <c r="K13" s="5" t="s">
        <v>183</v>
      </c>
      <c r="L13" s="5" t="s">
        <v>184</v>
      </c>
      <c r="M13" s="5" t="s">
        <v>185</v>
      </c>
      <c r="N13" s="5" t="s">
        <v>186</v>
      </c>
      <c r="O13" s="5" t="s">
        <v>187</v>
      </c>
      <c r="P13" s="5" t="s">
        <v>188</v>
      </c>
      <c r="Q13" s="5" t="s">
        <v>189</v>
      </c>
      <c r="R13" s="5" t="s">
        <v>190</v>
      </c>
      <c r="S13" s="5" t="s">
        <v>191</v>
      </c>
      <c r="T13" s="5" t="s">
        <v>192</v>
      </c>
      <c r="U13" s="5" t="s">
        <v>193</v>
      </c>
      <c r="V13" s="5" t="s">
        <v>194</v>
      </c>
      <c r="W13" s="5" t="s">
        <v>195</v>
      </c>
      <c r="X13" s="5" t="s">
        <v>196</v>
      </c>
      <c r="Y13" s="5" t="s">
        <v>197</v>
      </c>
      <c r="Z13" s="5" t="s">
        <v>198</v>
      </c>
      <c r="AA13" s="5" t="s">
        <v>199</v>
      </c>
      <c r="AB13" s="5" t="s">
        <v>200</v>
      </c>
      <c r="AC13" s="5" t="s">
        <v>201</v>
      </c>
      <c r="AD13" s="5" t="s">
        <v>202</v>
      </c>
      <c r="AE13" s="5" t="s">
        <v>203</v>
      </c>
      <c r="AF13" s="5" t="s">
        <v>204</v>
      </c>
      <c r="AG13" s="5" t="s">
        <v>205</v>
      </c>
      <c r="AH13" s="5" t="s">
        <v>206</v>
      </c>
      <c r="AI13" s="5" t="s">
        <v>207</v>
      </c>
      <c r="AJ13" s="5" t="s">
        <v>208</v>
      </c>
      <c r="AK13" s="5" t="s">
        <v>209</v>
      </c>
      <c r="AL13" s="5" t="s">
        <v>210</v>
      </c>
      <c r="AM13" s="5" t="s">
        <v>211</v>
      </c>
      <c r="AN13" s="5" t="s">
        <v>212</v>
      </c>
      <c r="AO13" s="5" t="s">
        <v>213</v>
      </c>
      <c r="AP13" s="5" t="s">
        <v>214</v>
      </c>
      <c r="AQ13" s="5" t="s">
        <v>215</v>
      </c>
      <c r="AR13" s="5" t="s">
        <v>216</v>
      </c>
      <c r="AS13" s="5" t="s">
        <v>217</v>
      </c>
      <c r="AT13" s="5" t="s">
        <v>218</v>
      </c>
      <c r="AU13" s="5" t="s">
        <v>219</v>
      </c>
      <c r="AV13" s="5" t="s">
        <v>220</v>
      </c>
      <c r="AW13" s="5" t="s">
        <v>221</v>
      </c>
      <c r="AX13" s="5" t="s">
        <v>222</v>
      </c>
      <c r="AY13" s="5" t="s">
        <v>223</v>
      </c>
      <c r="AZ13" s="5" t="s">
        <v>224</v>
      </c>
      <c r="BA13" s="5" t="s">
        <v>225</v>
      </c>
      <c r="BB13" s="5" t="s">
        <v>226</v>
      </c>
      <c r="BC13" s="5" t="s">
        <v>227</v>
      </c>
      <c r="BD13" s="5" t="s">
        <v>228</v>
      </c>
      <c r="BE13" s="5" t="s">
        <v>229</v>
      </c>
      <c r="BF13" s="5" t="s">
        <v>230</v>
      </c>
      <c r="BG13" s="5" t="s">
        <v>231</v>
      </c>
      <c r="BH13" s="5" t="s">
        <v>232</v>
      </c>
      <c r="BI13" s="5" t="s">
        <v>233</v>
      </c>
      <c r="BJ13" s="5" t="s">
        <v>234</v>
      </c>
      <c r="BK13" s="5" t="s">
        <v>235</v>
      </c>
      <c r="BL13" s="5" t="s">
        <v>236</v>
      </c>
      <c r="BM13" s="5" t="s">
        <v>237</v>
      </c>
      <c r="BN13" s="5" t="s">
        <v>238</v>
      </c>
      <c r="BO13" s="5" t="s">
        <v>239</v>
      </c>
      <c r="BP13" s="5" t="s">
        <v>240</v>
      </c>
      <c r="BQ13" s="5" t="s">
        <v>241</v>
      </c>
      <c r="BR13" s="5" t="s">
        <v>242</v>
      </c>
      <c r="BS13" s="5" t="s">
        <v>243</v>
      </c>
      <c r="BT13" s="5" t="s">
        <v>244</v>
      </c>
      <c r="BU13" s="5" t="s">
        <v>245</v>
      </c>
      <c r="BV13" s="5" t="s">
        <v>246</v>
      </c>
      <c r="BW13" s="5" t="s">
        <v>247</v>
      </c>
      <c r="BX13" s="5" t="s">
        <v>248</v>
      </c>
      <c r="BY13" s="5" t="s">
        <v>249</v>
      </c>
      <c r="BZ13" s="5" t="s">
        <v>250</v>
      </c>
      <c r="CA13" s="5" t="s">
        <v>251</v>
      </c>
      <c r="CB13" s="5" t="s">
        <v>252</v>
      </c>
      <c r="CC13" s="5" t="s">
        <v>253</v>
      </c>
      <c r="CD13" s="5" t="s">
        <v>254</v>
      </c>
      <c r="CE13" s="5" t="s">
        <v>255</v>
      </c>
      <c r="CF13" s="5" t="s">
        <v>256</v>
      </c>
      <c r="CG13" s="5" t="s">
        <v>257</v>
      </c>
      <c r="CH13" s="5" t="s">
        <v>258</v>
      </c>
      <c r="CI13" s="5" t="s">
        <v>259</v>
      </c>
      <c r="CJ13" s="5" t="s">
        <v>260</v>
      </c>
      <c r="CK13" s="5" t="s">
        <v>261</v>
      </c>
      <c r="CL13" s="5" t="s">
        <v>262</v>
      </c>
      <c r="CM13" s="5" t="s">
        <v>263</v>
      </c>
      <c r="CN13" s="5" t="s">
        <v>264</v>
      </c>
      <c r="CO13" s="5" t="s">
        <v>265</v>
      </c>
      <c r="CP13" s="5" t="s">
        <v>266</v>
      </c>
      <c r="CQ13" s="5" t="s">
        <v>267</v>
      </c>
      <c r="CR13" s="5" t="s">
        <v>268</v>
      </c>
      <c r="CS13" s="5" t="s">
        <v>269</v>
      </c>
      <c r="CT13" s="5" t="s">
        <v>270</v>
      </c>
      <c r="CU13" s="5" t="s">
        <v>271</v>
      </c>
      <c r="CV13" s="5" t="s">
        <v>272</v>
      </c>
      <c r="CW13" s="5" t="s">
        <v>273</v>
      </c>
      <c r="CX13" s="5" t="s">
        <v>274</v>
      </c>
      <c r="CY13" s="5" t="s">
        <v>275</v>
      </c>
      <c r="CZ13" s="5" t="s">
        <v>276</v>
      </c>
    </row>
    <row r="14" spans="1:104" ht="28.5" x14ac:dyDescent="0.2">
      <c r="A14" s="73" t="s">
        <v>277</v>
      </c>
      <c r="B14" s="48" t="s">
        <v>278</v>
      </c>
      <c r="C14" s="25" t="s">
        <v>279</v>
      </c>
      <c r="D14" s="58" t="s">
        <v>73</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286</v>
      </c>
      <c r="B15" s="48" t="s">
        <v>287</v>
      </c>
      <c r="C15" s="25" t="s">
        <v>288</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301</v>
      </c>
      <c r="B16" s="48" t="s">
        <v>302</v>
      </c>
      <c r="C16" s="48" t="s">
        <v>303</v>
      </c>
      <c r="D16" s="58" t="s">
        <v>73</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308</v>
      </c>
      <c r="B17" s="74" t="s">
        <v>309</v>
      </c>
      <c r="C17" s="33" t="s">
        <v>310</v>
      </c>
      <c r="D17" s="59" t="s">
        <v>73</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314</v>
      </c>
      <c r="B18" s="53" t="s">
        <v>315</v>
      </c>
      <c r="C18" s="30" t="s">
        <v>316</v>
      </c>
      <c r="D18" s="60" t="s">
        <v>73</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5" t="s">
        <v>54</v>
      </c>
      <c r="B19" s="46"/>
      <c r="C19" s="46"/>
      <c r="D19" s="46"/>
    </row>
    <row r="20" spans="1:104" ht="43.5" customHeight="1" thickBot="1" x14ac:dyDescent="0.35">
      <c r="A20" s="199" t="s">
        <v>318</v>
      </c>
      <c r="B20" s="199"/>
      <c r="C20" s="199"/>
      <c r="D20" s="31"/>
      <c r="E20" s="6"/>
      <c r="F20" s="6"/>
      <c r="G20" s="6"/>
      <c r="H20" s="6"/>
      <c r="I20" s="6"/>
      <c r="J20" s="6"/>
      <c r="K20" s="6"/>
      <c r="L20" s="6"/>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row>
    <row r="21" spans="1:104" ht="39.75" customHeight="1" x14ac:dyDescent="0.25">
      <c r="A21" s="186" t="s">
        <v>319</v>
      </c>
      <c r="B21" s="186"/>
      <c r="C21" s="186"/>
      <c r="D21" s="168"/>
      <c r="E21" s="156" t="s">
        <v>320</v>
      </c>
      <c r="F21" s="159"/>
      <c r="G21" s="159"/>
      <c r="H21" s="159"/>
      <c r="I21" s="157"/>
      <c r="J21" s="157"/>
      <c r="K21" s="157"/>
      <c r="L21" s="158"/>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row>
    <row r="22" spans="1:104" ht="47.25" customHeight="1" x14ac:dyDescent="0.2">
      <c r="A22" s="8" t="s">
        <v>28</v>
      </c>
      <c r="B22" s="9" t="s">
        <v>29</v>
      </c>
      <c r="C22" s="9" t="s">
        <v>30</v>
      </c>
      <c r="D22" s="9" t="s">
        <v>31</v>
      </c>
      <c r="E22" s="83" t="s">
        <v>321</v>
      </c>
      <c r="F22" s="83" t="s">
        <v>322</v>
      </c>
      <c r="G22" s="83" t="s">
        <v>323</v>
      </c>
      <c r="H22" s="83" t="s">
        <v>324</v>
      </c>
      <c r="I22" s="83" t="s">
        <v>325</v>
      </c>
      <c r="J22" s="83" t="s">
        <v>326</v>
      </c>
      <c r="K22" s="83" t="s">
        <v>327</v>
      </c>
      <c r="L22" s="83" t="s">
        <v>328</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329</v>
      </c>
      <c r="B23" s="48" t="s">
        <v>330</v>
      </c>
      <c r="C23" s="48" t="s">
        <v>331</v>
      </c>
      <c r="D23" s="25" t="s">
        <v>73</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334</v>
      </c>
      <c r="B24" s="86" t="s">
        <v>335</v>
      </c>
      <c r="C24" s="86" t="s">
        <v>336</v>
      </c>
      <c r="D24" s="82" t="s">
        <v>73</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338</v>
      </c>
      <c r="B25" s="53" t="s">
        <v>339</v>
      </c>
      <c r="C25" s="53" t="s">
        <v>340</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7" t="s">
        <v>54</v>
      </c>
      <c r="C26" s="6"/>
      <c r="D26" s="6"/>
      <c r="E26" s="6"/>
      <c r="F26" s="6"/>
      <c r="G26" s="6"/>
      <c r="H26" s="6"/>
      <c r="I26" s="6"/>
      <c r="J26" s="6"/>
      <c r="K26" s="6"/>
      <c r="L26" s="6"/>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164"/>
      <c r="AM26" s="164"/>
      <c r="AN26" s="164"/>
      <c r="AO26" s="164"/>
      <c r="AP26" s="164"/>
      <c r="AQ26" s="164"/>
      <c r="AR26" s="164"/>
    </row>
    <row r="27" spans="1:104" ht="28.5" customHeight="1" thickBot="1" x14ac:dyDescent="0.35">
      <c r="A27" s="195" t="s">
        <v>341</v>
      </c>
      <c r="B27" s="195"/>
      <c r="C27" s="195"/>
      <c r="D27" s="3"/>
      <c r="E27" s="6"/>
      <c r="F27" s="6"/>
      <c r="G27" s="6"/>
      <c r="H27" s="6"/>
      <c r="I27" s="6"/>
      <c r="J27" s="6"/>
      <c r="K27" s="6"/>
      <c r="L27" s="6"/>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4"/>
      <c r="AM27" s="164"/>
      <c r="AN27" s="164"/>
      <c r="AO27" s="164"/>
      <c r="AP27" s="164"/>
      <c r="AQ27" s="164"/>
      <c r="AR27" s="164"/>
    </row>
    <row r="28" spans="1:104" ht="36" customHeight="1" x14ac:dyDescent="0.25">
      <c r="A28" s="193" t="s">
        <v>342</v>
      </c>
      <c r="B28" s="194"/>
      <c r="C28" s="194"/>
      <c r="D28" s="66"/>
      <c r="E28" s="156" t="s">
        <v>343</v>
      </c>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8"/>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344</v>
      </c>
      <c r="B30" s="25" t="s">
        <v>345</v>
      </c>
      <c r="C30" s="48" t="s">
        <v>346</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387</v>
      </c>
      <c r="B31" s="25" t="s">
        <v>388</v>
      </c>
      <c r="C31" s="48" t="s">
        <v>389</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392</v>
      </c>
      <c r="B32" s="25" t="s">
        <v>393</v>
      </c>
      <c r="C32" s="75" t="s">
        <v>394</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396</v>
      </c>
      <c r="B33" s="48" t="s">
        <v>397</v>
      </c>
      <c r="C33" s="48" t="s">
        <v>398</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433</v>
      </c>
      <c r="B34" s="48" t="s">
        <v>434</v>
      </c>
      <c r="C34" s="48" t="s">
        <v>435</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469</v>
      </c>
      <c r="B35" s="48" t="s">
        <v>470</v>
      </c>
      <c r="C35" s="48" t="s">
        <v>471</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472</v>
      </c>
      <c r="B36" s="48" t="s">
        <v>473</v>
      </c>
      <c r="C36" s="48" t="s">
        <v>474</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476</v>
      </c>
      <c r="B37" s="48" t="s">
        <v>477</v>
      </c>
      <c r="C37" s="48" t="s">
        <v>478</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480</v>
      </c>
      <c r="B38" s="25" t="s">
        <v>481</v>
      </c>
      <c r="C38" s="48" t="s">
        <v>482</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483</v>
      </c>
      <c r="B39" s="25" t="s">
        <v>484</v>
      </c>
      <c r="C39" s="48" t="s">
        <v>485</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486</v>
      </c>
      <c r="B40" s="25" t="s">
        <v>487</v>
      </c>
      <c r="C40" s="48" t="s">
        <v>488</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520</v>
      </c>
      <c r="B41" s="25" t="s">
        <v>521</v>
      </c>
      <c r="C41" s="48" t="s">
        <v>522</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554</v>
      </c>
      <c r="B42" s="53" t="s">
        <v>555</v>
      </c>
      <c r="C42" s="53" t="s">
        <v>556</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7" t="s">
        <v>23</v>
      </c>
      <c r="C43" s="164"/>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c r="AI43" s="164"/>
      <c r="AJ43" s="164"/>
      <c r="AK43" s="164"/>
      <c r="AL43" s="164"/>
      <c r="AM43" s="164"/>
      <c r="AN43" s="164"/>
      <c r="AO43" s="164"/>
      <c r="AP43" s="164"/>
      <c r="AQ43" s="164"/>
      <c r="AR43" s="164"/>
    </row>
    <row r="44" spans="1:44" ht="14.25" hidden="1" customHeight="1" x14ac:dyDescent="0.2">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4"/>
      <c r="AK44" s="164"/>
      <c r="AL44" s="164"/>
      <c r="AM44" s="164"/>
      <c r="AN44" s="164"/>
      <c r="AO44" s="164"/>
      <c r="AP44" s="164"/>
      <c r="AQ44" s="164"/>
      <c r="AR44" s="164"/>
    </row>
    <row r="45" spans="1:44" ht="14.25" hidden="1" customHeight="1" x14ac:dyDescent="0.2">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4"/>
      <c r="AK45" s="164"/>
      <c r="AL45" s="164"/>
      <c r="AM45" s="164"/>
      <c r="AN45" s="164"/>
      <c r="AO45" s="164"/>
      <c r="AP45" s="164"/>
      <c r="AQ45" s="164"/>
      <c r="AR45" s="164"/>
    </row>
    <row r="46" spans="1:44" ht="14.25" hidden="1" customHeight="1" x14ac:dyDescent="0.2">
      <c r="C46" s="164"/>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164"/>
      <c r="AK46" s="164"/>
      <c r="AL46" s="164"/>
      <c r="AM46" s="164"/>
      <c r="AN46" s="164"/>
      <c r="AO46" s="164"/>
      <c r="AP46" s="164"/>
      <c r="AQ46" s="164"/>
      <c r="AR46" s="164"/>
    </row>
    <row r="47" spans="1:44" ht="14.25" hidden="1" customHeight="1" x14ac:dyDescent="0.2">
      <c r="C47" s="164"/>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164"/>
      <c r="AL47" s="164"/>
      <c r="AM47" s="164"/>
      <c r="AN47" s="164"/>
      <c r="AO47" s="164"/>
      <c r="AP47" s="164"/>
      <c r="AQ47" s="164"/>
      <c r="AR47" s="164"/>
    </row>
    <row r="48" spans="1:44" ht="14.25" hidden="1" customHeight="1" x14ac:dyDescent="0.2">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64"/>
      <c r="AL48" s="164"/>
      <c r="AM48" s="164"/>
      <c r="AN48" s="164"/>
      <c r="AO48" s="164"/>
      <c r="AP48" s="164"/>
      <c r="AQ48" s="164"/>
      <c r="AR48" s="164"/>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woRvq6Whzm4ZvhA1QGe0FY0hx+3Jha7tkXOaVw/OhOD3SUl5xbtiKFsto3HFCrQ898oN4KsLvFJTMFYKDzBijQ==" saltValue="eBvXt+xUsYQ4hBpx15hLU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252AA2F6-6006-456A-B455-97314E6BB03C}"/>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69EF03AA-8A57-4612-A575-2EF2089F58A0}">
          <x14:formula1>
            <xm:f>'Set Values'!$H$3:$H$12</xm:f>
          </x14:formula1>
          <xm:sqref>E18:CZ18</xm:sqref>
        </x14:dataValidation>
        <x14:dataValidation type="list" allowBlank="1" showInputMessage="1" xr:uid="{4BDAF948-DE56-451F-A4A6-CA36D1C06A84}">
          <x14:formula1>
            <xm:f>'Set Values'!$K$3:$K$10</xm:f>
          </x14:formula1>
          <xm:sqref>E23:L23</xm:sqref>
        </x14:dataValidation>
        <x14:dataValidation type="list" allowBlank="1" showInputMessage="1" prompt="To enter free text, select cell and type - do not click into cell" xr:uid="{F25AD7E9-B066-4653-A039-DA36B6249E81}">
          <x14:formula1>
            <xm:f>'Set Values'!$G$3:$G$14</xm:f>
          </x14:formula1>
          <xm:sqref>E16:CZ16</xm:sqref>
        </x14:dataValidation>
        <x14:dataValidation type="list" allowBlank="1" showInputMessage="1" showErrorMessage="1" xr:uid="{25765A14-32E8-41AF-875D-E14979D7CF2F}">
          <x14:formula1>
            <xm:f>'Set Values'!$L$3:$L$5</xm:f>
          </x14:formula1>
          <xm:sqref>E24:L24</xm:sqref>
        </x14:dataValidation>
        <x14:dataValidation type="list" allowBlank="1" showInputMessage="1" showErrorMessage="1" xr:uid="{6157F71B-8236-4EDD-A436-B0119E63C871}">
          <x14:formula1>
            <xm:f>'Set Values'!$M$3:$M$4</xm:f>
          </x14:formula1>
          <xm:sqref>E31:AR31 E38:AR38</xm:sqref>
        </x14:dataValidation>
        <x14:dataValidation type="list" allowBlank="1" showInputMessage="1" prompt="To enter free text, select cell and type - do not click into cell" xr:uid="{E3DECB77-DA2D-418F-BBA5-96D78E90CEF1}">
          <x14:formula1>
            <xm:f>'Set Values'!$F$3:$F$12</xm:f>
          </x14:formula1>
          <xm:sqref>E14:CZ14</xm:sqref>
        </x14:dataValidation>
        <x14:dataValidation type="list" allowBlank="1" showInputMessage="1" prompt="To enter free text, select cell and type - do not click into cell" xr:uid="{5FD438B2-B2C2-4D6B-BF27-CA08C0FA107D}">
          <x14:formula1>
            <xm:f>'Set Values'!$I$3:$I$7</xm:f>
          </x14:formula1>
          <xm:sqref>E17:CZ17</xm:sqref>
        </x14:dataValidation>
        <x14:dataValidation type="list" allowBlank="1" showInputMessage="1" xr:uid="{F79C7EF8-08DA-471B-863D-5229E0C762B9}">
          <x14:formula1>
            <xm:f>'Set Values'!$I$3:$I$7</xm:f>
          </x14:formula1>
          <xm:sqref>E19:CZ19</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AFE74-3590-4251-A4B5-7F366DEF7DEB}">
  <dimension ref="A1:DA135"/>
  <sheetViews>
    <sheetView showGridLines="0" topLeftCell="CT35" zoomScale="70" zoomScaleNormal="70" workbookViewId="0">
      <selection activeCell="CX38" sqref="CX38"/>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165</v>
      </c>
      <c r="B1" s="23"/>
      <c r="C1" s="6"/>
      <c r="D1" s="90"/>
      <c r="E1" s="61"/>
      <c r="F1" s="67"/>
      <c r="G1" s="67"/>
      <c r="H1" s="67"/>
      <c r="I1" s="67"/>
      <c r="J1" s="6"/>
      <c r="K1" s="6"/>
      <c r="L1" s="6"/>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row>
    <row r="2" spans="1:104" ht="19.5" customHeight="1" thickBot="1" x14ac:dyDescent="0.25">
      <c r="A2" s="152" t="s">
        <v>166</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row>
    <row r="3" spans="1:104" ht="28.5" customHeight="1" x14ac:dyDescent="0.2">
      <c r="A3" s="153" t="s">
        <v>167</v>
      </c>
      <c r="B3" s="154"/>
      <c r="C3" s="155" t="str">
        <f>IF('I_State&amp;Prog_Info'!S15="","[Program 15]",'I_State&amp;Prog_Info'!S15)</f>
        <v>[Program 15]</v>
      </c>
      <c r="D3" s="164"/>
      <c r="E3" s="67"/>
      <c r="F3" s="164"/>
      <c r="G3" s="6"/>
      <c r="H3" s="6"/>
      <c r="I3" s="6"/>
      <c r="J3" s="6"/>
      <c r="K3" s="6"/>
      <c r="L3" s="6"/>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row>
    <row r="4" spans="1:104" ht="23.25" customHeight="1" x14ac:dyDescent="0.2">
      <c r="A4" s="196" t="s">
        <v>168</v>
      </c>
      <c r="B4" s="197"/>
      <c r="C4" s="92" t="str">
        <f>IF('I_State&amp;Prog_Info'!S17="","(Placeholder for plan type)",'I_State&amp;Prog_Info'!S17)</f>
        <v>(Placeholder for plan type)</v>
      </c>
      <c r="D4" s="164"/>
      <c r="E4" s="6"/>
      <c r="F4" s="6"/>
      <c r="G4" s="6"/>
      <c r="H4" s="6"/>
      <c r="I4" s="6"/>
      <c r="J4" s="6"/>
      <c r="K4" s="6"/>
      <c r="L4" s="6"/>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row>
    <row r="5" spans="1:104" ht="23.25" customHeight="1" x14ac:dyDescent="0.2">
      <c r="A5" s="196" t="s">
        <v>169</v>
      </c>
      <c r="B5" s="197"/>
      <c r="C5" s="92" t="str">
        <f>IF('I_State&amp;Prog_Info'!S59="","(Placeholder for providers)",'I_State&amp;Prog_Info'!S59)</f>
        <v>(Placeholder for providers)</v>
      </c>
      <c r="D5" s="164"/>
      <c r="E5" s="6"/>
      <c r="F5" s="164"/>
      <c r="G5" s="6"/>
      <c r="H5" s="6"/>
      <c r="I5" s="6"/>
      <c r="J5" s="6"/>
      <c r="K5" s="6"/>
      <c r="L5" s="6"/>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row>
    <row r="6" spans="1:104" ht="23.25" customHeight="1" x14ac:dyDescent="0.2">
      <c r="A6" s="196" t="s">
        <v>170</v>
      </c>
      <c r="B6" s="197"/>
      <c r="C6" s="93" t="str">
        <f>IF('I_State&amp;Prog_Info'!S39="","(Placeholder for separate analysis and results document)",'I_State&amp;Prog_Info'!S39)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164"/>
      <c r="F6" s="164"/>
      <c r="G6" s="164"/>
      <c r="H6" s="6"/>
      <c r="I6" s="6"/>
      <c r="J6" s="6"/>
      <c r="K6" s="6"/>
      <c r="L6" s="6"/>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row>
    <row r="7" spans="1:104" ht="23.1" customHeight="1" x14ac:dyDescent="0.2">
      <c r="A7" s="196" t="s">
        <v>171</v>
      </c>
      <c r="B7" s="197"/>
      <c r="C7" s="93" t="str">
        <f>IF('I_State&amp;Prog_Info'!S40="","(Placeholder for separate analysis and results document)",'I_State&amp;Prog_Info'!S40)</f>
        <v>(Placeholder for separate analysis and results document)</v>
      </c>
      <c r="D7" s="3"/>
      <c r="E7" s="6"/>
      <c r="F7" s="6"/>
      <c r="G7" s="6"/>
      <c r="H7" s="6"/>
      <c r="I7" s="6"/>
      <c r="J7" s="6"/>
      <c r="K7" s="6"/>
      <c r="L7" s="6"/>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row>
    <row r="8" spans="1:104" ht="23.1" customHeight="1" thickBot="1" x14ac:dyDescent="0.25">
      <c r="A8" s="200" t="s">
        <v>172</v>
      </c>
      <c r="B8" s="201"/>
      <c r="C8" s="94" t="str">
        <f>IF('I_State&amp;Prog_Info'!S41="","(Placeholder for separate analysis and results document)",'I_State&amp;Prog_Info'!S41)</f>
        <v>(Placeholder for separate analysis and results document)</v>
      </c>
      <c r="D8" s="3"/>
      <c r="E8" s="6"/>
      <c r="F8" s="6"/>
      <c r="G8" s="6"/>
      <c r="H8" s="6"/>
      <c r="I8" s="6"/>
      <c r="J8" s="6"/>
      <c r="K8" s="6"/>
      <c r="L8" s="6"/>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row>
    <row r="9" spans="1:104" ht="87.75" customHeight="1" x14ac:dyDescent="0.2">
      <c r="A9" s="198" t="s">
        <v>173</v>
      </c>
      <c r="B9" s="198"/>
      <c r="C9" s="198"/>
      <c r="D9" s="164"/>
      <c r="E9" s="6"/>
      <c r="F9" s="6"/>
      <c r="G9" s="6"/>
      <c r="H9" s="6"/>
      <c r="I9" s="6"/>
      <c r="J9" s="6"/>
      <c r="K9" s="6"/>
      <c r="L9" s="6"/>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row>
    <row r="10" spans="1:104" ht="18" customHeight="1" x14ac:dyDescent="0.2">
      <c r="A10" s="164"/>
      <c r="B10" s="164"/>
      <c r="C10" s="164"/>
      <c r="D10" s="3"/>
      <c r="E10" s="6"/>
      <c r="F10" s="6"/>
      <c r="G10" s="6"/>
      <c r="H10" s="6"/>
      <c r="I10" s="6"/>
      <c r="J10" s="6"/>
      <c r="K10" s="6"/>
      <c r="L10" s="6"/>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row>
    <row r="11" spans="1:104" ht="41.25" customHeight="1" thickBot="1" x14ac:dyDescent="0.35">
      <c r="A11" s="199" t="s">
        <v>174</v>
      </c>
      <c r="B11" s="199"/>
      <c r="C11" s="199"/>
      <c r="D11" s="6"/>
      <c r="E11" s="6"/>
      <c r="F11" s="6"/>
      <c r="G11" s="6"/>
      <c r="H11" s="6"/>
      <c r="I11" s="6"/>
      <c r="J11" s="6"/>
      <c r="K11" s="6"/>
      <c r="L11" s="6"/>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row>
    <row r="12" spans="1:104" ht="30" customHeight="1" x14ac:dyDescent="0.25">
      <c r="A12" s="183" t="s">
        <v>175</v>
      </c>
      <c r="B12" s="183"/>
      <c r="C12" s="183"/>
      <c r="D12" s="168"/>
      <c r="E12" s="156" t="s">
        <v>176</v>
      </c>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8"/>
    </row>
    <row r="13" spans="1:104" ht="29.25" customHeight="1" x14ac:dyDescent="0.2">
      <c r="A13" s="8" t="s">
        <v>28</v>
      </c>
      <c r="B13" s="9" t="s">
        <v>29</v>
      </c>
      <c r="C13" s="9" t="s">
        <v>30</v>
      </c>
      <c r="D13" s="9" t="s">
        <v>31</v>
      </c>
      <c r="E13" s="5" t="s">
        <v>177</v>
      </c>
      <c r="F13" s="5" t="s">
        <v>178</v>
      </c>
      <c r="G13" s="5" t="s">
        <v>179</v>
      </c>
      <c r="H13" s="5" t="s">
        <v>180</v>
      </c>
      <c r="I13" s="5" t="s">
        <v>181</v>
      </c>
      <c r="J13" s="5" t="s">
        <v>182</v>
      </c>
      <c r="K13" s="5" t="s">
        <v>183</v>
      </c>
      <c r="L13" s="5" t="s">
        <v>184</v>
      </c>
      <c r="M13" s="5" t="s">
        <v>185</v>
      </c>
      <c r="N13" s="5" t="s">
        <v>186</v>
      </c>
      <c r="O13" s="5" t="s">
        <v>187</v>
      </c>
      <c r="P13" s="5" t="s">
        <v>188</v>
      </c>
      <c r="Q13" s="5" t="s">
        <v>189</v>
      </c>
      <c r="R13" s="5" t="s">
        <v>190</v>
      </c>
      <c r="S13" s="5" t="s">
        <v>191</v>
      </c>
      <c r="T13" s="5" t="s">
        <v>192</v>
      </c>
      <c r="U13" s="5" t="s">
        <v>193</v>
      </c>
      <c r="V13" s="5" t="s">
        <v>194</v>
      </c>
      <c r="W13" s="5" t="s">
        <v>195</v>
      </c>
      <c r="X13" s="5" t="s">
        <v>196</v>
      </c>
      <c r="Y13" s="5" t="s">
        <v>197</v>
      </c>
      <c r="Z13" s="5" t="s">
        <v>198</v>
      </c>
      <c r="AA13" s="5" t="s">
        <v>199</v>
      </c>
      <c r="AB13" s="5" t="s">
        <v>200</v>
      </c>
      <c r="AC13" s="5" t="s">
        <v>201</v>
      </c>
      <c r="AD13" s="5" t="s">
        <v>202</v>
      </c>
      <c r="AE13" s="5" t="s">
        <v>203</v>
      </c>
      <c r="AF13" s="5" t="s">
        <v>204</v>
      </c>
      <c r="AG13" s="5" t="s">
        <v>205</v>
      </c>
      <c r="AH13" s="5" t="s">
        <v>206</v>
      </c>
      <c r="AI13" s="5" t="s">
        <v>207</v>
      </c>
      <c r="AJ13" s="5" t="s">
        <v>208</v>
      </c>
      <c r="AK13" s="5" t="s">
        <v>209</v>
      </c>
      <c r="AL13" s="5" t="s">
        <v>210</v>
      </c>
      <c r="AM13" s="5" t="s">
        <v>211</v>
      </c>
      <c r="AN13" s="5" t="s">
        <v>212</v>
      </c>
      <c r="AO13" s="5" t="s">
        <v>213</v>
      </c>
      <c r="AP13" s="5" t="s">
        <v>214</v>
      </c>
      <c r="AQ13" s="5" t="s">
        <v>215</v>
      </c>
      <c r="AR13" s="5" t="s">
        <v>216</v>
      </c>
      <c r="AS13" s="5" t="s">
        <v>217</v>
      </c>
      <c r="AT13" s="5" t="s">
        <v>218</v>
      </c>
      <c r="AU13" s="5" t="s">
        <v>219</v>
      </c>
      <c r="AV13" s="5" t="s">
        <v>220</v>
      </c>
      <c r="AW13" s="5" t="s">
        <v>221</v>
      </c>
      <c r="AX13" s="5" t="s">
        <v>222</v>
      </c>
      <c r="AY13" s="5" t="s">
        <v>223</v>
      </c>
      <c r="AZ13" s="5" t="s">
        <v>224</v>
      </c>
      <c r="BA13" s="5" t="s">
        <v>225</v>
      </c>
      <c r="BB13" s="5" t="s">
        <v>226</v>
      </c>
      <c r="BC13" s="5" t="s">
        <v>227</v>
      </c>
      <c r="BD13" s="5" t="s">
        <v>228</v>
      </c>
      <c r="BE13" s="5" t="s">
        <v>229</v>
      </c>
      <c r="BF13" s="5" t="s">
        <v>230</v>
      </c>
      <c r="BG13" s="5" t="s">
        <v>231</v>
      </c>
      <c r="BH13" s="5" t="s">
        <v>232</v>
      </c>
      <c r="BI13" s="5" t="s">
        <v>233</v>
      </c>
      <c r="BJ13" s="5" t="s">
        <v>234</v>
      </c>
      <c r="BK13" s="5" t="s">
        <v>235</v>
      </c>
      <c r="BL13" s="5" t="s">
        <v>236</v>
      </c>
      <c r="BM13" s="5" t="s">
        <v>237</v>
      </c>
      <c r="BN13" s="5" t="s">
        <v>238</v>
      </c>
      <c r="BO13" s="5" t="s">
        <v>239</v>
      </c>
      <c r="BP13" s="5" t="s">
        <v>240</v>
      </c>
      <c r="BQ13" s="5" t="s">
        <v>241</v>
      </c>
      <c r="BR13" s="5" t="s">
        <v>242</v>
      </c>
      <c r="BS13" s="5" t="s">
        <v>243</v>
      </c>
      <c r="BT13" s="5" t="s">
        <v>244</v>
      </c>
      <c r="BU13" s="5" t="s">
        <v>245</v>
      </c>
      <c r="BV13" s="5" t="s">
        <v>246</v>
      </c>
      <c r="BW13" s="5" t="s">
        <v>247</v>
      </c>
      <c r="BX13" s="5" t="s">
        <v>248</v>
      </c>
      <c r="BY13" s="5" t="s">
        <v>249</v>
      </c>
      <c r="BZ13" s="5" t="s">
        <v>250</v>
      </c>
      <c r="CA13" s="5" t="s">
        <v>251</v>
      </c>
      <c r="CB13" s="5" t="s">
        <v>252</v>
      </c>
      <c r="CC13" s="5" t="s">
        <v>253</v>
      </c>
      <c r="CD13" s="5" t="s">
        <v>254</v>
      </c>
      <c r="CE13" s="5" t="s">
        <v>255</v>
      </c>
      <c r="CF13" s="5" t="s">
        <v>256</v>
      </c>
      <c r="CG13" s="5" t="s">
        <v>257</v>
      </c>
      <c r="CH13" s="5" t="s">
        <v>258</v>
      </c>
      <c r="CI13" s="5" t="s">
        <v>259</v>
      </c>
      <c r="CJ13" s="5" t="s">
        <v>260</v>
      </c>
      <c r="CK13" s="5" t="s">
        <v>261</v>
      </c>
      <c r="CL13" s="5" t="s">
        <v>262</v>
      </c>
      <c r="CM13" s="5" t="s">
        <v>263</v>
      </c>
      <c r="CN13" s="5" t="s">
        <v>264</v>
      </c>
      <c r="CO13" s="5" t="s">
        <v>265</v>
      </c>
      <c r="CP13" s="5" t="s">
        <v>266</v>
      </c>
      <c r="CQ13" s="5" t="s">
        <v>267</v>
      </c>
      <c r="CR13" s="5" t="s">
        <v>268</v>
      </c>
      <c r="CS13" s="5" t="s">
        <v>269</v>
      </c>
      <c r="CT13" s="5" t="s">
        <v>270</v>
      </c>
      <c r="CU13" s="5" t="s">
        <v>271</v>
      </c>
      <c r="CV13" s="5" t="s">
        <v>272</v>
      </c>
      <c r="CW13" s="5" t="s">
        <v>273</v>
      </c>
      <c r="CX13" s="5" t="s">
        <v>274</v>
      </c>
      <c r="CY13" s="5" t="s">
        <v>275</v>
      </c>
      <c r="CZ13" s="5" t="s">
        <v>276</v>
      </c>
    </row>
    <row r="14" spans="1:104" ht="28.5" x14ac:dyDescent="0.2">
      <c r="A14" s="73" t="s">
        <v>277</v>
      </c>
      <c r="B14" s="48" t="s">
        <v>278</v>
      </c>
      <c r="C14" s="25" t="s">
        <v>279</v>
      </c>
      <c r="D14" s="58" t="s">
        <v>73</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286</v>
      </c>
      <c r="B15" s="48" t="s">
        <v>287</v>
      </c>
      <c r="C15" s="25" t="s">
        <v>288</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301</v>
      </c>
      <c r="B16" s="48" t="s">
        <v>302</v>
      </c>
      <c r="C16" s="48" t="s">
        <v>303</v>
      </c>
      <c r="D16" s="58" t="s">
        <v>73</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308</v>
      </c>
      <c r="B17" s="74" t="s">
        <v>309</v>
      </c>
      <c r="C17" s="33" t="s">
        <v>310</v>
      </c>
      <c r="D17" s="59" t="s">
        <v>73</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314</v>
      </c>
      <c r="B18" s="53" t="s">
        <v>315</v>
      </c>
      <c r="C18" s="30" t="s">
        <v>316</v>
      </c>
      <c r="D18" s="60" t="s">
        <v>73</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5" t="s">
        <v>54</v>
      </c>
      <c r="B19" s="46"/>
      <c r="C19" s="46"/>
      <c r="D19" s="46"/>
    </row>
    <row r="20" spans="1:104" ht="43.5" customHeight="1" thickBot="1" x14ac:dyDescent="0.35">
      <c r="A20" s="199" t="s">
        <v>318</v>
      </c>
      <c r="B20" s="199"/>
      <c r="C20" s="199"/>
      <c r="D20" s="31"/>
      <c r="E20" s="6"/>
      <c r="F20" s="6"/>
      <c r="G20" s="6"/>
      <c r="H20" s="6"/>
      <c r="I20" s="6"/>
      <c r="J20" s="6"/>
      <c r="K20" s="6"/>
      <c r="L20" s="6"/>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row>
    <row r="21" spans="1:104" ht="39.75" customHeight="1" x14ac:dyDescent="0.25">
      <c r="A21" s="186" t="s">
        <v>319</v>
      </c>
      <c r="B21" s="186"/>
      <c r="C21" s="186"/>
      <c r="D21" s="168"/>
      <c r="E21" s="156" t="s">
        <v>320</v>
      </c>
      <c r="F21" s="159"/>
      <c r="G21" s="159"/>
      <c r="H21" s="159"/>
      <c r="I21" s="157"/>
      <c r="J21" s="157"/>
      <c r="K21" s="157"/>
      <c r="L21" s="158"/>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row>
    <row r="22" spans="1:104" ht="47.25" customHeight="1" x14ac:dyDescent="0.2">
      <c r="A22" s="8" t="s">
        <v>28</v>
      </c>
      <c r="B22" s="9" t="s">
        <v>29</v>
      </c>
      <c r="C22" s="9" t="s">
        <v>30</v>
      </c>
      <c r="D22" s="9" t="s">
        <v>31</v>
      </c>
      <c r="E22" s="83" t="s">
        <v>321</v>
      </c>
      <c r="F22" s="83" t="s">
        <v>322</v>
      </c>
      <c r="G22" s="83" t="s">
        <v>323</v>
      </c>
      <c r="H22" s="83" t="s">
        <v>324</v>
      </c>
      <c r="I22" s="83" t="s">
        <v>325</v>
      </c>
      <c r="J22" s="83" t="s">
        <v>326</v>
      </c>
      <c r="K22" s="83" t="s">
        <v>327</v>
      </c>
      <c r="L22" s="83" t="s">
        <v>328</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329</v>
      </c>
      <c r="B23" s="48" t="s">
        <v>330</v>
      </c>
      <c r="C23" s="48" t="s">
        <v>331</v>
      </c>
      <c r="D23" s="25" t="s">
        <v>73</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334</v>
      </c>
      <c r="B24" s="86" t="s">
        <v>335</v>
      </c>
      <c r="C24" s="86" t="s">
        <v>336</v>
      </c>
      <c r="D24" s="82" t="s">
        <v>73</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338</v>
      </c>
      <c r="B25" s="53" t="s">
        <v>339</v>
      </c>
      <c r="C25" s="53" t="s">
        <v>340</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7" t="s">
        <v>54</v>
      </c>
      <c r="C26" s="6"/>
      <c r="D26" s="6"/>
      <c r="E26" s="6"/>
      <c r="F26" s="6"/>
      <c r="G26" s="6"/>
      <c r="H26" s="6"/>
      <c r="I26" s="6"/>
      <c r="J26" s="6"/>
      <c r="K26" s="6"/>
      <c r="L26" s="6"/>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164"/>
      <c r="AM26" s="164"/>
      <c r="AN26" s="164"/>
      <c r="AO26" s="164"/>
      <c r="AP26" s="164"/>
      <c r="AQ26" s="164"/>
      <c r="AR26" s="164"/>
    </row>
    <row r="27" spans="1:104" ht="28.5" customHeight="1" thickBot="1" x14ac:dyDescent="0.35">
      <c r="A27" s="195" t="s">
        <v>341</v>
      </c>
      <c r="B27" s="195"/>
      <c r="C27" s="195"/>
      <c r="D27" s="3"/>
      <c r="E27" s="6"/>
      <c r="F27" s="6"/>
      <c r="G27" s="6"/>
      <c r="H27" s="6"/>
      <c r="I27" s="6"/>
      <c r="J27" s="6"/>
      <c r="K27" s="6"/>
      <c r="L27" s="6"/>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4"/>
      <c r="AM27" s="164"/>
      <c r="AN27" s="164"/>
      <c r="AO27" s="164"/>
      <c r="AP27" s="164"/>
      <c r="AQ27" s="164"/>
      <c r="AR27" s="164"/>
    </row>
    <row r="28" spans="1:104" ht="36" customHeight="1" x14ac:dyDescent="0.25">
      <c r="A28" s="193" t="s">
        <v>342</v>
      </c>
      <c r="B28" s="194"/>
      <c r="C28" s="194"/>
      <c r="D28" s="66"/>
      <c r="E28" s="156" t="s">
        <v>343</v>
      </c>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8"/>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344</v>
      </c>
      <c r="B30" s="25" t="s">
        <v>345</v>
      </c>
      <c r="C30" s="48" t="s">
        <v>346</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387</v>
      </c>
      <c r="B31" s="25" t="s">
        <v>388</v>
      </c>
      <c r="C31" s="48" t="s">
        <v>389</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392</v>
      </c>
      <c r="B32" s="25" t="s">
        <v>393</v>
      </c>
      <c r="C32" s="75" t="s">
        <v>394</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396</v>
      </c>
      <c r="B33" s="48" t="s">
        <v>397</v>
      </c>
      <c r="C33" s="48" t="s">
        <v>398</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433</v>
      </c>
      <c r="B34" s="48" t="s">
        <v>434</v>
      </c>
      <c r="C34" s="48" t="s">
        <v>435</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469</v>
      </c>
      <c r="B35" s="48" t="s">
        <v>470</v>
      </c>
      <c r="C35" s="48" t="s">
        <v>471</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472</v>
      </c>
      <c r="B36" s="48" t="s">
        <v>473</v>
      </c>
      <c r="C36" s="48" t="s">
        <v>474</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476</v>
      </c>
      <c r="B37" s="48" t="s">
        <v>477</v>
      </c>
      <c r="C37" s="48" t="s">
        <v>478</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480</v>
      </c>
      <c r="B38" s="25" t="s">
        <v>481</v>
      </c>
      <c r="C38" s="48" t="s">
        <v>482</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483</v>
      </c>
      <c r="B39" s="25" t="s">
        <v>484</v>
      </c>
      <c r="C39" s="48" t="s">
        <v>485</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486</v>
      </c>
      <c r="B40" s="25" t="s">
        <v>487</v>
      </c>
      <c r="C40" s="48" t="s">
        <v>488</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520</v>
      </c>
      <c r="B41" s="25" t="s">
        <v>521</v>
      </c>
      <c r="C41" s="48" t="s">
        <v>522</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554</v>
      </c>
      <c r="B42" s="53" t="s">
        <v>555</v>
      </c>
      <c r="C42" s="53" t="s">
        <v>556</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7" t="s">
        <v>23</v>
      </c>
      <c r="C43" s="164"/>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c r="AI43" s="164"/>
      <c r="AJ43" s="164"/>
      <c r="AK43" s="164"/>
      <c r="AL43" s="164"/>
      <c r="AM43" s="164"/>
      <c r="AN43" s="164"/>
      <c r="AO43" s="164"/>
      <c r="AP43" s="164"/>
      <c r="AQ43" s="164"/>
      <c r="AR43" s="164"/>
    </row>
    <row r="44" spans="1:44" ht="14.25" hidden="1" customHeight="1" x14ac:dyDescent="0.2">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4"/>
      <c r="AK44" s="164"/>
      <c r="AL44" s="164"/>
      <c r="AM44" s="164"/>
      <c r="AN44" s="164"/>
      <c r="AO44" s="164"/>
      <c r="AP44" s="164"/>
      <c r="AQ44" s="164"/>
      <c r="AR44" s="164"/>
    </row>
    <row r="45" spans="1:44" ht="14.25" hidden="1" customHeight="1" x14ac:dyDescent="0.2">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4"/>
      <c r="AK45" s="164"/>
      <c r="AL45" s="164"/>
      <c r="AM45" s="164"/>
      <c r="AN45" s="164"/>
      <c r="AO45" s="164"/>
      <c r="AP45" s="164"/>
      <c r="AQ45" s="164"/>
      <c r="AR45" s="164"/>
    </row>
    <row r="46" spans="1:44" ht="14.25" hidden="1" customHeight="1" x14ac:dyDescent="0.2">
      <c r="C46" s="164"/>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164"/>
      <c r="AK46" s="164"/>
      <c r="AL46" s="164"/>
      <c r="AM46" s="164"/>
      <c r="AN46" s="164"/>
      <c r="AO46" s="164"/>
      <c r="AP46" s="164"/>
      <c r="AQ46" s="164"/>
      <c r="AR46" s="164"/>
    </row>
    <row r="47" spans="1:44" ht="14.25" hidden="1" customHeight="1" x14ac:dyDescent="0.2">
      <c r="C47" s="164"/>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164"/>
      <c r="AL47" s="164"/>
      <c r="AM47" s="164"/>
      <c r="AN47" s="164"/>
      <c r="AO47" s="164"/>
      <c r="AP47" s="164"/>
      <c r="AQ47" s="164"/>
      <c r="AR47" s="164"/>
    </row>
    <row r="48" spans="1:44" ht="14.25" hidden="1" customHeight="1" x14ac:dyDescent="0.2">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64"/>
      <c r="AL48" s="164"/>
      <c r="AM48" s="164"/>
      <c r="AN48" s="164"/>
      <c r="AO48" s="164"/>
      <c r="AP48" s="164"/>
      <c r="AQ48" s="164"/>
      <c r="AR48" s="164"/>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1woHv7Vhb4ldyZq932DmFTXH4159LPQ0YHMSooaOTlLQ2icE4J8TvwAhQi8DHNEHeyDhGDFCW05AE0VkFeWIkQ==" saltValue="uxqu/d130pAi6DBx4MwAdw=="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9A4CB9E3-70B8-478C-85B0-E1DBFD22D186}"/>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DCEC3A77-FCCC-4DB4-AB51-6E17B960399F}">
          <x14:formula1>
            <xm:f>'Set Values'!$I$3:$I$7</xm:f>
          </x14:formula1>
          <xm:sqref>E19:CZ19</xm:sqref>
        </x14:dataValidation>
        <x14:dataValidation type="list" allowBlank="1" showInputMessage="1" prompt="To enter free text, select cell and type - do not click into cell" xr:uid="{4A086885-A390-41CE-BD53-B5C7CC37A06E}">
          <x14:formula1>
            <xm:f>'Set Values'!$I$3:$I$7</xm:f>
          </x14:formula1>
          <xm:sqref>E17:CZ17</xm:sqref>
        </x14:dataValidation>
        <x14:dataValidation type="list" allowBlank="1" showInputMessage="1" prompt="To enter free text, select cell and type - do not click into cell" xr:uid="{B8B3420D-FF38-4693-82EC-11D5E377146F}">
          <x14:formula1>
            <xm:f>'Set Values'!$F$3:$F$12</xm:f>
          </x14:formula1>
          <xm:sqref>E14:CZ14</xm:sqref>
        </x14:dataValidation>
        <x14:dataValidation type="list" allowBlank="1" showInputMessage="1" showErrorMessage="1" xr:uid="{266FF4B5-2D4A-4032-9C4B-8FBF41A65BD6}">
          <x14:formula1>
            <xm:f>'Set Values'!$M$3:$M$4</xm:f>
          </x14:formula1>
          <xm:sqref>E31:AR31 E38:AR38</xm:sqref>
        </x14:dataValidation>
        <x14:dataValidation type="list" allowBlank="1" showInputMessage="1" showErrorMessage="1" xr:uid="{CDEAAE0A-DE50-4EA6-8290-6D1D56D93D15}">
          <x14:formula1>
            <xm:f>'Set Values'!$L$3:$L$5</xm:f>
          </x14:formula1>
          <xm:sqref>E24:L24</xm:sqref>
        </x14:dataValidation>
        <x14:dataValidation type="list" allowBlank="1" showInputMessage="1" prompt="To enter free text, select cell and type - do not click into cell" xr:uid="{1FED3CD0-F56C-4F50-9EEA-7C6BC8577E5D}">
          <x14:formula1>
            <xm:f>'Set Values'!$G$3:$G$14</xm:f>
          </x14:formula1>
          <xm:sqref>E16:CZ16</xm:sqref>
        </x14:dataValidation>
        <x14:dataValidation type="list" allowBlank="1" showInputMessage="1" xr:uid="{50EE3E41-5C97-455F-A6C5-B446E6A33875}">
          <x14:formula1>
            <xm:f>'Set Values'!$K$3:$K$10</xm:f>
          </x14:formula1>
          <xm:sqref>E23:L23</xm:sqref>
        </x14:dataValidation>
        <x14:dataValidation type="list" allowBlank="1" showInputMessage="1" prompt="To enter free text, select cell and type - do not click into cell" xr:uid="{52866B1A-A1F4-4B6D-8AB0-A060D4F47A62}">
          <x14:formula1>
            <xm:f>'Set Values'!$H$3:$H$12</xm:f>
          </x14:formula1>
          <xm:sqref>E18:CZ18</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Z53"/>
  <sheetViews>
    <sheetView zoomScale="80" zoomScaleNormal="80" workbookViewId="0">
      <selection activeCell="E2" sqref="E2"/>
    </sheetView>
  </sheetViews>
  <sheetFormatPr defaultColWidth="9.42578125" defaultRowHeight="14.25" x14ac:dyDescent="0.2"/>
  <cols>
    <col min="1" max="1" width="9.42578125" style="36"/>
    <col min="2" max="2" width="19.42578125" style="36" customWidth="1"/>
    <col min="3" max="3" width="9.42578125" style="36"/>
    <col min="4" max="5" width="21.42578125" style="36" customWidth="1"/>
    <col min="6" max="6" width="21.42578125" style="10" customWidth="1"/>
    <col min="7" max="7" width="19" style="10" customWidth="1"/>
    <col min="8" max="8" width="19.5703125" style="10" customWidth="1"/>
    <col min="9" max="9" width="18.42578125" style="10" customWidth="1"/>
    <col min="10" max="10" width="19.5703125" style="35" customWidth="1"/>
    <col min="11" max="12" width="18.42578125" style="10" customWidth="1"/>
    <col min="13" max="13" width="30.140625" style="10" customWidth="1"/>
    <col min="14" max="14" width="12.42578125" style="10" customWidth="1"/>
    <col min="15" max="22" width="12.42578125" style="13" customWidth="1"/>
    <col min="23" max="26" width="9.42578125" style="14"/>
    <col min="27" max="16384" width="9.42578125" style="11"/>
  </cols>
  <sheetData>
    <row r="1" spans="1:26" s="14" customFormat="1" ht="15.75" thickBot="1" x14ac:dyDescent="0.3">
      <c r="A1" s="79" t="s">
        <v>909</v>
      </c>
      <c r="B1" s="80"/>
      <c r="C1" s="54"/>
      <c r="D1" s="54"/>
      <c r="E1" s="54"/>
      <c r="F1" s="13"/>
      <c r="G1" s="37"/>
      <c r="H1" s="37"/>
      <c r="I1" s="37"/>
      <c r="J1" s="34"/>
      <c r="K1" s="37"/>
      <c r="L1" s="37"/>
      <c r="M1" s="37"/>
      <c r="N1" s="13"/>
      <c r="O1" s="13"/>
      <c r="P1" s="13"/>
      <c r="Q1" s="13"/>
      <c r="R1" s="13"/>
      <c r="S1" s="13"/>
      <c r="T1" s="13"/>
      <c r="U1" s="13"/>
      <c r="V1" s="13"/>
    </row>
    <row r="2" spans="1:26" s="20" customFormat="1" ht="29.25" thickBot="1" x14ac:dyDescent="0.3">
      <c r="A2" s="21" t="s">
        <v>910</v>
      </c>
      <c r="B2" s="21" t="s">
        <v>48</v>
      </c>
      <c r="C2" s="21" t="s">
        <v>911</v>
      </c>
      <c r="D2" s="21" t="s">
        <v>912</v>
      </c>
      <c r="E2" s="21" t="s">
        <v>913</v>
      </c>
      <c r="F2" s="21" t="s">
        <v>278</v>
      </c>
      <c r="G2" s="22" t="s">
        <v>914</v>
      </c>
      <c r="H2" s="22" t="s">
        <v>915</v>
      </c>
      <c r="I2" s="22" t="s">
        <v>916</v>
      </c>
      <c r="J2" s="22" t="s">
        <v>917</v>
      </c>
      <c r="K2" s="22" t="s">
        <v>918</v>
      </c>
      <c r="L2" s="22" t="s">
        <v>335</v>
      </c>
      <c r="M2" s="22" t="s">
        <v>919</v>
      </c>
      <c r="N2" s="22" t="s">
        <v>920</v>
      </c>
      <c r="O2" s="19"/>
      <c r="P2" s="19"/>
      <c r="Q2" s="19"/>
      <c r="R2" s="19"/>
      <c r="S2" s="19"/>
      <c r="T2" s="19"/>
      <c r="U2" s="19"/>
      <c r="V2" s="19"/>
    </row>
    <row r="3" spans="1:26" s="18" customFormat="1" ht="71.25" x14ac:dyDescent="0.2">
      <c r="A3" s="26" t="s">
        <v>921</v>
      </c>
      <c r="B3" s="55" t="s">
        <v>922</v>
      </c>
      <c r="C3" s="65" t="s">
        <v>90</v>
      </c>
      <c r="D3" s="55" t="s">
        <v>133</v>
      </c>
      <c r="E3" s="55" t="s">
        <v>923</v>
      </c>
      <c r="F3" s="15" t="s">
        <v>280</v>
      </c>
      <c r="G3" s="15" t="s">
        <v>87</v>
      </c>
      <c r="H3" s="15" t="s">
        <v>317</v>
      </c>
      <c r="I3" s="15" t="s">
        <v>312</v>
      </c>
      <c r="J3" s="62" t="s">
        <v>321</v>
      </c>
      <c r="K3" s="15" t="s">
        <v>924</v>
      </c>
      <c r="L3" s="15" t="s">
        <v>337</v>
      </c>
      <c r="M3" s="15" t="s">
        <v>391</v>
      </c>
      <c r="N3" s="15" t="s">
        <v>75</v>
      </c>
      <c r="O3" s="16"/>
      <c r="P3" s="16"/>
      <c r="Q3" s="16"/>
      <c r="R3" s="16"/>
      <c r="S3" s="16"/>
      <c r="T3" s="16"/>
      <c r="U3" s="16"/>
      <c r="V3" s="16"/>
      <c r="W3" s="17"/>
      <c r="X3" s="17"/>
      <c r="Y3" s="17"/>
      <c r="Z3" s="17"/>
    </row>
    <row r="4" spans="1:26" ht="71.25" customHeight="1" x14ac:dyDescent="0.2">
      <c r="A4" s="27" t="s">
        <v>925</v>
      </c>
      <c r="B4" s="68" t="s">
        <v>926</v>
      </c>
      <c r="C4" s="28" t="s">
        <v>89</v>
      </c>
      <c r="D4" s="55" t="s">
        <v>927</v>
      </c>
      <c r="E4" s="55" t="s">
        <v>928</v>
      </c>
      <c r="F4" s="10" t="s">
        <v>557</v>
      </c>
      <c r="G4" s="10" t="s">
        <v>92</v>
      </c>
      <c r="H4" s="15" t="s">
        <v>929</v>
      </c>
      <c r="I4" s="10" t="s">
        <v>313</v>
      </c>
      <c r="J4" s="63" t="s">
        <v>930</v>
      </c>
      <c r="K4" s="10" t="s">
        <v>931</v>
      </c>
      <c r="L4" s="10" t="s">
        <v>932</v>
      </c>
      <c r="M4" s="10" t="s">
        <v>390</v>
      </c>
      <c r="N4" s="10" t="s">
        <v>74</v>
      </c>
    </row>
    <row r="5" spans="1:26" ht="42.75" x14ac:dyDescent="0.2">
      <c r="A5" s="27" t="s">
        <v>933</v>
      </c>
      <c r="B5" s="68" t="s">
        <v>934</v>
      </c>
      <c r="C5" s="27"/>
      <c r="D5" s="27"/>
      <c r="E5" s="27"/>
      <c r="F5" s="10" t="s">
        <v>281</v>
      </c>
      <c r="G5" s="10" t="s">
        <v>95</v>
      </c>
      <c r="H5" s="10" t="s">
        <v>935</v>
      </c>
      <c r="I5" s="10" t="s">
        <v>311</v>
      </c>
      <c r="J5" s="63" t="s">
        <v>936</v>
      </c>
      <c r="K5" s="10" t="s">
        <v>937</v>
      </c>
      <c r="L5" s="10" t="s">
        <v>333</v>
      </c>
      <c r="N5" s="10" t="s">
        <v>938</v>
      </c>
    </row>
    <row r="6" spans="1:26" ht="42.75" x14ac:dyDescent="0.2">
      <c r="A6" s="27" t="s">
        <v>939</v>
      </c>
      <c r="B6" s="68" t="s">
        <v>940</v>
      </c>
      <c r="C6" s="27"/>
      <c r="D6" s="27"/>
      <c r="E6" s="27"/>
      <c r="F6" s="10" t="s">
        <v>941</v>
      </c>
      <c r="G6" s="10" t="s">
        <v>98</v>
      </c>
      <c r="H6" s="10" t="s">
        <v>858</v>
      </c>
      <c r="I6" s="10" t="s">
        <v>942</v>
      </c>
      <c r="J6" s="63" t="s">
        <v>943</v>
      </c>
      <c r="K6" s="10" t="s">
        <v>944</v>
      </c>
      <c r="N6" s="10" t="s">
        <v>945</v>
      </c>
    </row>
    <row r="7" spans="1:26" ht="57" x14ac:dyDescent="0.2">
      <c r="A7" s="27" t="s">
        <v>946</v>
      </c>
      <c r="B7" s="68" t="s">
        <v>947</v>
      </c>
      <c r="C7" s="27"/>
      <c r="D7" s="27"/>
      <c r="E7" s="27"/>
      <c r="F7" s="10" t="s">
        <v>283</v>
      </c>
      <c r="G7" s="10" t="s">
        <v>101</v>
      </c>
      <c r="H7" s="10" t="s">
        <v>948</v>
      </c>
      <c r="I7" s="12" t="s">
        <v>949</v>
      </c>
      <c r="J7" s="63" t="s">
        <v>325</v>
      </c>
      <c r="K7" s="10" t="s">
        <v>864</v>
      </c>
      <c r="N7" s="12" t="s">
        <v>949</v>
      </c>
    </row>
    <row r="8" spans="1:26" ht="57" x14ac:dyDescent="0.2">
      <c r="A8" s="27" t="s">
        <v>950</v>
      </c>
      <c r="B8" s="68" t="s">
        <v>951</v>
      </c>
      <c r="C8" s="27"/>
      <c r="D8" s="27"/>
      <c r="E8" s="27"/>
      <c r="F8" s="10" t="s">
        <v>952</v>
      </c>
      <c r="G8" s="10" t="s">
        <v>104</v>
      </c>
      <c r="H8" s="10" t="s">
        <v>953</v>
      </c>
      <c r="J8" s="63" t="s">
        <v>326</v>
      </c>
      <c r="K8" s="10" t="s">
        <v>863</v>
      </c>
    </row>
    <row r="9" spans="1:26" ht="57" x14ac:dyDescent="0.2">
      <c r="A9" s="27" t="s">
        <v>954</v>
      </c>
      <c r="B9" s="68" t="s">
        <v>955</v>
      </c>
      <c r="C9" s="27"/>
      <c r="D9" s="27"/>
      <c r="E9" s="27"/>
      <c r="F9" s="10" t="s">
        <v>282</v>
      </c>
      <c r="G9" s="10" t="s">
        <v>107</v>
      </c>
      <c r="H9" s="10" t="s">
        <v>956</v>
      </c>
      <c r="J9" s="63" t="s">
        <v>327</v>
      </c>
      <c r="K9" s="10" t="s">
        <v>333</v>
      </c>
    </row>
    <row r="10" spans="1:26" ht="57" x14ac:dyDescent="0.2">
      <c r="A10" s="27" t="s">
        <v>957</v>
      </c>
      <c r="B10" s="68" t="s">
        <v>958</v>
      </c>
      <c r="C10" s="27"/>
      <c r="D10" s="27"/>
      <c r="E10" s="27"/>
      <c r="F10" s="10" t="s">
        <v>959</v>
      </c>
      <c r="G10" s="10" t="s">
        <v>110</v>
      </c>
      <c r="H10" s="10" t="s">
        <v>960</v>
      </c>
      <c r="J10" s="64" t="s">
        <v>949</v>
      </c>
      <c r="K10" s="12" t="s">
        <v>949</v>
      </c>
    </row>
    <row r="11" spans="1:26" x14ac:dyDescent="0.2">
      <c r="A11" s="27" t="s">
        <v>961</v>
      </c>
      <c r="B11" s="27"/>
      <c r="C11" s="27"/>
      <c r="D11" s="27"/>
      <c r="E11" s="27"/>
      <c r="F11" s="10" t="s">
        <v>645</v>
      </c>
      <c r="G11" s="10" t="s">
        <v>113</v>
      </c>
      <c r="H11" s="10" t="s">
        <v>858</v>
      </c>
    </row>
    <row r="12" spans="1:26" ht="28.5" x14ac:dyDescent="0.2">
      <c r="A12" s="27" t="s">
        <v>962</v>
      </c>
      <c r="B12" s="27"/>
      <c r="C12" s="27"/>
      <c r="D12" s="27"/>
      <c r="E12" s="27"/>
      <c r="F12" s="12" t="s">
        <v>949</v>
      </c>
      <c r="G12" s="10" t="s">
        <v>116</v>
      </c>
      <c r="H12" s="12" t="s">
        <v>949</v>
      </c>
    </row>
    <row r="13" spans="1:26" x14ac:dyDescent="0.2">
      <c r="A13" s="27" t="s">
        <v>963</v>
      </c>
      <c r="B13" s="27"/>
      <c r="C13" s="27"/>
      <c r="D13" s="27"/>
      <c r="E13" s="27"/>
      <c r="G13" s="10" t="s">
        <v>119</v>
      </c>
    </row>
    <row r="14" spans="1:26" ht="28.5" x14ac:dyDescent="0.2">
      <c r="A14" s="27" t="s">
        <v>964</v>
      </c>
      <c r="B14" s="27"/>
      <c r="C14" s="27"/>
      <c r="D14" s="27"/>
      <c r="E14" s="27"/>
      <c r="G14" s="12" t="s">
        <v>949</v>
      </c>
    </row>
    <row r="15" spans="1:26" x14ac:dyDescent="0.2">
      <c r="A15" s="27" t="s">
        <v>965</v>
      </c>
      <c r="B15" s="27"/>
      <c r="C15" s="27"/>
      <c r="D15" s="27"/>
      <c r="E15" s="27"/>
    </row>
    <row r="16" spans="1:26" x14ac:dyDescent="0.2">
      <c r="A16" s="27" t="s">
        <v>966</v>
      </c>
      <c r="B16" s="27"/>
      <c r="C16" s="27"/>
      <c r="D16" s="27"/>
      <c r="E16" s="27"/>
    </row>
    <row r="17" spans="1:5" x14ac:dyDescent="0.2">
      <c r="A17" s="27" t="s">
        <v>967</v>
      </c>
      <c r="B17" s="27"/>
      <c r="C17" s="27"/>
      <c r="D17" s="27"/>
      <c r="E17" s="27"/>
    </row>
    <row r="18" spans="1:5" x14ac:dyDescent="0.2">
      <c r="A18" s="27" t="s">
        <v>968</v>
      </c>
      <c r="B18" s="27"/>
      <c r="C18" s="27"/>
      <c r="D18" s="27"/>
      <c r="E18" s="27"/>
    </row>
    <row r="19" spans="1:5" x14ac:dyDescent="0.2">
      <c r="A19" s="27" t="s">
        <v>969</v>
      </c>
      <c r="B19" s="27"/>
      <c r="C19" s="27"/>
      <c r="D19" s="27"/>
      <c r="E19" s="27"/>
    </row>
    <row r="20" spans="1:5" x14ac:dyDescent="0.2">
      <c r="A20" s="27" t="s">
        <v>970</v>
      </c>
      <c r="B20" s="27"/>
      <c r="C20" s="27"/>
      <c r="D20" s="27"/>
      <c r="E20" s="27"/>
    </row>
    <row r="21" spans="1:5" x14ac:dyDescent="0.2">
      <c r="A21" s="27" t="s">
        <v>971</v>
      </c>
      <c r="B21" s="27"/>
      <c r="C21" s="27"/>
      <c r="D21" s="27"/>
      <c r="E21" s="27"/>
    </row>
    <row r="22" spans="1:5" x14ac:dyDescent="0.2">
      <c r="A22" s="27" t="s">
        <v>972</v>
      </c>
      <c r="B22" s="27"/>
      <c r="C22" s="27"/>
      <c r="D22" s="27"/>
      <c r="E22" s="27"/>
    </row>
    <row r="23" spans="1:5" x14ac:dyDescent="0.2">
      <c r="A23" s="27" t="s">
        <v>973</v>
      </c>
      <c r="B23" s="27"/>
      <c r="C23" s="27"/>
      <c r="D23" s="27"/>
      <c r="E23" s="27"/>
    </row>
    <row r="24" spans="1:5" x14ac:dyDescent="0.2">
      <c r="A24" s="27" t="s">
        <v>974</v>
      </c>
      <c r="B24" s="27"/>
      <c r="C24" s="27"/>
      <c r="D24" s="27"/>
      <c r="E24" s="27"/>
    </row>
    <row r="25" spans="1:5" x14ac:dyDescent="0.2">
      <c r="A25" s="27" t="s">
        <v>975</v>
      </c>
      <c r="B25" s="27"/>
      <c r="C25" s="27"/>
      <c r="D25" s="27"/>
      <c r="E25" s="27"/>
    </row>
    <row r="26" spans="1:5" x14ac:dyDescent="0.2">
      <c r="A26" s="27" t="s">
        <v>976</v>
      </c>
      <c r="B26" s="27"/>
      <c r="C26" s="27"/>
      <c r="D26" s="27"/>
      <c r="E26" s="27"/>
    </row>
    <row r="27" spans="1:5" x14ac:dyDescent="0.2">
      <c r="A27" s="27" t="s">
        <v>977</v>
      </c>
      <c r="B27" s="27"/>
      <c r="C27" s="27"/>
      <c r="D27" s="27"/>
      <c r="E27" s="27"/>
    </row>
    <row r="28" spans="1:5" x14ac:dyDescent="0.2">
      <c r="A28" s="27" t="s">
        <v>978</v>
      </c>
      <c r="B28" s="27"/>
      <c r="C28" s="27"/>
      <c r="D28" s="27"/>
      <c r="E28" s="27"/>
    </row>
    <row r="29" spans="1:5" x14ac:dyDescent="0.2">
      <c r="A29" s="27" t="s">
        <v>979</v>
      </c>
      <c r="B29" s="27"/>
      <c r="C29" s="27"/>
      <c r="D29" s="27"/>
      <c r="E29" s="27"/>
    </row>
    <row r="30" spans="1:5" x14ac:dyDescent="0.2">
      <c r="A30" s="27" t="s">
        <v>980</v>
      </c>
      <c r="B30" s="27"/>
      <c r="C30" s="27"/>
      <c r="D30" s="27"/>
      <c r="E30" s="27"/>
    </row>
    <row r="31" spans="1:5" x14ac:dyDescent="0.2">
      <c r="A31" s="27" t="s">
        <v>981</v>
      </c>
      <c r="B31" s="27"/>
      <c r="C31" s="27"/>
      <c r="D31" s="27"/>
      <c r="E31" s="27"/>
    </row>
    <row r="32" spans="1:5" x14ac:dyDescent="0.2">
      <c r="A32" s="27" t="s">
        <v>982</v>
      </c>
      <c r="B32" s="27"/>
      <c r="C32" s="27"/>
      <c r="D32" s="27"/>
      <c r="E32" s="27"/>
    </row>
    <row r="33" spans="1:5" x14ac:dyDescent="0.2">
      <c r="A33" s="27" t="s">
        <v>983</v>
      </c>
      <c r="B33" s="27"/>
      <c r="C33" s="27"/>
      <c r="D33" s="27"/>
      <c r="E33" s="27"/>
    </row>
    <row r="34" spans="1:5" x14ac:dyDescent="0.2">
      <c r="A34" s="27" t="s">
        <v>984</v>
      </c>
      <c r="B34" s="27"/>
      <c r="C34" s="27"/>
      <c r="D34" s="27"/>
      <c r="E34" s="27"/>
    </row>
    <row r="35" spans="1:5" x14ac:dyDescent="0.2">
      <c r="A35" s="27" t="s">
        <v>985</v>
      </c>
      <c r="B35" s="27"/>
      <c r="C35" s="27"/>
      <c r="D35" s="27"/>
      <c r="E35" s="27"/>
    </row>
    <row r="36" spans="1:5" x14ac:dyDescent="0.2">
      <c r="A36" s="27" t="s">
        <v>986</v>
      </c>
      <c r="B36" s="27"/>
      <c r="C36" s="27"/>
      <c r="D36" s="27"/>
      <c r="E36" s="27"/>
    </row>
    <row r="37" spans="1:5" x14ac:dyDescent="0.2">
      <c r="A37" s="28" t="s">
        <v>987</v>
      </c>
      <c r="B37" s="28"/>
      <c r="C37" s="28"/>
      <c r="D37" s="28"/>
      <c r="E37" s="28"/>
    </row>
    <row r="38" spans="1:5" x14ac:dyDescent="0.2">
      <c r="A38" s="28" t="s">
        <v>988</v>
      </c>
      <c r="B38" s="28"/>
      <c r="C38" s="28"/>
      <c r="D38" s="28"/>
      <c r="E38" s="28"/>
    </row>
    <row r="39" spans="1:5" x14ac:dyDescent="0.2">
      <c r="A39" s="28" t="s">
        <v>989</v>
      </c>
      <c r="B39" s="28"/>
      <c r="C39" s="28"/>
      <c r="D39" s="28"/>
      <c r="E39" s="28"/>
    </row>
    <row r="40" spans="1:5" x14ac:dyDescent="0.2">
      <c r="A40" s="28" t="s">
        <v>990</v>
      </c>
      <c r="B40" s="28"/>
      <c r="C40" s="28"/>
      <c r="D40" s="28"/>
      <c r="E40" s="28"/>
    </row>
    <row r="41" spans="1:5" x14ac:dyDescent="0.2">
      <c r="A41" s="28" t="s">
        <v>991</v>
      </c>
      <c r="B41" s="28"/>
      <c r="C41" s="28"/>
      <c r="D41" s="28"/>
      <c r="E41" s="28"/>
    </row>
    <row r="42" spans="1:5" x14ac:dyDescent="0.2">
      <c r="A42" s="28" t="s">
        <v>992</v>
      </c>
      <c r="B42" s="28"/>
      <c r="C42" s="28"/>
      <c r="D42" s="28"/>
      <c r="E42" s="28"/>
    </row>
    <row r="43" spans="1:5" x14ac:dyDescent="0.2">
      <c r="A43" s="28" t="s">
        <v>993</v>
      </c>
      <c r="B43" s="28"/>
      <c r="C43" s="28"/>
      <c r="D43" s="28"/>
      <c r="E43" s="28"/>
    </row>
    <row r="44" spans="1:5" x14ac:dyDescent="0.2">
      <c r="A44" s="28" t="s">
        <v>994</v>
      </c>
      <c r="B44" s="28"/>
      <c r="C44" s="28"/>
      <c r="D44" s="28"/>
      <c r="E44" s="28"/>
    </row>
    <row r="45" spans="1:5" x14ac:dyDescent="0.2">
      <c r="A45" s="28" t="s">
        <v>995</v>
      </c>
      <c r="B45" s="28"/>
      <c r="C45" s="28"/>
      <c r="D45" s="28"/>
      <c r="E45" s="28"/>
    </row>
    <row r="46" spans="1:5" x14ac:dyDescent="0.2">
      <c r="A46" s="28" t="s">
        <v>996</v>
      </c>
      <c r="B46" s="28"/>
      <c r="C46" s="28"/>
      <c r="D46" s="28"/>
      <c r="E46" s="28"/>
    </row>
    <row r="47" spans="1:5" x14ac:dyDescent="0.2">
      <c r="A47" s="27" t="s">
        <v>997</v>
      </c>
      <c r="B47" s="27"/>
      <c r="C47" s="27"/>
      <c r="D47" s="27"/>
      <c r="E47" s="27"/>
    </row>
    <row r="48" spans="1:5" x14ac:dyDescent="0.2">
      <c r="A48" s="27" t="s">
        <v>998</v>
      </c>
      <c r="B48" s="27"/>
      <c r="C48" s="27"/>
      <c r="D48" s="27"/>
      <c r="E48" s="27"/>
    </row>
    <row r="49" spans="1:5" x14ac:dyDescent="0.2">
      <c r="A49" s="27" t="s">
        <v>999</v>
      </c>
      <c r="B49" s="27"/>
      <c r="C49" s="27"/>
      <c r="D49" s="27"/>
      <c r="E49" s="27"/>
    </row>
    <row r="50" spans="1:5" x14ac:dyDescent="0.2">
      <c r="A50" s="27" t="s">
        <v>1000</v>
      </c>
      <c r="B50" s="27"/>
      <c r="C50" s="27"/>
      <c r="D50" s="27"/>
      <c r="E50" s="27"/>
    </row>
    <row r="51" spans="1:5" x14ac:dyDescent="0.2">
      <c r="A51" s="27" t="s">
        <v>1001</v>
      </c>
      <c r="B51" s="27"/>
      <c r="C51" s="27"/>
      <c r="D51" s="27"/>
      <c r="E51" s="27"/>
    </row>
    <row r="52" spans="1:5" x14ac:dyDescent="0.2">
      <c r="A52" s="27" t="s">
        <v>1002</v>
      </c>
      <c r="B52" s="27"/>
      <c r="C52" s="27"/>
      <c r="D52" s="27"/>
      <c r="E52" s="27"/>
    </row>
    <row r="53" spans="1:5" x14ac:dyDescent="0.2">
      <c r="A53" s="27" t="s">
        <v>1003</v>
      </c>
      <c r="B53" s="27"/>
      <c r="C53" s="27"/>
      <c r="D53" s="27"/>
      <c r="E53" s="27"/>
    </row>
  </sheetData>
  <sheetProtection algorithmName="SHA-512" hashValue="24W1qqutqgqOJiG/KewV3YtBQqAhlTuEpwc23pbYpxB3W2SFjrPfUzmp5CVflVX4LfrtRGnyNCfApyd9X/rqvQ==" saltValue="1XvECuV1S4eqAUwJ0WuPhg==" spinCount="100000" sheet="1" objects="1" scenarios="1"/>
  <dataValidations count="1">
    <dataValidation type="list" allowBlank="1" showInputMessage="1" showErrorMessage="1" sqref="A15:E22" xr:uid="{00000000-0002-0000-0400-000000000000}">
      <formula1>#REF!</formula1>
    </dataValidation>
  </dataValidation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S60"/>
  <sheetViews>
    <sheetView showGridLines="0" zoomScale="85" zoomScaleNormal="85" workbookViewId="0">
      <selection activeCell="A43" sqref="A43:XFD1048576"/>
    </sheetView>
  </sheetViews>
  <sheetFormatPr defaultColWidth="0" defaultRowHeight="15" zeroHeight="1" x14ac:dyDescent="0.25"/>
  <cols>
    <col min="1" max="1" width="7.5703125" style="1" customWidth="1"/>
    <col min="2" max="2" width="35.140625" style="1" customWidth="1"/>
    <col min="3" max="3" width="93.5703125" style="2" customWidth="1"/>
    <col min="4" max="4" width="28.5703125" style="2" customWidth="1"/>
    <col min="5" max="5" width="34.42578125" style="2" customWidth="1"/>
    <col min="6" max="6" width="33.5703125" style="2" customWidth="1"/>
    <col min="7" max="19" width="34.42578125" style="1" customWidth="1"/>
    <col min="20" max="16384" width="9.140625" style="1" hidden="1"/>
  </cols>
  <sheetData>
    <row r="1" spans="1:19" s="7" customFormat="1" ht="23.25" x14ac:dyDescent="0.2">
      <c r="A1" s="23" t="s">
        <v>24</v>
      </c>
      <c r="B1" s="31"/>
      <c r="C1" s="31"/>
      <c r="D1" s="31"/>
      <c r="E1" s="31"/>
      <c r="F1" s="31"/>
    </row>
    <row r="2" spans="1:19" ht="35.1" customHeight="1" thickBot="1" x14ac:dyDescent="0.35">
      <c r="A2" s="161" t="s">
        <v>25</v>
      </c>
      <c r="B2" s="106"/>
      <c r="C2" s="107"/>
      <c r="D2" s="107"/>
    </row>
    <row r="3" spans="1:19" ht="20.100000000000001" customHeight="1" x14ac:dyDescent="0.25">
      <c r="A3" s="183" t="s">
        <v>26</v>
      </c>
      <c r="B3" s="183"/>
      <c r="C3" s="183"/>
      <c r="D3" s="107"/>
      <c r="E3" s="142" t="s">
        <v>27</v>
      </c>
      <c r="F3" s="143"/>
    </row>
    <row r="4" spans="1:19" s="6" customFormat="1" ht="15" customHeight="1" x14ac:dyDescent="0.2">
      <c r="A4" s="108" t="s">
        <v>28</v>
      </c>
      <c r="B4" s="108" t="s">
        <v>29</v>
      </c>
      <c r="C4" s="9" t="s">
        <v>30</v>
      </c>
      <c r="D4" s="9" t="s">
        <v>31</v>
      </c>
      <c r="E4" s="132" t="str">
        <f>IF(E7="","[State]",E7)</f>
        <v>California</v>
      </c>
      <c r="F4" s="144"/>
    </row>
    <row r="5" spans="1:19" ht="16.5" customHeight="1" x14ac:dyDescent="0.25">
      <c r="A5" s="49" t="s">
        <v>32</v>
      </c>
      <c r="B5" s="24" t="s">
        <v>33</v>
      </c>
      <c r="C5" s="25" t="s">
        <v>34</v>
      </c>
      <c r="D5" s="29" t="s">
        <v>35</v>
      </c>
      <c r="E5" s="131" t="s">
        <v>1004</v>
      </c>
      <c r="F5" s="148"/>
    </row>
    <row r="6" spans="1:19" ht="16.5" customHeight="1" x14ac:dyDescent="0.25">
      <c r="A6" s="49" t="s">
        <v>36</v>
      </c>
      <c r="B6" s="25" t="s">
        <v>37</v>
      </c>
      <c r="C6" s="25" t="s">
        <v>38</v>
      </c>
      <c r="D6" s="29" t="s">
        <v>35</v>
      </c>
      <c r="E6" s="130" t="s">
        <v>1005</v>
      </c>
      <c r="F6" s="148"/>
    </row>
    <row r="7" spans="1:19" ht="16.5" customHeight="1" x14ac:dyDescent="0.25">
      <c r="A7" s="49" t="s">
        <v>39</v>
      </c>
      <c r="B7" s="24" t="s">
        <v>40</v>
      </c>
      <c r="C7" s="25" t="s">
        <v>41</v>
      </c>
      <c r="D7" s="57" t="s">
        <v>42</v>
      </c>
      <c r="E7" s="130" t="s">
        <v>946</v>
      </c>
      <c r="F7" s="148"/>
    </row>
    <row r="8" spans="1:19" ht="16.5" customHeight="1" x14ac:dyDescent="0.25">
      <c r="A8" s="49" t="s">
        <v>43</v>
      </c>
      <c r="B8" s="24" t="s">
        <v>44</v>
      </c>
      <c r="C8" s="25" t="s">
        <v>45</v>
      </c>
      <c r="D8" s="29" t="s">
        <v>46</v>
      </c>
      <c r="E8" s="129">
        <v>45596</v>
      </c>
      <c r="F8" s="149"/>
    </row>
    <row r="9" spans="1:19" ht="258" customHeight="1" x14ac:dyDescent="0.25">
      <c r="A9" s="49" t="s">
        <v>47</v>
      </c>
      <c r="B9" s="49" t="s">
        <v>48</v>
      </c>
      <c r="C9" s="48" t="s">
        <v>49</v>
      </c>
      <c r="D9" s="58" t="s">
        <v>50</v>
      </c>
      <c r="E9" s="128"/>
      <c r="F9" s="150"/>
      <c r="G9" s="109"/>
      <c r="H9" s="109"/>
      <c r="I9" s="109"/>
      <c r="J9" s="109"/>
      <c r="K9" s="109"/>
      <c r="L9" s="109"/>
      <c r="M9" s="109"/>
      <c r="N9" s="109"/>
      <c r="O9" s="109"/>
      <c r="P9" s="109"/>
      <c r="Q9" s="109"/>
      <c r="R9" s="109"/>
      <c r="S9" s="109"/>
    </row>
    <row r="10" spans="1:19" ht="84.75" customHeight="1" thickBot="1" x14ac:dyDescent="0.3">
      <c r="A10" s="110" t="s">
        <v>51</v>
      </c>
      <c r="B10" s="110" t="s">
        <v>52</v>
      </c>
      <c r="C10" s="111" t="s">
        <v>53</v>
      </c>
      <c r="D10" s="87" t="s">
        <v>35</v>
      </c>
      <c r="E10" s="127"/>
      <c r="F10" s="148"/>
      <c r="G10" s="109"/>
      <c r="H10" s="109"/>
      <c r="I10" s="109"/>
      <c r="J10" s="109"/>
      <c r="K10" s="109"/>
      <c r="L10" s="109"/>
      <c r="M10" s="109"/>
      <c r="N10" s="109"/>
      <c r="O10" s="109"/>
      <c r="P10" s="109"/>
      <c r="Q10" s="109"/>
      <c r="R10" s="109"/>
      <c r="S10" s="109"/>
    </row>
    <row r="11" spans="1:19" ht="15" customHeight="1" x14ac:dyDescent="0.25">
      <c r="A11" s="145" t="s">
        <v>54</v>
      </c>
      <c r="B11" s="7"/>
      <c r="C11" s="112"/>
      <c r="D11" s="112"/>
      <c r="E11" s="7"/>
      <c r="F11" s="109"/>
      <c r="G11" s="109"/>
      <c r="H11" s="109"/>
      <c r="I11" s="109"/>
      <c r="J11" s="109"/>
      <c r="K11" s="109"/>
      <c r="L11" s="109"/>
      <c r="M11" s="109"/>
      <c r="N11" s="109"/>
      <c r="O11" s="109"/>
      <c r="P11" s="109"/>
      <c r="Q11" s="109"/>
      <c r="R11" s="109"/>
      <c r="S11" s="109"/>
    </row>
    <row r="12" spans="1:19" ht="21" thickBot="1" x14ac:dyDescent="0.35">
      <c r="A12" s="161" t="s">
        <v>55</v>
      </c>
      <c r="B12" s="106"/>
      <c r="C12" s="107"/>
      <c r="D12" s="107"/>
      <c r="E12" s="99"/>
    </row>
    <row r="13" spans="1:19" ht="32.1" customHeight="1" x14ac:dyDescent="0.25">
      <c r="A13" s="183" t="s">
        <v>56</v>
      </c>
      <c r="B13" s="183"/>
      <c r="C13" s="183"/>
      <c r="D13" s="107"/>
      <c r="E13" s="113" t="s">
        <v>57</v>
      </c>
      <c r="F13" s="114"/>
      <c r="G13" s="114"/>
      <c r="H13" s="114"/>
      <c r="I13" s="114"/>
      <c r="J13" s="114"/>
      <c r="K13" s="114"/>
      <c r="L13" s="114"/>
      <c r="M13" s="114"/>
      <c r="N13" s="114"/>
      <c r="O13" s="114"/>
      <c r="P13" s="114"/>
      <c r="Q13" s="114"/>
      <c r="R13" s="114"/>
      <c r="S13" s="115"/>
    </row>
    <row r="14" spans="1:19" s="6" customFormat="1" ht="30" x14ac:dyDescent="0.2">
      <c r="A14" s="8" t="s">
        <v>28</v>
      </c>
      <c r="B14" s="108" t="s">
        <v>29</v>
      </c>
      <c r="C14" s="9" t="s">
        <v>30</v>
      </c>
      <c r="D14" s="9" t="s">
        <v>31</v>
      </c>
      <c r="E14" s="116" t="str">
        <f>IF(E15="","[Program 1]",E15)</f>
        <v>County Mental Health Plans (MHP) 1-40</v>
      </c>
      <c r="F14" s="116" t="str">
        <f>IF(F15="","[Program 2]",F15)</f>
        <v>County Mental Health Plans (MHP) 41-56</v>
      </c>
      <c r="G14" s="116" t="str">
        <f>IF(G15="","[Program 3]",G15)</f>
        <v>Drug Medi-Cal Organized Delivery System (DMC-ODS)</v>
      </c>
      <c r="H14" s="116" t="str">
        <f>IF(H15="","[Program 4]",H15)</f>
        <v>Medi-Cal Managed Care</v>
      </c>
      <c r="I14" s="116" t="str">
        <f>IF(I15="","[Program 5]",I15)</f>
        <v>[Program 5]</v>
      </c>
      <c r="J14" s="116" t="str">
        <f>IF(J15="","[Program 6]",J15)</f>
        <v>[Program 6]</v>
      </c>
      <c r="K14" s="116" t="str">
        <f>IF(K15="","[Program 7]",K15)</f>
        <v>[Program 7]</v>
      </c>
      <c r="L14" s="116" t="str">
        <f>IF(L15="","[Program 8]",L15)</f>
        <v>[Program 8]</v>
      </c>
      <c r="M14" s="116" t="str">
        <f>IF(M15="","[Program 9]",M15)</f>
        <v>[Program 9]</v>
      </c>
      <c r="N14" s="116" t="str">
        <f>IF(N15="","[Program 10]",N15)</f>
        <v>[Program 10]</v>
      </c>
      <c r="O14" s="116" t="str">
        <f>IF(O15="","[Program 11]",O15)</f>
        <v>[Program 11]</v>
      </c>
      <c r="P14" s="116" t="str">
        <f>IF(P15="","[Program 12]",P15)</f>
        <v>[Program 12]</v>
      </c>
      <c r="Q14" s="116" t="str">
        <f>IF(Q15="","[Program 13]",Q15)</f>
        <v>[Program 13]</v>
      </c>
      <c r="R14" s="116" t="str">
        <f>IF(R15="","[Program 14]",R15)</f>
        <v>[Program 14]</v>
      </c>
      <c r="S14" s="116" t="str">
        <f>IF(S15="","[Program 15]",S15)</f>
        <v>[Program 15]</v>
      </c>
    </row>
    <row r="15" spans="1:19" ht="87.75" customHeight="1" x14ac:dyDescent="0.25">
      <c r="A15" s="49" t="s">
        <v>58</v>
      </c>
      <c r="B15" s="25" t="s">
        <v>59</v>
      </c>
      <c r="C15" s="75" t="s">
        <v>60</v>
      </c>
      <c r="D15" s="29" t="s">
        <v>35</v>
      </c>
      <c r="E15" s="162" t="s">
        <v>61</v>
      </c>
      <c r="F15" s="162" t="s">
        <v>62</v>
      </c>
      <c r="G15" s="162" t="s">
        <v>63</v>
      </c>
      <c r="H15" s="162" t="s">
        <v>64</v>
      </c>
      <c r="I15" s="162"/>
      <c r="J15" s="122"/>
      <c r="K15" s="122"/>
      <c r="L15" s="122"/>
      <c r="M15" s="122"/>
      <c r="N15" s="122"/>
      <c r="O15" s="122"/>
      <c r="P15" s="122"/>
      <c r="Q15" s="122"/>
      <c r="R15" s="122"/>
      <c r="S15" s="122"/>
    </row>
    <row r="16" spans="1:19" ht="78.75" customHeight="1" x14ac:dyDescent="0.25">
      <c r="A16" s="49" t="s">
        <v>65</v>
      </c>
      <c r="B16" s="48" t="s">
        <v>66</v>
      </c>
      <c r="C16" s="48" t="s">
        <v>67</v>
      </c>
      <c r="D16" s="58" t="s">
        <v>35</v>
      </c>
      <c r="E16" s="122" t="s">
        <v>68</v>
      </c>
      <c r="F16" s="122" t="s">
        <v>68</v>
      </c>
      <c r="G16" s="122" t="s">
        <v>69</v>
      </c>
      <c r="H16" s="122" t="s">
        <v>68</v>
      </c>
      <c r="I16" s="122"/>
      <c r="J16" s="122"/>
      <c r="K16" s="122"/>
      <c r="L16" s="122"/>
      <c r="M16" s="122"/>
      <c r="N16" s="122"/>
      <c r="O16" s="122"/>
      <c r="P16" s="122"/>
      <c r="Q16" s="122"/>
      <c r="R16" s="122"/>
      <c r="S16" s="122"/>
    </row>
    <row r="17" spans="1:19" ht="33.75" customHeight="1" x14ac:dyDescent="0.25">
      <c r="A17" s="49" t="s">
        <v>70</v>
      </c>
      <c r="B17" s="24" t="s">
        <v>71</v>
      </c>
      <c r="C17" s="48" t="s">
        <v>72</v>
      </c>
      <c r="D17" s="25" t="s">
        <v>73</v>
      </c>
      <c r="E17" s="122" t="s">
        <v>74</v>
      </c>
      <c r="F17" s="122" t="s">
        <v>74</v>
      </c>
      <c r="G17" s="122" t="s">
        <v>74</v>
      </c>
      <c r="H17" s="122" t="s">
        <v>75</v>
      </c>
      <c r="I17" s="122"/>
      <c r="J17" s="122"/>
      <c r="K17" s="122"/>
      <c r="L17" s="122"/>
      <c r="M17" s="122"/>
      <c r="N17" s="122"/>
      <c r="O17" s="122"/>
      <c r="P17" s="122"/>
      <c r="Q17" s="122"/>
      <c r="R17" s="122"/>
      <c r="S17" s="122"/>
    </row>
    <row r="18" spans="1:19" ht="105" customHeight="1" x14ac:dyDescent="0.25">
      <c r="A18" s="191" t="s">
        <v>76</v>
      </c>
      <c r="B18" s="191"/>
      <c r="C18" s="192"/>
      <c r="D18" s="117" t="s">
        <v>77</v>
      </c>
      <c r="E18" s="118" t="s">
        <v>78</v>
      </c>
      <c r="F18" s="118" t="s">
        <v>78</v>
      </c>
      <c r="G18" s="118" t="s">
        <v>78</v>
      </c>
      <c r="H18" s="118" t="s">
        <v>78</v>
      </c>
      <c r="I18" s="118" t="s">
        <v>78</v>
      </c>
      <c r="J18" s="118" t="s">
        <v>78</v>
      </c>
      <c r="K18" s="118" t="s">
        <v>78</v>
      </c>
      <c r="L18" s="118" t="s">
        <v>78</v>
      </c>
      <c r="M18" s="118" t="s">
        <v>78</v>
      </c>
      <c r="N18" s="118" t="s">
        <v>78</v>
      </c>
      <c r="O18" s="118" t="s">
        <v>78</v>
      </c>
      <c r="P18" s="118" t="s">
        <v>78</v>
      </c>
      <c r="Q18" s="118" t="s">
        <v>78</v>
      </c>
      <c r="R18" s="118" t="s">
        <v>78</v>
      </c>
      <c r="S18" s="118" t="s">
        <v>78</v>
      </c>
    </row>
    <row r="19" spans="1:19" ht="28.5" x14ac:dyDescent="0.25">
      <c r="A19" s="49" t="s">
        <v>79</v>
      </c>
      <c r="B19" s="49" t="s">
        <v>80</v>
      </c>
      <c r="C19" s="86" t="s">
        <v>81</v>
      </c>
      <c r="D19" s="91" t="s">
        <v>46</v>
      </c>
      <c r="E19" s="126">
        <v>45108</v>
      </c>
      <c r="F19" s="126">
        <v>45108</v>
      </c>
      <c r="G19" s="126">
        <v>45108</v>
      </c>
      <c r="H19" s="126">
        <v>44927</v>
      </c>
      <c r="I19" s="126"/>
      <c r="J19" s="126"/>
      <c r="K19" s="126"/>
      <c r="L19" s="126"/>
      <c r="M19" s="126"/>
      <c r="N19" s="126"/>
      <c r="O19" s="126"/>
      <c r="P19" s="126"/>
      <c r="Q19" s="126"/>
      <c r="R19" s="126"/>
      <c r="S19" s="126"/>
    </row>
    <row r="20" spans="1:19" ht="28.5" x14ac:dyDescent="0.25">
      <c r="A20" s="49" t="s">
        <v>82</v>
      </c>
      <c r="B20" s="49" t="s">
        <v>83</v>
      </c>
      <c r="C20" s="48" t="s">
        <v>84</v>
      </c>
      <c r="D20" s="119" t="s">
        <v>46</v>
      </c>
      <c r="E20" s="126">
        <v>45473</v>
      </c>
      <c r="F20" s="126">
        <v>45473</v>
      </c>
      <c r="G20" s="126">
        <v>45473</v>
      </c>
      <c r="H20" s="126">
        <v>45291</v>
      </c>
      <c r="I20" s="126"/>
      <c r="J20" s="126"/>
      <c r="K20" s="126"/>
      <c r="L20" s="126"/>
      <c r="M20" s="126"/>
      <c r="N20" s="126"/>
      <c r="O20" s="126"/>
      <c r="P20" s="126"/>
      <c r="Q20" s="126"/>
      <c r="R20" s="126"/>
      <c r="S20" s="126"/>
    </row>
    <row r="21" spans="1:19" ht="78.599999999999994" customHeight="1" x14ac:dyDescent="0.25">
      <c r="A21" s="191" t="s">
        <v>85</v>
      </c>
      <c r="B21" s="191"/>
      <c r="C21" s="192"/>
      <c r="D21" s="120" t="s">
        <v>77</v>
      </c>
      <c r="E21" s="118" t="s">
        <v>78</v>
      </c>
      <c r="F21" s="118" t="s">
        <v>78</v>
      </c>
      <c r="G21" s="118" t="s">
        <v>78</v>
      </c>
      <c r="H21" s="118" t="s">
        <v>78</v>
      </c>
      <c r="I21" s="118" t="s">
        <v>78</v>
      </c>
      <c r="J21" s="118" t="s">
        <v>78</v>
      </c>
      <c r="K21" s="118" t="s">
        <v>78</v>
      </c>
      <c r="L21" s="118" t="s">
        <v>78</v>
      </c>
      <c r="M21" s="118" t="s">
        <v>78</v>
      </c>
      <c r="N21" s="118" t="s">
        <v>78</v>
      </c>
      <c r="O21" s="118" t="s">
        <v>78</v>
      </c>
      <c r="P21" s="118" t="s">
        <v>78</v>
      </c>
      <c r="Q21" s="118" t="s">
        <v>78</v>
      </c>
      <c r="R21" s="118" t="s">
        <v>78</v>
      </c>
      <c r="S21" s="118" t="s">
        <v>78</v>
      </c>
    </row>
    <row r="22" spans="1:19" x14ac:dyDescent="0.25">
      <c r="A22" s="49" t="s">
        <v>86</v>
      </c>
      <c r="B22" s="70" t="s">
        <v>87</v>
      </c>
      <c r="C22" s="48" t="s">
        <v>88</v>
      </c>
      <c r="D22" s="48" t="s">
        <v>42</v>
      </c>
      <c r="E22" s="122" t="s">
        <v>89</v>
      </c>
      <c r="F22" s="122" t="s">
        <v>89</v>
      </c>
      <c r="G22" s="122" t="s">
        <v>89</v>
      </c>
      <c r="H22" s="122" t="s">
        <v>90</v>
      </c>
      <c r="I22" s="122"/>
      <c r="J22" s="122"/>
      <c r="K22" s="122"/>
      <c r="L22" s="122"/>
      <c r="M22" s="122"/>
      <c r="N22" s="122"/>
      <c r="O22" s="122"/>
      <c r="P22" s="122"/>
      <c r="Q22" s="122"/>
      <c r="R22" s="122"/>
      <c r="S22" s="122"/>
    </row>
    <row r="23" spans="1:19" x14ac:dyDescent="0.25">
      <c r="A23" s="49" t="s">
        <v>91</v>
      </c>
      <c r="B23" s="70" t="s">
        <v>92</v>
      </c>
      <c r="C23" s="48" t="s">
        <v>93</v>
      </c>
      <c r="D23" s="48" t="s">
        <v>42</v>
      </c>
      <c r="E23" s="122" t="s">
        <v>89</v>
      </c>
      <c r="F23" s="122" t="s">
        <v>89</v>
      </c>
      <c r="G23" s="122" t="s">
        <v>89</v>
      </c>
      <c r="H23" s="122" t="s">
        <v>90</v>
      </c>
      <c r="I23" s="122"/>
      <c r="J23" s="122"/>
      <c r="K23" s="122"/>
      <c r="L23" s="122"/>
      <c r="M23" s="122"/>
      <c r="N23" s="122"/>
      <c r="O23" s="122"/>
      <c r="P23" s="122"/>
      <c r="Q23" s="122"/>
      <c r="R23" s="122"/>
      <c r="S23" s="122"/>
    </row>
    <row r="24" spans="1:19" x14ac:dyDescent="0.25">
      <c r="A24" s="49" t="s">
        <v>94</v>
      </c>
      <c r="B24" s="70" t="s">
        <v>95</v>
      </c>
      <c r="C24" s="48" t="s">
        <v>96</v>
      </c>
      <c r="D24" s="48" t="s">
        <v>42</v>
      </c>
      <c r="E24" s="122" t="s">
        <v>89</v>
      </c>
      <c r="F24" s="122" t="s">
        <v>89</v>
      </c>
      <c r="G24" s="122" t="s">
        <v>89</v>
      </c>
      <c r="H24" s="122" t="s">
        <v>90</v>
      </c>
      <c r="I24" s="122"/>
      <c r="J24" s="122"/>
      <c r="K24" s="122"/>
      <c r="L24" s="122"/>
      <c r="M24" s="122"/>
      <c r="N24" s="122"/>
      <c r="O24" s="122"/>
      <c r="P24" s="122"/>
      <c r="Q24" s="122"/>
      <c r="R24" s="122"/>
      <c r="S24" s="122"/>
    </row>
    <row r="25" spans="1:19" x14ac:dyDescent="0.25">
      <c r="A25" s="49" t="s">
        <v>97</v>
      </c>
      <c r="B25" s="70" t="s">
        <v>98</v>
      </c>
      <c r="C25" s="48" t="s">
        <v>99</v>
      </c>
      <c r="D25" s="48" t="s">
        <v>42</v>
      </c>
      <c r="E25" s="122" t="s">
        <v>90</v>
      </c>
      <c r="F25" s="122" t="s">
        <v>90</v>
      </c>
      <c r="G25" s="122" t="s">
        <v>90</v>
      </c>
      <c r="H25" s="122" t="s">
        <v>90</v>
      </c>
      <c r="I25" s="122"/>
      <c r="J25" s="122"/>
      <c r="K25" s="122"/>
      <c r="L25" s="122"/>
      <c r="M25" s="122"/>
      <c r="N25" s="122"/>
      <c r="O25" s="122"/>
      <c r="P25" s="122"/>
      <c r="Q25" s="122"/>
      <c r="R25" s="122"/>
      <c r="S25" s="122"/>
    </row>
    <row r="26" spans="1:19" x14ac:dyDescent="0.25">
      <c r="A26" s="49" t="s">
        <v>100</v>
      </c>
      <c r="B26" s="70" t="s">
        <v>101</v>
      </c>
      <c r="C26" s="48" t="s">
        <v>102</v>
      </c>
      <c r="D26" s="48" t="s">
        <v>42</v>
      </c>
      <c r="E26" s="122" t="s">
        <v>90</v>
      </c>
      <c r="F26" s="122" t="s">
        <v>90</v>
      </c>
      <c r="G26" s="122" t="s">
        <v>90</v>
      </c>
      <c r="H26" s="122" t="s">
        <v>90</v>
      </c>
      <c r="I26" s="122"/>
      <c r="J26" s="122"/>
      <c r="K26" s="122"/>
      <c r="L26" s="122"/>
      <c r="M26" s="122"/>
      <c r="N26" s="122"/>
      <c r="O26" s="122"/>
      <c r="P26" s="122"/>
      <c r="Q26" s="122"/>
      <c r="R26" s="122"/>
      <c r="S26" s="122"/>
    </row>
    <row r="27" spans="1:19" x14ac:dyDescent="0.25">
      <c r="A27" s="49" t="s">
        <v>103</v>
      </c>
      <c r="B27" s="70" t="s">
        <v>104</v>
      </c>
      <c r="C27" s="48" t="s">
        <v>105</v>
      </c>
      <c r="D27" s="48" t="s">
        <v>42</v>
      </c>
      <c r="E27" s="122" t="s">
        <v>90</v>
      </c>
      <c r="F27" s="122" t="s">
        <v>90</v>
      </c>
      <c r="G27" s="122" t="s">
        <v>89</v>
      </c>
      <c r="H27" s="122" t="s">
        <v>90</v>
      </c>
      <c r="I27" s="122"/>
      <c r="J27" s="122"/>
      <c r="K27" s="122"/>
      <c r="L27" s="122"/>
      <c r="M27" s="122"/>
      <c r="N27" s="122"/>
      <c r="O27" s="122"/>
      <c r="P27" s="122"/>
      <c r="Q27" s="122"/>
      <c r="R27" s="122"/>
      <c r="S27" s="122"/>
    </row>
    <row r="28" spans="1:19" x14ac:dyDescent="0.25">
      <c r="A28" s="49" t="s">
        <v>106</v>
      </c>
      <c r="B28" s="70" t="s">
        <v>107</v>
      </c>
      <c r="C28" s="48" t="s">
        <v>108</v>
      </c>
      <c r="D28" s="48" t="s">
        <v>42</v>
      </c>
      <c r="E28" s="122" t="s">
        <v>90</v>
      </c>
      <c r="F28" s="122" t="s">
        <v>90</v>
      </c>
      <c r="G28" s="122" t="s">
        <v>89</v>
      </c>
      <c r="H28" s="122" t="s">
        <v>90</v>
      </c>
      <c r="I28" s="122"/>
      <c r="J28" s="122"/>
      <c r="K28" s="122"/>
      <c r="L28" s="122"/>
      <c r="M28" s="122"/>
      <c r="N28" s="122"/>
      <c r="O28" s="122"/>
      <c r="P28" s="122"/>
      <c r="Q28" s="122"/>
      <c r="R28" s="122"/>
      <c r="S28" s="122"/>
    </row>
    <row r="29" spans="1:19" x14ac:dyDescent="0.25">
      <c r="A29" s="49" t="s">
        <v>109</v>
      </c>
      <c r="B29" s="70" t="s">
        <v>110</v>
      </c>
      <c r="C29" s="48" t="s">
        <v>111</v>
      </c>
      <c r="D29" s="48" t="s">
        <v>42</v>
      </c>
      <c r="E29" s="122" t="s">
        <v>89</v>
      </c>
      <c r="F29" s="122" t="s">
        <v>89</v>
      </c>
      <c r="G29" s="122" t="s">
        <v>89</v>
      </c>
      <c r="H29" s="122" t="s">
        <v>90</v>
      </c>
      <c r="I29" s="122"/>
      <c r="J29" s="122"/>
      <c r="K29" s="122"/>
      <c r="L29" s="122"/>
      <c r="M29" s="122"/>
      <c r="N29" s="122"/>
      <c r="O29" s="122"/>
      <c r="P29" s="122"/>
      <c r="Q29" s="122"/>
      <c r="R29" s="122"/>
      <c r="S29" s="122"/>
    </row>
    <row r="30" spans="1:19" x14ac:dyDescent="0.25">
      <c r="A30" s="49" t="s">
        <v>112</v>
      </c>
      <c r="B30" s="70" t="s">
        <v>113</v>
      </c>
      <c r="C30" s="48" t="s">
        <v>114</v>
      </c>
      <c r="D30" s="48" t="s">
        <v>42</v>
      </c>
      <c r="E30" s="122" t="s">
        <v>89</v>
      </c>
      <c r="F30" s="122" t="s">
        <v>89</v>
      </c>
      <c r="G30" s="122" t="s">
        <v>89</v>
      </c>
      <c r="H30" s="122" t="s">
        <v>89</v>
      </c>
      <c r="I30" s="122"/>
      <c r="J30" s="122"/>
      <c r="K30" s="122"/>
      <c r="L30" s="122"/>
      <c r="M30" s="122"/>
      <c r="N30" s="122"/>
      <c r="O30" s="122"/>
      <c r="P30" s="122"/>
      <c r="Q30" s="122"/>
      <c r="R30" s="122"/>
      <c r="S30" s="122"/>
    </row>
    <row r="31" spans="1:19" x14ac:dyDescent="0.25">
      <c r="A31" s="49" t="s">
        <v>115</v>
      </c>
      <c r="B31" s="70" t="s">
        <v>116</v>
      </c>
      <c r="C31" s="48" t="s">
        <v>117</v>
      </c>
      <c r="D31" s="48" t="s">
        <v>42</v>
      </c>
      <c r="E31" s="122" t="s">
        <v>89</v>
      </c>
      <c r="F31" s="122" t="s">
        <v>89</v>
      </c>
      <c r="G31" s="122" t="s">
        <v>89</v>
      </c>
      <c r="H31" s="122" t="s">
        <v>89</v>
      </c>
      <c r="I31" s="122"/>
      <c r="J31" s="122"/>
      <c r="K31" s="122"/>
      <c r="L31" s="122"/>
      <c r="M31" s="122"/>
      <c r="N31" s="122"/>
      <c r="O31" s="122"/>
      <c r="P31" s="122"/>
      <c r="Q31" s="122"/>
      <c r="R31" s="122"/>
      <c r="S31" s="122"/>
    </row>
    <row r="32" spans="1:19" x14ac:dyDescent="0.25">
      <c r="A32" s="49" t="s">
        <v>118</v>
      </c>
      <c r="B32" s="70" t="s">
        <v>119</v>
      </c>
      <c r="C32" s="48" t="s">
        <v>120</v>
      </c>
      <c r="D32" s="48" t="s">
        <v>42</v>
      </c>
      <c r="E32" s="122" t="s">
        <v>89</v>
      </c>
      <c r="F32" s="122" t="s">
        <v>89</v>
      </c>
      <c r="G32" s="122" t="s">
        <v>89</v>
      </c>
      <c r="H32" s="122" t="s">
        <v>90</v>
      </c>
      <c r="I32" s="122"/>
      <c r="J32" s="122"/>
      <c r="K32" s="122"/>
      <c r="L32" s="122"/>
      <c r="M32" s="122"/>
      <c r="N32" s="122"/>
      <c r="O32" s="122"/>
      <c r="P32" s="122"/>
      <c r="Q32" s="122"/>
      <c r="R32" s="122"/>
      <c r="S32" s="122"/>
    </row>
    <row r="33" spans="1:19" ht="42.75" x14ac:dyDescent="0.25">
      <c r="A33" s="56" t="s">
        <v>121</v>
      </c>
      <c r="B33" s="71" t="s">
        <v>122</v>
      </c>
      <c r="C33" s="53" t="s">
        <v>123</v>
      </c>
      <c r="D33" s="72" t="s">
        <v>124</v>
      </c>
      <c r="E33" s="95" t="s">
        <v>125</v>
      </c>
      <c r="F33" s="95" t="s">
        <v>125</v>
      </c>
      <c r="G33" s="95" t="s">
        <v>125</v>
      </c>
      <c r="H33" s="95" t="s">
        <v>126</v>
      </c>
      <c r="I33" s="95"/>
      <c r="J33" s="95"/>
      <c r="K33" s="95"/>
      <c r="L33" s="95"/>
      <c r="M33" s="95"/>
      <c r="N33" s="95"/>
      <c r="O33" s="95"/>
      <c r="P33" s="95"/>
      <c r="Q33" s="95"/>
      <c r="R33" s="95"/>
      <c r="S33" s="95"/>
    </row>
    <row r="34" spans="1:19" s="52" customFormat="1" x14ac:dyDescent="0.25">
      <c r="A34" s="146" t="s">
        <v>54</v>
      </c>
      <c r="B34" s="50"/>
      <c r="C34" s="51"/>
      <c r="D34" s="51"/>
      <c r="E34" s="109"/>
      <c r="F34" s="109"/>
      <c r="G34" s="109"/>
      <c r="H34" s="109"/>
      <c r="I34" s="109"/>
      <c r="J34" s="109"/>
      <c r="K34" s="109"/>
      <c r="L34" s="109"/>
      <c r="M34" s="109"/>
      <c r="N34" s="109"/>
      <c r="O34" s="109"/>
      <c r="P34" s="109"/>
      <c r="Q34" s="109"/>
      <c r="R34" s="109"/>
      <c r="S34" s="109"/>
    </row>
    <row r="35" spans="1:19" ht="21" thickBot="1" x14ac:dyDescent="0.35">
      <c r="A35" s="161" t="s">
        <v>127</v>
      </c>
      <c r="B35" s="106"/>
      <c r="C35" s="107"/>
      <c r="D35" s="107"/>
    </row>
    <row r="36" spans="1:19" ht="30" customHeight="1" x14ac:dyDescent="0.25">
      <c r="A36" s="183" t="s">
        <v>128</v>
      </c>
      <c r="B36" s="183"/>
      <c r="C36" s="183"/>
      <c r="D36" s="107"/>
      <c r="E36" s="113" t="s">
        <v>57</v>
      </c>
      <c r="F36" s="114"/>
      <c r="G36" s="114"/>
      <c r="H36" s="114"/>
      <c r="I36" s="114"/>
      <c r="J36" s="114"/>
      <c r="K36" s="114"/>
      <c r="L36" s="114"/>
      <c r="M36" s="114"/>
      <c r="N36" s="114"/>
      <c r="O36" s="114"/>
      <c r="P36" s="114"/>
      <c r="Q36" s="114"/>
      <c r="R36" s="114"/>
      <c r="S36" s="115"/>
    </row>
    <row r="37" spans="1:19" s="6" customFormat="1" ht="30" x14ac:dyDescent="0.2">
      <c r="A37" s="8" t="s">
        <v>28</v>
      </c>
      <c r="B37" s="108" t="s">
        <v>29</v>
      </c>
      <c r="C37" s="9" t="s">
        <v>30</v>
      </c>
      <c r="D37" s="9" t="s">
        <v>31</v>
      </c>
      <c r="E37" s="116" t="str">
        <f>IF(E15="","[Program 1]",E15)</f>
        <v>County Mental Health Plans (MHP) 1-40</v>
      </c>
      <c r="F37" s="116" t="str">
        <f>IF(F15="","[Program 2]",F15)</f>
        <v>County Mental Health Plans (MHP) 41-56</v>
      </c>
      <c r="G37" s="116" t="str">
        <f>IF(G15="","[Program 3]",G15)</f>
        <v>Drug Medi-Cal Organized Delivery System (DMC-ODS)</v>
      </c>
      <c r="H37" s="116" t="str">
        <f>IF(H15="","[Program 4]",H15)</f>
        <v>Medi-Cal Managed Care</v>
      </c>
      <c r="I37" s="116" t="str">
        <f>IF(I15="","[Program 5]",I15)</f>
        <v>[Program 5]</v>
      </c>
      <c r="J37" s="116" t="str">
        <f>IF(J15="","[Program 6]",J15)</f>
        <v>[Program 6]</v>
      </c>
      <c r="K37" s="116" t="str">
        <f>IF(K15="","[Program 7]",K15)</f>
        <v>[Program 7]</v>
      </c>
      <c r="L37" s="116" t="str">
        <f>IF(L15="","[Program 8]",L15)</f>
        <v>[Program 8]</v>
      </c>
      <c r="M37" s="116" t="str">
        <f>IF(M15="","[Program 9]",M15)</f>
        <v>[Program 9]</v>
      </c>
      <c r="N37" s="116" t="str">
        <f>IF(N15="","[Program 10]",N15)</f>
        <v>[Program 10]</v>
      </c>
      <c r="O37" s="116" t="str">
        <f>IF(O15="","[Program 11]",O15)</f>
        <v>[Program 11]</v>
      </c>
      <c r="P37" s="116" t="str">
        <f>IF(P15="","[Program 12]",P15)</f>
        <v>[Program 12]</v>
      </c>
      <c r="Q37" s="116" t="str">
        <f>IF(Q15="","[Program 13]",Q15)</f>
        <v>[Program 13]</v>
      </c>
      <c r="R37" s="116" t="str">
        <f>IF(R15="","[Program 14]",R15)</f>
        <v>[Program 14]</v>
      </c>
      <c r="S37" s="116" t="str">
        <f>IF(S15="","[Program 15]",S15)</f>
        <v>[Program 15]</v>
      </c>
    </row>
    <row r="38" spans="1:19" ht="148.5" customHeight="1" x14ac:dyDescent="0.25">
      <c r="A38" s="191" t="s">
        <v>129</v>
      </c>
      <c r="B38" s="191"/>
      <c r="C38" s="191"/>
      <c r="D38" s="121" t="s">
        <v>77</v>
      </c>
      <c r="E38" s="118" t="s">
        <v>78</v>
      </c>
      <c r="F38" s="118" t="s">
        <v>78</v>
      </c>
      <c r="G38" s="118" t="s">
        <v>78</v>
      </c>
      <c r="H38" s="118" t="s">
        <v>78</v>
      </c>
      <c r="I38" s="118" t="s">
        <v>78</v>
      </c>
      <c r="J38" s="118" t="s">
        <v>78</v>
      </c>
      <c r="K38" s="118" t="s">
        <v>78</v>
      </c>
      <c r="L38" s="118" t="s">
        <v>78</v>
      </c>
      <c r="M38" s="118" t="s">
        <v>78</v>
      </c>
      <c r="N38" s="118" t="s">
        <v>78</v>
      </c>
      <c r="O38" s="118" t="s">
        <v>78</v>
      </c>
      <c r="P38" s="118" t="s">
        <v>78</v>
      </c>
      <c r="Q38" s="118" t="s">
        <v>78</v>
      </c>
      <c r="R38" s="118" t="s">
        <v>78</v>
      </c>
      <c r="S38" s="118" t="s">
        <v>78</v>
      </c>
    </row>
    <row r="39" spans="1:19" ht="59.25" customHeight="1" x14ac:dyDescent="0.25">
      <c r="A39" s="49" t="s">
        <v>130</v>
      </c>
      <c r="B39" s="48" t="s">
        <v>131</v>
      </c>
      <c r="C39" s="48" t="s">
        <v>132</v>
      </c>
      <c r="D39" s="25" t="s">
        <v>42</v>
      </c>
      <c r="E39" s="122" t="s">
        <v>133</v>
      </c>
      <c r="F39" s="122" t="s">
        <v>133</v>
      </c>
      <c r="G39" s="122" t="s">
        <v>133</v>
      </c>
      <c r="H39" s="122" t="s">
        <v>133</v>
      </c>
      <c r="I39" s="122"/>
      <c r="J39" s="122"/>
      <c r="K39" s="122"/>
      <c r="L39" s="122"/>
      <c r="M39" s="122"/>
      <c r="N39" s="122"/>
      <c r="O39" s="122"/>
      <c r="P39" s="122"/>
      <c r="Q39" s="122"/>
      <c r="R39" s="122"/>
      <c r="S39" s="122"/>
    </row>
    <row r="40" spans="1:19" ht="82.5" customHeight="1" x14ac:dyDescent="0.25">
      <c r="A40" s="49" t="s">
        <v>134</v>
      </c>
      <c r="B40" s="48" t="s">
        <v>135</v>
      </c>
      <c r="C40" s="48" t="s">
        <v>136</v>
      </c>
      <c r="D40" s="59" t="s">
        <v>35</v>
      </c>
      <c r="E40" s="123" t="s">
        <v>137</v>
      </c>
      <c r="F40" s="123" t="s">
        <v>137</v>
      </c>
      <c r="G40" s="123" t="s">
        <v>138</v>
      </c>
      <c r="H40" s="123" t="s">
        <v>139</v>
      </c>
      <c r="I40" s="123"/>
      <c r="J40" s="123"/>
      <c r="K40" s="123"/>
      <c r="L40" s="123"/>
      <c r="M40" s="123"/>
      <c r="N40" s="123"/>
      <c r="O40" s="123"/>
      <c r="P40" s="123"/>
      <c r="Q40" s="123"/>
      <c r="R40" s="123"/>
      <c r="S40" s="123"/>
    </row>
    <row r="41" spans="1:19" ht="59.25" customHeight="1" x14ac:dyDescent="0.25">
      <c r="A41" s="49" t="s">
        <v>140</v>
      </c>
      <c r="B41" s="48" t="s">
        <v>141</v>
      </c>
      <c r="C41" s="48" t="s">
        <v>142</v>
      </c>
      <c r="D41" s="59" t="s">
        <v>35</v>
      </c>
      <c r="E41" s="124" t="s">
        <v>143</v>
      </c>
      <c r="F41" s="125" t="s">
        <v>143</v>
      </c>
      <c r="G41" s="125" t="s">
        <v>143</v>
      </c>
      <c r="H41" s="125" t="s">
        <v>144</v>
      </c>
      <c r="I41" s="125"/>
      <c r="J41" s="125"/>
      <c r="K41" s="125"/>
      <c r="L41" s="125"/>
      <c r="M41" s="125"/>
      <c r="N41" s="125"/>
      <c r="O41" s="125"/>
      <c r="P41" s="125"/>
      <c r="Q41" s="125"/>
      <c r="R41" s="125"/>
      <c r="S41" s="125"/>
    </row>
    <row r="42" spans="1:19" ht="63" customHeight="1" thickBot="1" x14ac:dyDescent="0.3">
      <c r="A42" s="111" t="s">
        <v>145</v>
      </c>
      <c r="B42" s="111" t="s">
        <v>146</v>
      </c>
      <c r="C42" s="111" t="s">
        <v>147</v>
      </c>
      <c r="D42" s="60" t="s">
        <v>35</v>
      </c>
      <c r="E42" s="95" t="s">
        <v>148</v>
      </c>
      <c r="F42" s="95" t="s">
        <v>148</v>
      </c>
      <c r="G42" s="95" t="s">
        <v>148</v>
      </c>
      <c r="H42" s="95" t="s">
        <v>148</v>
      </c>
      <c r="I42" s="95"/>
      <c r="J42" s="95"/>
      <c r="K42" s="95"/>
      <c r="L42" s="95"/>
      <c r="M42" s="95"/>
      <c r="N42" s="95"/>
      <c r="O42" s="95"/>
      <c r="P42" s="95"/>
      <c r="Q42" s="95"/>
      <c r="R42" s="95"/>
      <c r="S42" s="95"/>
    </row>
    <row r="43" spans="1:19" s="52" customFormat="1" hidden="1" x14ac:dyDescent="0.25">
      <c r="A43" s="147" t="s">
        <v>23</v>
      </c>
      <c r="B43" s="50"/>
      <c r="C43" s="51"/>
      <c r="D43" s="51"/>
      <c r="E43" s="109"/>
      <c r="F43" s="109"/>
      <c r="G43" s="109"/>
      <c r="H43" s="109"/>
      <c r="I43" s="109"/>
      <c r="J43" s="109"/>
      <c r="K43" s="109"/>
      <c r="L43" s="109"/>
      <c r="M43" s="109"/>
      <c r="N43" s="109"/>
      <c r="O43" s="109"/>
      <c r="P43" s="109"/>
      <c r="Q43" s="109"/>
      <c r="R43" s="109"/>
      <c r="S43" s="109"/>
    </row>
    <row r="44" spans="1:19" s="39" customFormat="1" hidden="1" x14ac:dyDescent="0.25">
      <c r="A44" s="38" t="s">
        <v>149</v>
      </c>
      <c r="C44" s="40"/>
      <c r="D44" s="40"/>
      <c r="E44" s="40"/>
      <c r="F44" s="40"/>
    </row>
    <row r="45" spans="1:19" s="39" customFormat="1" hidden="1" x14ac:dyDescent="0.25">
      <c r="D45" s="41" t="s">
        <v>150</v>
      </c>
      <c r="E45" s="42"/>
      <c r="F45" s="40"/>
    </row>
    <row r="46" spans="1:19" s="39" customFormat="1" hidden="1" x14ac:dyDescent="0.25">
      <c r="D46" s="43" t="s">
        <v>151</v>
      </c>
      <c r="E46" s="39" t="str">
        <f t="shared" ref="E46:E56" si="0">IF(E22="Covered",(CONCATENATE($B22,"-")),"")</f>
        <v/>
      </c>
      <c r="F46" s="39" t="str">
        <f t="shared" ref="F46:S46" si="1">IF(F22="Covered",(CONCATENATE($B22,"-")),"")</f>
        <v/>
      </c>
      <c r="G46" s="39" t="str">
        <f t="shared" si="1"/>
        <v/>
      </c>
      <c r="H46" s="39" t="str">
        <f t="shared" si="1"/>
        <v>Adult primary care-</v>
      </c>
      <c r="I46" s="39" t="str">
        <f t="shared" si="1"/>
        <v/>
      </c>
      <c r="J46" s="39" t="str">
        <f t="shared" si="1"/>
        <v/>
      </c>
      <c r="K46" s="39" t="str">
        <f t="shared" si="1"/>
        <v/>
      </c>
      <c r="L46" s="39" t="str">
        <f t="shared" si="1"/>
        <v/>
      </c>
      <c r="M46" s="39" t="str">
        <f t="shared" si="1"/>
        <v/>
      </c>
      <c r="N46" s="39" t="str">
        <f t="shared" si="1"/>
        <v/>
      </c>
      <c r="O46" s="39" t="str">
        <f t="shared" si="1"/>
        <v/>
      </c>
      <c r="P46" s="39" t="str">
        <f t="shared" si="1"/>
        <v/>
      </c>
      <c r="Q46" s="39" t="str">
        <f t="shared" si="1"/>
        <v/>
      </c>
      <c r="R46" s="39" t="str">
        <f t="shared" si="1"/>
        <v/>
      </c>
      <c r="S46" s="39" t="str">
        <f t="shared" si="1"/>
        <v/>
      </c>
    </row>
    <row r="47" spans="1:19" s="39" customFormat="1" hidden="1" x14ac:dyDescent="0.25">
      <c r="D47" s="43" t="s">
        <v>152</v>
      </c>
      <c r="E47" s="39" t="str">
        <f t="shared" si="0"/>
        <v/>
      </c>
      <c r="F47" s="39" t="str">
        <f t="shared" ref="F47:S47" si="2">IF(F23="Covered",(CONCATENATE($B23,"-")),"")</f>
        <v/>
      </c>
      <c r="G47" s="39" t="str">
        <f t="shared" si="2"/>
        <v/>
      </c>
      <c r="H47" s="39" t="str">
        <f t="shared" si="2"/>
        <v>Pediatric primary care-</v>
      </c>
      <c r="I47" s="39" t="str">
        <f t="shared" si="2"/>
        <v/>
      </c>
      <c r="J47" s="39" t="str">
        <f t="shared" si="2"/>
        <v/>
      </c>
      <c r="K47" s="39" t="str">
        <f t="shared" si="2"/>
        <v/>
      </c>
      <c r="L47" s="39" t="str">
        <f t="shared" si="2"/>
        <v/>
      </c>
      <c r="M47" s="39" t="str">
        <f t="shared" si="2"/>
        <v/>
      </c>
      <c r="N47" s="39" t="str">
        <f t="shared" si="2"/>
        <v/>
      </c>
      <c r="O47" s="39" t="str">
        <f t="shared" si="2"/>
        <v/>
      </c>
      <c r="P47" s="39" t="str">
        <f t="shared" si="2"/>
        <v/>
      </c>
      <c r="Q47" s="39" t="str">
        <f t="shared" si="2"/>
        <v/>
      </c>
      <c r="R47" s="39" t="str">
        <f t="shared" si="2"/>
        <v/>
      </c>
      <c r="S47" s="39" t="str">
        <f t="shared" si="2"/>
        <v/>
      </c>
    </row>
    <row r="48" spans="1:19" s="39" customFormat="1" hidden="1" x14ac:dyDescent="0.25">
      <c r="D48" s="43" t="s">
        <v>153</v>
      </c>
      <c r="E48" s="39" t="str">
        <f t="shared" si="0"/>
        <v/>
      </c>
      <c r="F48" s="39" t="str">
        <f t="shared" ref="F48:S48" si="3">IF(F24="Covered",(CONCATENATE($B24,"-")),"")</f>
        <v/>
      </c>
      <c r="G48" s="39" t="str">
        <f t="shared" si="3"/>
        <v/>
      </c>
      <c r="H48" s="39" t="str">
        <f t="shared" si="3"/>
        <v>OB/GYN-</v>
      </c>
      <c r="I48" s="39" t="str">
        <f t="shared" si="3"/>
        <v/>
      </c>
      <c r="J48" s="39" t="str">
        <f t="shared" si="3"/>
        <v/>
      </c>
      <c r="K48" s="39" t="str">
        <f t="shared" si="3"/>
        <v/>
      </c>
      <c r="L48" s="39" t="str">
        <f t="shared" si="3"/>
        <v/>
      </c>
      <c r="M48" s="39" t="str">
        <f t="shared" si="3"/>
        <v/>
      </c>
      <c r="N48" s="39" t="str">
        <f t="shared" si="3"/>
        <v/>
      </c>
      <c r="O48" s="39" t="str">
        <f t="shared" si="3"/>
        <v/>
      </c>
      <c r="P48" s="39" t="str">
        <f t="shared" si="3"/>
        <v/>
      </c>
      <c r="Q48" s="39" t="str">
        <f t="shared" si="3"/>
        <v/>
      </c>
      <c r="R48" s="39" t="str">
        <f t="shared" si="3"/>
        <v/>
      </c>
      <c r="S48" s="39" t="str">
        <f t="shared" si="3"/>
        <v/>
      </c>
    </row>
    <row r="49" spans="3:19" s="39" customFormat="1" hidden="1" x14ac:dyDescent="0.25">
      <c r="D49" s="43" t="s">
        <v>154</v>
      </c>
      <c r="E49" s="39" t="str">
        <f t="shared" si="0"/>
        <v>Adult behavioral health-</v>
      </c>
      <c r="F49" s="39" t="str">
        <f t="shared" ref="F49:S49" si="4">IF(F25="Covered",(CONCATENATE($B25,"-")),"")</f>
        <v>Adult behavioral health-</v>
      </c>
      <c r="G49" s="39" t="str">
        <f t="shared" si="4"/>
        <v>Adult behavioral health-</v>
      </c>
      <c r="H49" s="39" t="str">
        <f t="shared" si="4"/>
        <v>Adult behavioral health-</v>
      </c>
      <c r="I49" s="39" t="str">
        <f t="shared" si="4"/>
        <v/>
      </c>
      <c r="J49" s="39" t="str">
        <f t="shared" si="4"/>
        <v/>
      </c>
      <c r="K49" s="39" t="str">
        <f t="shared" si="4"/>
        <v/>
      </c>
      <c r="L49" s="39" t="str">
        <f t="shared" si="4"/>
        <v/>
      </c>
      <c r="M49" s="39" t="str">
        <f t="shared" si="4"/>
        <v/>
      </c>
      <c r="N49" s="39" t="str">
        <f t="shared" si="4"/>
        <v/>
      </c>
      <c r="O49" s="39" t="str">
        <f t="shared" si="4"/>
        <v/>
      </c>
      <c r="P49" s="39" t="str">
        <f t="shared" si="4"/>
        <v/>
      </c>
      <c r="Q49" s="39" t="str">
        <f t="shared" si="4"/>
        <v/>
      </c>
      <c r="R49" s="39" t="str">
        <f t="shared" si="4"/>
        <v/>
      </c>
      <c r="S49" s="39" t="str">
        <f t="shared" si="4"/>
        <v/>
      </c>
    </row>
    <row r="50" spans="3:19" s="39" customFormat="1" hidden="1" x14ac:dyDescent="0.25">
      <c r="D50" s="43" t="s">
        <v>155</v>
      </c>
      <c r="E50" s="39" t="str">
        <f t="shared" si="0"/>
        <v>Pediatric behavioral health-</v>
      </c>
      <c r="F50" s="39" t="str">
        <f t="shared" ref="F50:S50" si="5">IF(F26="Covered",(CONCATENATE($B26,"-")),"")</f>
        <v>Pediatric behavioral health-</v>
      </c>
      <c r="G50" s="39" t="str">
        <f t="shared" si="5"/>
        <v>Pediatric behavioral health-</v>
      </c>
      <c r="H50" s="39" t="str">
        <f t="shared" si="5"/>
        <v>Pediatric behavioral health-</v>
      </c>
      <c r="I50" s="39" t="str">
        <f t="shared" si="5"/>
        <v/>
      </c>
      <c r="J50" s="39" t="str">
        <f t="shared" si="5"/>
        <v/>
      </c>
      <c r="K50" s="39" t="str">
        <f t="shared" si="5"/>
        <v/>
      </c>
      <c r="L50" s="39" t="str">
        <f t="shared" si="5"/>
        <v/>
      </c>
      <c r="M50" s="39" t="str">
        <f t="shared" si="5"/>
        <v/>
      </c>
      <c r="N50" s="39" t="str">
        <f t="shared" si="5"/>
        <v/>
      </c>
      <c r="O50" s="39" t="str">
        <f t="shared" si="5"/>
        <v/>
      </c>
      <c r="P50" s="39" t="str">
        <f t="shared" si="5"/>
        <v/>
      </c>
      <c r="Q50" s="39" t="str">
        <f t="shared" si="5"/>
        <v/>
      </c>
      <c r="R50" s="39" t="str">
        <f t="shared" si="5"/>
        <v/>
      </c>
      <c r="S50" s="39" t="str">
        <f t="shared" si="5"/>
        <v/>
      </c>
    </row>
    <row r="51" spans="3:19" s="39" customFormat="1" hidden="1" x14ac:dyDescent="0.25">
      <c r="D51" s="43" t="s">
        <v>156</v>
      </c>
      <c r="E51" s="39" t="str">
        <f t="shared" si="0"/>
        <v>Adult specialist-</v>
      </c>
      <c r="F51" s="39" t="str">
        <f t="shared" ref="F51:S51" si="6">IF(F27="Covered",(CONCATENATE($B27,"-")),"")</f>
        <v>Adult specialist-</v>
      </c>
      <c r="G51" s="39" t="str">
        <f t="shared" si="6"/>
        <v/>
      </c>
      <c r="H51" s="39" t="str">
        <f t="shared" si="6"/>
        <v>Adult specialist-</v>
      </c>
      <c r="I51" s="39" t="str">
        <f t="shared" si="6"/>
        <v/>
      </c>
      <c r="J51" s="39" t="str">
        <f t="shared" si="6"/>
        <v/>
      </c>
      <c r="K51" s="39" t="str">
        <f t="shared" si="6"/>
        <v/>
      </c>
      <c r="L51" s="39" t="str">
        <f t="shared" si="6"/>
        <v/>
      </c>
      <c r="M51" s="39" t="str">
        <f t="shared" si="6"/>
        <v/>
      </c>
      <c r="N51" s="39" t="str">
        <f t="shared" si="6"/>
        <v/>
      </c>
      <c r="O51" s="39" t="str">
        <f t="shared" si="6"/>
        <v/>
      </c>
      <c r="P51" s="39" t="str">
        <f t="shared" si="6"/>
        <v/>
      </c>
      <c r="Q51" s="39" t="str">
        <f t="shared" si="6"/>
        <v/>
      </c>
      <c r="R51" s="39" t="str">
        <f t="shared" si="6"/>
        <v/>
      </c>
      <c r="S51" s="39" t="str">
        <f t="shared" si="6"/>
        <v/>
      </c>
    </row>
    <row r="52" spans="3:19" s="39" customFormat="1" hidden="1" x14ac:dyDescent="0.25">
      <c r="D52" s="43" t="s">
        <v>157</v>
      </c>
      <c r="E52" s="39" t="str">
        <f t="shared" si="0"/>
        <v>Pediatric specialist-</v>
      </c>
      <c r="F52" s="39" t="str">
        <f t="shared" ref="F52:S52" si="7">IF(F28="Covered",(CONCATENATE($B28,"-")),"")</f>
        <v>Pediatric specialist-</v>
      </c>
      <c r="G52" s="39" t="str">
        <f t="shared" si="7"/>
        <v/>
      </c>
      <c r="H52" s="39" t="str">
        <f t="shared" si="7"/>
        <v>Pediatric specialist-</v>
      </c>
      <c r="I52" s="39" t="str">
        <f t="shared" si="7"/>
        <v/>
      </c>
      <c r="J52" s="39" t="str">
        <f t="shared" si="7"/>
        <v/>
      </c>
      <c r="K52" s="39" t="str">
        <f t="shared" si="7"/>
        <v/>
      </c>
      <c r="L52" s="39" t="str">
        <f t="shared" si="7"/>
        <v/>
      </c>
      <c r="M52" s="39" t="str">
        <f t="shared" si="7"/>
        <v/>
      </c>
      <c r="N52" s="39" t="str">
        <f t="shared" si="7"/>
        <v/>
      </c>
      <c r="O52" s="39" t="str">
        <f t="shared" si="7"/>
        <v/>
      </c>
      <c r="P52" s="39" t="str">
        <f t="shared" si="7"/>
        <v/>
      </c>
      <c r="Q52" s="39" t="str">
        <f t="shared" si="7"/>
        <v/>
      </c>
      <c r="R52" s="39" t="str">
        <f t="shared" si="7"/>
        <v/>
      </c>
      <c r="S52" s="39" t="str">
        <f t="shared" si="7"/>
        <v/>
      </c>
    </row>
    <row r="53" spans="3:19" s="39" customFormat="1" hidden="1" x14ac:dyDescent="0.25">
      <c r="D53" s="43" t="s">
        <v>158</v>
      </c>
      <c r="E53" s="39" t="str">
        <f t="shared" si="0"/>
        <v/>
      </c>
      <c r="F53" s="39" t="str">
        <f t="shared" ref="F53:S53" si="8">IF(F29="Covered",(CONCATENATE($B29,"-")),"")</f>
        <v/>
      </c>
      <c r="G53" s="39" t="str">
        <f t="shared" si="8"/>
        <v/>
      </c>
      <c r="H53" s="39" t="str">
        <f t="shared" si="8"/>
        <v>Hospital-</v>
      </c>
      <c r="I53" s="39" t="str">
        <f t="shared" si="8"/>
        <v/>
      </c>
      <c r="J53" s="39" t="str">
        <f t="shared" si="8"/>
        <v/>
      </c>
      <c r="K53" s="39" t="str">
        <f t="shared" si="8"/>
        <v/>
      </c>
      <c r="L53" s="39" t="str">
        <f t="shared" si="8"/>
        <v/>
      </c>
      <c r="M53" s="39" t="str">
        <f t="shared" si="8"/>
        <v/>
      </c>
      <c r="N53" s="39" t="str">
        <f t="shared" si="8"/>
        <v/>
      </c>
      <c r="O53" s="39" t="str">
        <f t="shared" si="8"/>
        <v/>
      </c>
      <c r="P53" s="39" t="str">
        <f t="shared" si="8"/>
        <v/>
      </c>
      <c r="Q53" s="39" t="str">
        <f t="shared" si="8"/>
        <v/>
      </c>
      <c r="R53" s="39" t="str">
        <f t="shared" si="8"/>
        <v/>
      </c>
      <c r="S53" s="39" t="str">
        <f t="shared" si="8"/>
        <v/>
      </c>
    </row>
    <row r="54" spans="3:19" s="39" customFormat="1" hidden="1" x14ac:dyDescent="0.25">
      <c r="D54" s="43" t="s">
        <v>159</v>
      </c>
      <c r="E54" s="39" t="str">
        <f t="shared" si="0"/>
        <v/>
      </c>
      <c r="F54" s="39" t="str">
        <f t="shared" ref="F54:S54" si="9">IF(F30="Covered",(CONCATENATE($B30,"-")),"")</f>
        <v/>
      </c>
      <c r="G54" s="39" t="str">
        <f t="shared" si="9"/>
        <v/>
      </c>
      <c r="H54" s="39" t="str">
        <f t="shared" si="9"/>
        <v/>
      </c>
      <c r="I54" s="39" t="str">
        <f t="shared" si="9"/>
        <v/>
      </c>
      <c r="J54" s="39" t="str">
        <f t="shared" si="9"/>
        <v/>
      </c>
      <c r="K54" s="39" t="str">
        <f t="shared" si="9"/>
        <v/>
      </c>
      <c r="L54" s="39" t="str">
        <f t="shared" si="9"/>
        <v/>
      </c>
      <c r="M54" s="39" t="str">
        <f t="shared" si="9"/>
        <v/>
      </c>
      <c r="N54" s="39" t="str">
        <f t="shared" si="9"/>
        <v/>
      </c>
      <c r="O54" s="39" t="str">
        <f t="shared" si="9"/>
        <v/>
      </c>
      <c r="P54" s="39" t="str">
        <f t="shared" si="9"/>
        <v/>
      </c>
      <c r="Q54" s="39" t="str">
        <f t="shared" si="9"/>
        <v/>
      </c>
      <c r="R54" s="39" t="str">
        <f t="shared" si="9"/>
        <v/>
      </c>
      <c r="S54" s="39" t="str">
        <f t="shared" si="9"/>
        <v/>
      </c>
    </row>
    <row r="55" spans="3:19" s="39" customFormat="1" hidden="1" x14ac:dyDescent="0.25">
      <c r="D55" s="43" t="s">
        <v>160</v>
      </c>
      <c r="E55" s="39" t="str">
        <f t="shared" si="0"/>
        <v/>
      </c>
      <c r="F55" s="39" t="str">
        <f t="shared" ref="F55:S55" si="10">IF(F31="Covered",(CONCATENATE($B31,"-")),"")</f>
        <v/>
      </c>
      <c r="G55" s="39" t="str">
        <f t="shared" si="10"/>
        <v/>
      </c>
      <c r="H55" s="39" t="str">
        <f t="shared" si="10"/>
        <v/>
      </c>
      <c r="I55" s="39" t="str">
        <f t="shared" si="10"/>
        <v/>
      </c>
      <c r="J55" s="39" t="str">
        <f t="shared" si="10"/>
        <v/>
      </c>
      <c r="K55" s="39" t="str">
        <f t="shared" si="10"/>
        <v/>
      </c>
      <c r="L55" s="39" t="str">
        <f t="shared" si="10"/>
        <v/>
      </c>
      <c r="M55" s="39" t="str">
        <f t="shared" si="10"/>
        <v/>
      </c>
      <c r="N55" s="39" t="str">
        <f t="shared" si="10"/>
        <v/>
      </c>
      <c r="O55" s="39" t="str">
        <f t="shared" si="10"/>
        <v/>
      </c>
      <c r="P55" s="39" t="str">
        <f t="shared" si="10"/>
        <v/>
      </c>
      <c r="Q55" s="39" t="str">
        <f t="shared" si="10"/>
        <v/>
      </c>
      <c r="R55" s="39" t="str">
        <f t="shared" si="10"/>
        <v/>
      </c>
      <c r="S55" s="39" t="str">
        <f t="shared" si="10"/>
        <v/>
      </c>
    </row>
    <row r="56" spans="3:19" s="39" customFormat="1" hidden="1" x14ac:dyDescent="0.25">
      <c r="D56" s="43" t="s">
        <v>161</v>
      </c>
      <c r="E56" s="39" t="str">
        <f t="shared" si="0"/>
        <v/>
      </c>
      <c r="F56" s="39" t="str">
        <f t="shared" ref="F56:S56" si="11">IF(F32="Covered",(CONCATENATE($B32,"-")),"")</f>
        <v/>
      </c>
      <c r="G56" s="39" t="str">
        <f t="shared" si="11"/>
        <v/>
      </c>
      <c r="H56" s="39" t="str">
        <f t="shared" si="11"/>
        <v>LTSS-</v>
      </c>
      <c r="I56" s="39" t="str">
        <f t="shared" si="11"/>
        <v/>
      </c>
      <c r="J56" s="39" t="str">
        <f t="shared" si="11"/>
        <v/>
      </c>
      <c r="K56" s="39" t="str">
        <f t="shared" si="11"/>
        <v/>
      </c>
      <c r="L56" s="39" t="str">
        <f t="shared" si="11"/>
        <v/>
      </c>
      <c r="M56" s="39" t="str">
        <f t="shared" si="11"/>
        <v/>
      </c>
      <c r="N56" s="39" t="str">
        <f t="shared" si="11"/>
        <v/>
      </c>
      <c r="O56" s="39" t="str">
        <f t="shared" si="11"/>
        <v/>
      </c>
      <c r="P56" s="39" t="str">
        <f t="shared" si="11"/>
        <v/>
      </c>
      <c r="Q56" s="39" t="str">
        <f t="shared" si="11"/>
        <v/>
      </c>
      <c r="R56" s="39" t="str">
        <f t="shared" si="11"/>
        <v/>
      </c>
      <c r="S56" s="39" t="str">
        <f t="shared" si="11"/>
        <v/>
      </c>
    </row>
    <row r="57" spans="3:19" s="39" customFormat="1" hidden="1" x14ac:dyDescent="0.25">
      <c r="D57" s="43" t="s">
        <v>162</v>
      </c>
      <c r="E57" s="39" t="str">
        <f t="shared" ref="E57:S57" si="12">IF(E33&lt;&gt;"","other services","")</f>
        <v>other services</v>
      </c>
      <c r="F57" s="39" t="str">
        <f>IF(F33&lt;&gt;"","other services","")</f>
        <v>other services</v>
      </c>
      <c r="G57" s="39" t="str">
        <f t="shared" si="12"/>
        <v>other services</v>
      </c>
      <c r="H57" s="39" t="str">
        <f t="shared" si="12"/>
        <v>other services</v>
      </c>
      <c r="I57" s="39" t="str">
        <f t="shared" si="12"/>
        <v/>
      </c>
      <c r="J57" s="39" t="str">
        <f t="shared" si="12"/>
        <v/>
      </c>
      <c r="K57" s="39" t="str">
        <f t="shared" si="12"/>
        <v/>
      </c>
      <c r="L57" s="39" t="str">
        <f t="shared" si="12"/>
        <v/>
      </c>
      <c r="M57" s="39" t="str">
        <f t="shared" si="12"/>
        <v/>
      </c>
      <c r="N57" s="39" t="str">
        <f t="shared" si="12"/>
        <v/>
      </c>
      <c r="O57" s="39" t="str">
        <f t="shared" si="12"/>
        <v/>
      </c>
      <c r="P57" s="39" t="str">
        <f t="shared" si="12"/>
        <v/>
      </c>
      <c r="Q57" s="39" t="str">
        <f t="shared" si="12"/>
        <v/>
      </c>
      <c r="R57" s="39" t="str">
        <f t="shared" si="12"/>
        <v/>
      </c>
      <c r="S57" s="39" t="str">
        <f t="shared" si="12"/>
        <v/>
      </c>
    </row>
    <row r="58" spans="3:19" s="39" customFormat="1" hidden="1" x14ac:dyDescent="0.25">
      <c r="D58" s="44" t="s">
        <v>163</v>
      </c>
      <c r="E58" s="39" t="str">
        <f>_xlfn.TEXTJOIN(CHAR(10),TRUE,E46:E57)</f>
        <v>Adult behavioral health-
Pediatric behavioral health-
Adult specialist-
Pediatric specialist-
other services</v>
      </c>
      <c r="F58" s="39" t="str">
        <f t="shared" ref="F58:S58" si="13">_xlfn.TEXTJOIN(CHAR(10),TRUE,F46:F57)</f>
        <v>Adult behavioral health-
Pediatric behavioral health-
Adult specialist-
Pediatric specialist-
other services</v>
      </c>
      <c r="G58" s="39" t="str">
        <f t="shared" si="13"/>
        <v>Adult behavioral health-
Pediatric behavioral health-
other services</v>
      </c>
      <c r="H58" s="39" t="str">
        <f t="shared" si="13"/>
        <v>Adult primary care-
Pediatric primary care-
OB/GYN-
Adult behavioral health-
Pediatric behavioral health-
Adult specialist-
Pediatric specialist-
Hospital-
LTSS-
other services</v>
      </c>
      <c r="I58" s="39" t="str">
        <f t="shared" si="13"/>
        <v/>
      </c>
      <c r="J58" s="39" t="str">
        <f t="shared" si="13"/>
        <v/>
      </c>
      <c r="K58" s="39" t="str">
        <f t="shared" si="13"/>
        <v/>
      </c>
      <c r="L58" s="39" t="str">
        <f t="shared" si="13"/>
        <v/>
      </c>
      <c r="M58" s="39" t="str">
        <f t="shared" si="13"/>
        <v/>
      </c>
      <c r="N58" s="39" t="str">
        <f t="shared" si="13"/>
        <v/>
      </c>
      <c r="O58" s="39" t="str">
        <f t="shared" si="13"/>
        <v/>
      </c>
      <c r="P58" s="39" t="str">
        <f t="shared" si="13"/>
        <v/>
      </c>
      <c r="Q58" s="39" t="str">
        <f t="shared" si="13"/>
        <v/>
      </c>
      <c r="R58" s="39" t="str">
        <f t="shared" si="13"/>
        <v/>
      </c>
      <c r="S58" s="39" t="str">
        <f t="shared" si="13"/>
        <v/>
      </c>
    </row>
    <row r="59" spans="3:19" s="39" customFormat="1" hidden="1" x14ac:dyDescent="0.25">
      <c r="D59" s="45" t="s">
        <v>164</v>
      </c>
      <c r="E59" s="39" t="str">
        <f>SUBSTITUTE(E58,"-",", ")</f>
        <v>Adult behavioral health, 
Pediatric behavioral health, 
Adult specialist, 
Pediatric specialist, 
other services</v>
      </c>
      <c r="F59" s="39" t="str">
        <f t="shared" ref="F59:S59" si="14">SUBSTITUTE(F58,"-",", ")</f>
        <v>Adult behavioral health, 
Pediatric behavioral health, 
Adult specialist, 
Pediatric specialist, 
other services</v>
      </c>
      <c r="G59" s="39" t="str">
        <f t="shared" si="14"/>
        <v>Adult behavioral health, 
Pediatric behavioral health, 
other services</v>
      </c>
      <c r="H59" s="39" t="str">
        <f t="shared" si="14"/>
        <v>Adult primary care, 
Pediatric primary care, 
OB/GYN, 
Adult behavioral health, 
Pediatric behavioral health, 
Adult specialist, 
Pediatric specialist, 
Hospital, 
LTSS, 
other services</v>
      </c>
      <c r="I59" s="39" t="str">
        <f t="shared" si="14"/>
        <v/>
      </c>
      <c r="J59" s="39" t="str">
        <f t="shared" si="14"/>
        <v/>
      </c>
      <c r="K59" s="39" t="str">
        <f t="shared" si="14"/>
        <v/>
      </c>
      <c r="L59" s="39" t="str">
        <f t="shared" si="14"/>
        <v/>
      </c>
      <c r="M59" s="39" t="str">
        <f t="shared" si="14"/>
        <v/>
      </c>
      <c r="N59" s="39" t="str">
        <f t="shared" si="14"/>
        <v/>
      </c>
      <c r="O59" s="39" t="str">
        <f t="shared" si="14"/>
        <v/>
      </c>
      <c r="P59" s="39" t="str">
        <f t="shared" si="14"/>
        <v/>
      </c>
      <c r="Q59" s="39" t="str">
        <f t="shared" si="14"/>
        <v/>
      </c>
      <c r="R59" s="39" t="str">
        <f t="shared" si="14"/>
        <v/>
      </c>
      <c r="S59" s="39" t="str">
        <f t="shared" si="14"/>
        <v/>
      </c>
    </row>
    <row r="60" spans="3:19" s="39" customFormat="1" hidden="1" x14ac:dyDescent="0.25">
      <c r="C60" s="40"/>
      <c r="D60" s="40"/>
      <c r="E60" s="40"/>
      <c r="F60" s="40"/>
    </row>
  </sheetData>
  <sheetProtection algorithmName="SHA-512" hashValue="3lAfoOvgWnxt25lVBsOeb6vg4H/q2YLEidybG9o8nwgTQrKbDjAC+ZXuEsBRwWvrhc5LWes4n0bv9Nt3Tbt3bg==" saltValue="p284jOeKrGVXS0j8U8FtDg==" spinCount="100000" sheet="1" objects="1" scenarios="1" formatColumns="0" formatRows="0"/>
  <protectedRanges>
    <protectedRange algorithmName="SHA-512" hashValue="bA/kSnPef+qRTca4U5DAMPeRkTDfP+PGeEtinvNwwrxtASWdYiwSLpjfJNAo5ckNtxmOxm6JvI9I5zwPPokWaw==" saltValue="oFt+B+LVA7LiT5P6ZKMhsw==" spinCount="100000" sqref="E22:S34 E15:S17 E19:S20 E39:S43 E5:F11" name="Range1"/>
  </protectedRanges>
  <dataConsolidate/>
  <mergeCells count="6">
    <mergeCell ref="A3:C3"/>
    <mergeCell ref="A13:C13"/>
    <mergeCell ref="A36:C36"/>
    <mergeCell ref="A21:C21"/>
    <mergeCell ref="A38:C38"/>
    <mergeCell ref="A18:C18"/>
  </mergeCells>
  <phoneticPr fontId="9" type="noConversion"/>
  <dataValidations count="2">
    <dataValidation allowBlank="1" showInputMessage="1" showErrorMessage="1" errorTitle="Date" error="Please enter a date in MM/DD/YYYY format." sqref="E11:F11 E8" xr:uid="{00000000-0002-0000-0100-000000000000}"/>
    <dataValidation allowBlank="1" showInputMessage="1" errorTitle="Date" error="Please enter a date in MM/DD/YYYY format." sqref="E10" xr:uid="{00000000-0002-0000-0100-000002000000}"/>
  </dataValidations>
  <pageMargins left="0.7" right="0.7" top="0.75" bottom="0.75" header="0.3" footer="0.3"/>
  <pageSetup orientation="portrait" horizontalDpi="4294967293" verticalDpi="4294967293" r:id="rId1"/>
  <ignoredErrors>
    <ignoredError sqref="E4" unlockedFormula="1"/>
  </ignoredErrors>
  <extLst>
    <ext xmlns:x14="http://schemas.microsoft.com/office/spreadsheetml/2009/9/main" uri="{CCE6A557-97BC-4b89-ADB6-D9C93CAAB3DF}">
      <x14:dataValidations xmlns:xm="http://schemas.microsoft.com/office/excel/2006/main" count="5">
        <x14:dataValidation type="list" allowBlank="1" showInputMessage="1" prompt="To enter free text, select cell and type - do not click into cell" xr:uid="{00000000-0002-0000-0100-000001000000}">
          <x14:formula1>
            <xm:f>'Set Values'!$N$3:$N$7</xm:f>
          </x14:formula1>
          <xm:sqref>E17:S17</xm:sqref>
        </x14:dataValidation>
        <x14:dataValidation type="list" allowBlank="1" showInputMessage="1" showErrorMessage="1" xr:uid="{00000000-0002-0000-0100-000003000000}">
          <x14:formula1>
            <xm:f>'Set Values'!$A$3:$A$52</xm:f>
          </x14:formula1>
          <xm:sqref>E7</xm:sqref>
        </x14:dataValidation>
        <x14:dataValidation type="list" allowBlank="1" showInputMessage="1" showErrorMessage="1" xr:uid="{00000000-0002-0000-0100-000004000000}">
          <x14:formula1>
            <xm:f>'Set Values'!$C$3:$C$4</xm:f>
          </x14:formula1>
          <xm:sqref>E22:S32</xm:sqref>
        </x14:dataValidation>
        <x14:dataValidation type="list" allowBlank="1" showInputMessage="1" errorTitle="Date" error="Please enter a date in MM/DD/YYYY format." xr:uid="{00000000-0002-0000-0100-000005000000}">
          <x14:formula1>
            <xm:f>'Set Values'!$B$3:$B$10</xm:f>
          </x14:formula1>
          <xm:sqref>E9</xm:sqref>
        </x14:dataValidation>
        <x14:dataValidation type="list" allowBlank="1" showInputMessage="1" showErrorMessage="1" xr:uid="{00000000-0002-0000-0100-000006000000}">
          <x14:formula1>
            <xm:f>'Set Values'!$D$3:$D$4</xm:f>
          </x14:formula1>
          <xm:sqref>E39:S39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A135"/>
  <sheetViews>
    <sheetView showGridLines="0" topLeftCell="A41" zoomScale="85" zoomScaleNormal="85" workbookViewId="0">
      <selection activeCell="A43" sqref="A43: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44" width="90.7109375" style="76" customWidth="1"/>
    <col min="45" max="104" width="20.5703125" style="6" customWidth="1"/>
    <col min="105" max="105" width="20.5703125" style="6" hidden="1"/>
    <col min="106" max="16384" width="9.140625" style="6" hidden="1"/>
  </cols>
  <sheetData>
    <row r="1" spans="1:104" ht="28.5" customHeight="1" x14ac:dyDescent="0.2">
      <c r="A1" s="23" t="s">
        <v>165</v>
      </c>
      <c r="B1" s="23"/>
      <c r="C1" s="6"/>
      <c r="D1" s="90"/>
      <c r="E1" s="61"/>
      <c r="F1" s="67"/>
      <c r="G1" s="67"/>
      <c r="H1" s="67"/>
      <c r="I1" s="67"/>
      <c r="J1" s="6"/>
      <c r="K1" s="6"/>
      <c r="L1" s="6"/>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row>
    <row r="2" spans="1:104" ht="19.5" customHeight="1" thickBot="1" x14ac:dyDescent="0.25">
      <c r="A2" s="152" t="s">
        <v>166</v>
      </c>
      <c r="B2" s="23"/>
      <c r="C2" s="6"/>
      <c r="D2" s="78" t="str">
        <f>IF(COUNTA(E31, E38)=2,"DATA OK: Assurances correctly reported to II.C.2.a and II.C.3.a","WARNING: Assurances not yet reported to II.C.2.a and II.C.3.a")</f>
        <v>DATA OK: Assurances correctly reported to II.C.2.a and II.C.3.a</v>
      </c>
      <c r="E2" s="6"/>
      <c r="F2" s="6"/>
      <c r="G2" s="6"/>
      <c r="H2" s="6"/>
      <c r="I2" s="6"/>
      <c r="J2" s="6"/>
      <c r="K2" s="6"/>
      <c r="L2" s="6"/>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row>
    <row r="3" spans="1:104" ht="28.5" customHeight="1" x14ac:dyDescent="0.2">
      <c r="A3" s="153" t="s">
        <v>167</v>
      </c>
      <c r="B3" s="154"/>
      <c r="C3" s="155" t="str">
        <f>IF('I_State&amp;Prog_Info'!E15="","[Program 1]",'I_State&amp;Prog_Info'!E15)</f>
        <v>County Mental Health Plans (MHP) 1-40</v>
      </c>
      <c r="D3" s="164"/>
      <c r="E3" s="67"/>
      <c r="F3" s="164"/>
      <c r="G3" s="6"/>
      <c r="H3" s="6"/>
      <c r="I3" s="6"/>
      <c r="J3" s="6"/>
      <c r="K3" s="6"/>
      <c r="L3" s="6"/>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row>
    <row r="4" spans="1:104" ht="23.25" customHeight="1" x14ac:dyDescent="0.2">
      <c r="A4" s="196" t="s">
        <v>168</v>
      </c>
      <c r="B4" s="197"/>
      <c r="C4" s="92" t="str">
        <f>IF('I_State&amp;Prog_Info'!E17="","(Placeholder for plan type)",'I_State&amp;Prog_Info'!E17)</f>
        <v>PIHP</v>
      </c>
      <c r="D4" s="164"/>
      <c r="E4" s="6"/>
      <c r="F4" s="6"/>
      <c r="G4" s="6"/>
      <c r="H4" s="6"/>
      <c r="I4" s="6"/>
      <c r="J4" s="6"/>
      <c r="K4" s="6"/>
      <c r="L4" s="6"/>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row>
    <row r="5" spans="1:104" ht="23.25" customHeight="1" x14ac:dyDescent="0.2">
      <c r="A5" s="196" t="s">
        <v>169</v>
      </c>
      <c r="B5" s="197"/>
      <c r="C5" s="92" t="str">
        <f>IF('I_State&amp;Prog_Info'!E59="","(Placeholder for providers)",'I_State&amp;Prog_Info'!E59)</f>
        <v>Adult behavioral health, 
Pediatric behavioral health, 
Adult specialist, 
Pediatric specialist, 
other services</v>
      </c>
      <c r="D5" s="164"/>
      <c r="E5" s="6"/>
      <c r="F5" s="164"/>
      <c r="G5" s="6"/>
      <c r="H5" s="6"/>
      <c r="I5" s="6"/>
      <c r="J5" s="6"/>
      <c r="K5" s="6"/>
      <c r="L5" s="6"/>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row>
    <row r="6" spans="1:104" ht="23.25" customHeight="1" x14ac:dyDescent="0.2">
      <c r="A6" s="196" t="s">
        <v>170</v>
      </c>
      <c r="B6" s="197"/>
      <c r="C6" s="93" t="str">
        <f>IF('I_State&amp;Prog_Info'!E39="","(Placeholder for separate analysis and results document)",'I_State&amp;Prog_Info'!E39)</f>
        <v>Yes, analysis methods and results are contained in a separate document(s)</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
      </c>
      <c r="E6" s="164"/>
      <c r="F6" s="164"/>
      <c r="G6" s="164"/>
      <c r="H6" s="6"/>
      <c r="I6" s="6"/>
      <c r="J6" s="6"/>
      <c r="K6" s="6"/>
      <c r="L6" s="6"/>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row>
    <row r="7" spans="1:104" ht="23.1" customHeight="1" x14ac:dyDescent="0.2">
      <c r="A7" s="196" t="s">
        <v>171</v>
      </c>
      <c r="B7" s="197"/>
      <c r="C7" s="93" t="str">
        <f>IF('I_State&amp;Prog_Info'!E40="","(Placeholder for separate analysis and results document)",'I_State&amp;Prog_Info'!E40)</f>
        <v>Please see the attached document titled “Birdseye View_FY23-24_BH SMHS DMC ODS Network Certification Summary.” For the methodology used to analyze standards set in 42 CFR 438.68, see the document titled “DHCS BH SMHS Methodology Description.”</v>
      </c>
      <c r="D7" s="3"/>
      <c r="E7" s="6"/>
      <c r="F7" s="6"/>
      <c r="G7" s="6"/>
      <c r="H7" s="6"/>
      <c r="I7" s="6"/>
      <c r="J7" s="6"/>
      <c r="K7" s="6"/>
      <c r="L7" s="6"/>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row>
    <row r="8" spans="1:104" ht="23.1" customHeight="1" thickBot="1" x14ac:dyDescent="0.25">
      <c r="A8" s="200" t="s">
        <v>172</v>
      </c>
      <c r="B8" s="201"/>
      <c r="C8" s="94" t="str">
        <f>IF('I_State&amp;Prog_Info'!E41="","(Placeholder for separate analysis and results document)",'I_State&amp;Prog_Info'!E41)</f>
        <v>11/01/2023 to 08/30/2024</v>
      </c>
      <c r="D8" s="3"/>
      <c r="E8" s="6"/>
      <c r="F8" s="6"/>
      <c r="G8" s="6"/>
      <c r="H8" s="6"/>
      <c r="I8" s="6"/>
      <c r="J8" s="6"/>
      <c r="K8" s="6"/>
      <c r="L8" s="6"/>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row>
    <row r="9" spans="1:104" ht="87.6" customHeight="1" x14ac:dyDescent="0.2">
      <c r="A9" s="198" t="s">
        <v>173</v>
      </c>
      <c r="B9" s="198"/>
      <c r="C9" s="198"/>
      <c r="D9" s="164"/>
      <c r="E9" s="6"/>
      <c r="F9" s="6"/>
      <c r="G9" s="6"/>
      <c r="H9" s="6"/>
      <c r="I9" s="6"/>
      <c r="J9" s="6"/>
      <c r="K9" s="6"/>
      <c r="L9" s="6"/>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row>
    <row r="10" spans="1:104" ht="18" customHeight="1" x14ac:dyDescent="0.2">
      <c r="A10" s="164"/>
      <c r="B10" s="164"/>
      <c r="C10" s="164"/>
      <c r="D10" s="3"/>
      <c r="E10" s="6"/>
      <c r="F10" s="6"/>
      <c r="G10" s="6"/>
      <c r="H10" s="6"/>
      <c r="I10" s="6"/>
      <c r="J10" s="6"/>
      <c r="K10" s="6"/>
      <c r="L10" s="6"/>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row>
    <row r="11" spans="1:104" ht="41.25" customHeight="1" thickBot="1" x14ac:dyDescent="0.35">
      <c r="A11" s="199" t="s">
        <v>174</v>
      </c>
      <c r="B11" s="199"/>
      <c r="C11" s="199"/>
      <c r="D11" s="6"/>
      <c r="E11" s="6"/>
      <c r="F11" s="6"/>
      <c r="G11" s="6"/>
      <c r="H11" s="6"/>
      <c r="I11" s="6"/>
      <c r="J11" s="6"/>
      <c r="K11" s="6"/>
      <c r="L11" s="6"/>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row>
    <row r="12" spans="1:104" ht="30" customHeight="1" x14ac:dyDescent="0.25">
      <c r="A12" s="183" t="s">
        <v>175</v>
      </c>
      <c r="B12" s="183"/>
      <c r="C12" s="183"/>
      <c r="D12" s="168"/>
      <c r="E12" s="156" t="s">
        <v>176</v>
      </c>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8"/>
    </row>
    <row r="13" spans="1:104" ht="29.25" customHeight="1" x14ac:dyDescent="0.2">
      <c r="A13" s="8" t="s">
        <v>28</v>
      </c>
      <c r="B13" s="9" t="s">
        <v>29</v>
      </c>
      <c r="C13" s="9" t="s">
        <v>30</v>
      </c>
      <c r="D13" s="9" t="s">
        <v>31</v>
      </c>
      <c r="E13" s="5" t="s">
        <v>177</v>
      </c>
      <c r="F13" s="5" t="s">
        <v>178</v>
      </c>
      <c r="G13" s="5" t="s">
        <v>179</v>
      </c>
      <c r="H13" s="5" t="s">
        <v>180</v>
      </c>
      <c r="I13" s="5" t="s">
        <v>181</v>
      </c>
      <c r="J13" s="5" t="s">
        <v>182</v>
      </c>
      <c r="K13" s="5" t="s">
        <v>183</v>
      </c>
      <c r="L13" s="5" t="s">
        <v>184</v>
      </c>
      <c r="M13" s="5" t="s">
        <v>185</v>
      </c>
      <c r="N13" s="5" t="s">
        <v>186</v>
      </c>
      <c r="O13" s="5" t="s">
        <v>187</v>
      </c>
      <c r="P13" s="5" t="s">
        <v>188</v>
      </c>
      <c r="Q13" s="5" t="s">
        <v>189</v>
      </c>
      <c r="R13" s="5" t="s">
        <v>190</v>
      </c>
      <c r="S13" s="5" t="s">
        <v>191</v>
      </c>
      <c r="T13" s="5" t="s">
        <v>192</v>
      </c>
      <c r="U13" s="5" t="s">
        <v>193</v>
      </c>
      <c r="V13" s="5" t="s">
        <v>194</v>
      </c>
      <c r="W13" s="5" t="s">
        <v>195</v>
      </c>
      <c r="X13" s="5" t="s">
        <v>196</v>
      </c>
      <c r="Y13" s="5" t="s">
        <v>197</v>
      </c>
      <c r="Z13" s="5" t="s">
        <v>198</v>
      </c>
      <c r="AA13" s="5" t="s">
        <v>199</v>
      </c>
      <c r="AB13" s="5" t="s">
        <v>200</v>
      </c>
      <c r="AC13" s="5" t="s">
        <v>201</v>
      </c>
      <c r="AD13" s="5" t="s">
        <v>202</v>
      </c>
      <c r="AE13" s="5" t="s">
        <v>203</v>
      </c>
      <c r="AF13" s="5" t="s">
        <v>204</v>
      </c>
      <c r="AG13" s="5" t="s">
        <v>205</v>
      </c>
      <c r="AH13" s="5" t="s">
        <v>206</v>
      </c>
      <c r="AI13" s="5" t="s">
        <v>207</v>
      </c>
      <c r="AJ13" s="5" t="s">
        <v>208</v>
      </c>
      <c r="AK13" s="5" t="s">
        <v>209</v>
      </c>
      <c r="AL13" s="5" t="s">
        <v>210</v>
      </c>
      <c r="AM13" s="5" t="s">
        <v>211</v>
      </c>
      <c r="AN13" s="5" t="s">
        <v>212</v>
      </c>
      <c r="AO13" s="5" t="s">
        <v>213</v>
      </c>
      <c r="AP13" s="5" t="s">
        <v>214</v>
      </c>
      <c r="AQ13" s="5" t="s">
        <v>215</v>
      </c>
      <c r="AR13" s="5" t="s">
        <v>216</v>
      </c>
      <c r="AS13" s="5" t="s">
        <v>217</v>
      </c>
      <c r="AT13" s="5" t="s">
        <v>218</v>
      </c>
      <c r="AU13" s="5" t="s">
        <v>219</v>
      </c>
      <c r="AV13" s="5" t="s">
        <v>220</v>
      </c>
      <c r="AW13" s="5" t="s">
        <v>221</v>
      </c>
      <c r="AX13" s="5" t="s">
        <v>222</v>
      </c>
      <c r="AY13" s="5" t="s">
        <v>223</v>
      </c>
      <c r="AZ13" s="5" t="s">
        <v>224</v>
      </c>
      <c r="BA13" s="5" t="s">
        <v>225</v>
      </c>
      <c r="BB13" s="5" t="s">
        <v>226</v>
      </c>
      <c r="BC13" s="5" t="s">
        <v>227</v>
      </c>
      <c r="BD13" s="5" t="s">
        <v>228</v>
      </c>
      <c r="BE13" s="5" t="s">
        <v>229</v>
      </c>
      <c r="BF13" s="5" t="s">
        <v>230</v>
      </c>
      <c r="BG13" s="5" t="s">
        <v>231</v>
      </c>
      <c r="BH13" s="5" t="s">
        <v>232</v>
      </c>
      <c r="BI13" s="5" t="s">
        <v>233</v>
      </c>
      <c r="BJ13" s="5" t="s">
        <v>234</v>
      </c>
      <c r="BK13" s="5" t="s">
        <v>235</v>
      </c>
      <c r="BL13" s="5" t="s">
        <v>236</v>
      </c>
      <c r="BM13" s="5" t="s">
        <v>237</v>
      </c>
      <c r="BN13" s="5" t="s">
        <v>238</v>
      </c>
      <c r="BO13" s="5" t="s">
        <v>239</v>
      </c>
      <c r="BP13" s="5" t="s">
        <v>240</v>
      </c>
      <c r="BQ13" s="5" t="s">
        <v>241</v>
      </c>
      <c r="BR13" s="5" t="s">
        <v>242</v>
      </c>
      <c r="BS13" s="5" t="s">
        <v>243</v>
      </c>
      <c r="BT13" s="5" t="s">
        <v>244</v>
      </c>
      <c r="BU13" s="5" t="s">
        <v>245</v>
      </c>
      <c r="BV13" s="5" t="s">
        <v>246</v>
      </c>
      <c r="BW13" s="5" t="s">
        <v>247</v>
      </c>
      <c r="BX13" s="5" t="s">
        <v>248</v>
      </c>
      <c r="BY13" s="5" t="s">
        <v>249</v>
      </c>
      <c r="BZ13" s="5" t="s">
        <v>250</v>
      </c>
      <c r="CA13" s="5" t="s">
        <v>251</v>
      </c>
      <c r="CB13" s="5" t="s">
        <v>252</v>
      </c>
      <c r="CC13" s="5" t="s">
        <v>253</v>
      </c>
      <c r="CD13" s="5" t="s">
        <v>254</v>
      </c>
      <c r="CE13" s="5" t="s">
        <v>255</v>
      </c>
      <c r="CF13" s="5" t="s">
        <v>256</v>
      </c>
      <c r="CG13" s="5" t="s">
        <v>257</v>
      </c>
      <c r="CH13" s="5" t="s">
        <v>258</v>
      </c>
      <c r="CI13" s="5" t="s">
        <v>259</v>
      </c>
      <c r="CJ13" s="5" t="s">
        <v>260</v>
      </c>
      <c r="CK13" s="5" t="s">
        <v>261</v>
      </c>
      <c r="CL13" s="5" t="s">
        <v>262</v>
      </c>
      <c r="CM13" s="5" t="s">
        <v>263</v>
      </c>
      <c r="CN13" s="5" t="s">
        <v>264</v>
      </c>
      <c r="CO13" s="5" t="s">
        <v>265</v>
      </c>
      <c r="CP13" s="5" t="s">
        <v>266</v>
      </c>
      <c r="CQ13" s="5" t="s">
        <v>267</v>
      </c>
      <c r="CR13" s="5" t="s">
        <v>268</v>
      </c>
      <c r="CS13" s="5" t="s">
        <v>269</v>
      </c>
      <c r="CT13" s="5" t="s">
        <v>270</v>
      </c>
      <c r="CU13" s="5" t="s">
        <v>271</v>
      </c>
      <c r="CV13" s="5" t="s">
        <v>272</v>
      </c>
      <c r="CW13" s="5" t="s">
        <v>273</v>
      </c>
      <c r="CX13" s="5" t="s">
        <v>274</v>
      </c>
      <c r="CY13" s="5" t="s">
        <v>275</v>
      </c>
      <c r="CZ13" s="5" t="s">
        <v>276</v>
      </c>
    </row>
    <row r="14" spans="1:104" ht="28.5" x14ac:dyDescent="0.2">
      <c r="A14" s="73" t="s">
        <v>277</v>
      </c>
      <c r="B14" s="48" t="s">
        <v>278</v>
      </c>
      <c r="C14" s="25" t="s">
        <v>279</v>
      </c>
      <c r="D14" s="58" t="s">
        <v>73</v>
      </c>
      <c r="E14" s="100" t="s">
        <v>280</v>
      </c>
      <c r="F14" s="100" t="s">
        <v>281</v>
      </c>
      <c r="G14" s="100" t="s">
        <v>282</v>
      </c>
      <c r="H14" s="100" t="s">
        <v>282</v>
      </c>
      <c r="I14" s="100" t="s">
        <v>282</v>
      </c>
      <c r="J14" s="100" t="s">
        <v>282</v>
      </c>
      <c r="K14" s="100" t="s">
        <v>283</v>
      </c>
      <c r="L14" s="100" t="s">
        <v>283</v>
      </c>
      <c r="M14" s="100" t="s">
        <v>283</v>
      </c>
      <c r="N14" s="100" t="s">
        <v>283</v>
      </c>
      <c r="O14" s="100" t="s">
        <v>284</v>
      </c>
      <c r="P14" s="100" t="s">
        <v>285</v>
      </c>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71.25" x14ac:dyDescent="0.2">
      <c r="A15" s="73" t="s">
        <v>286</v>
      </c>
      <c r="B15" s="48" t="s">
        <v>287</v>
      </c>
      <c r="C15" s="25" t="s">
        <v>288</v>
      </c>
      <c r="D15" s="58" t="s">
        <v>35</v>
      </c>
      <c r="E15" s="122" t="s">
        <v>289</v>
      </c>
      <c r="F15" s="122" t="s">
        <v>290</v>
      </c>
      <c r="G15" s="122" t="s">
        <v>291</v>
      </c>
      <c r="H15" s="122" t="s">
        <v>292</v>
      </c>
      <c r="I15" s="122" t="s">
        <v>293</v>
      </c>
      <c r="J15" s="122" t="s">
        <v>294</v>
      </c>
      <c r="K15" s="100" t="s">
        <v>295</v>
      </c>
      <c r="L15" s="100" t="s">
        <v>296</v>
      </c>
      <c r="M15" s="100" t="s">
        <v>297</v>
      </c>
      <c r="N15" s="100" t="s">
        <v>298</v>
      </c>
      <c r="O15" s="122" t="s">
        <v>299</v>
      </c>
      <c r="P15" s="122" t="s">
        <v>300</v>
      </c>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301</v>
      </c>
      <c r="B16" s="48" t="s">
        <v>302</v>
      </c>
      <c r="C16" s="48" t="s">
        <v>303</v>
      </c>
      <c r="D16" s="58" t="s">
        <v>73</v>
      </c>
      <c r="E16" s="101" t="s">
        <v>304</v>
      </c>
      <c r="F16" s="101" t="s">
        <v>305</v>
      </c>
      <c r="G16" s="101" t="s">
        <v>305</v>
      </c>
      <c r="H16" s="101" t="s">
        <v>305</v>
      </c>
      <c r="I16" s="101" t="s">
        <v>304</v>
      </c>
      <c r="J16" s="101" t="s">
        <v>304</v>
      </c>
      <c r="K16" s="101" t="s">
        <v>304</v>
      </c>
      <c r="L16" s="101" t="s">
        <v>304</v>
      </c>
      <c r="M16" s="101" t="s">
        <v>306</v>
      </c>
      <c r="N16" s="101" t="s">
        <v>306</v>
      </c>
      <c r="O16" s="101" t="s">
        <v>307</v>
      </c>
      <c r="P16" s="101" t="s">
        <v>307</v>
      </c>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308</v>
      </c>
      <c r="B17" s="74" t="s">
        <v>309</v>
      </c>
      <c r="C17" s="33" t="s">
        <v>310</v>
      </c>
      <c r="D17" s="59" t="s">
        <v>73</v>
      </c>
      <c r="E17" s="101" t="s">
        <v>311</v>
      </c>
      <c r="F17" s="101" t="s">
        <v>311</v>
      </c>
      <c r="G17" s="101" t="s">
        <v>312</v>
      </c>
      <c r="H17" s="101" t="s">
        <v>313</v>
      </c>
      <c r="I17" s="101" t="s">
        <v>312</v>
      </c>
      <c r="J17" s="101" t="s">
        <v>313</v>
      </c>
      <c r="K17" s="101" t="s">
        <v>311</v>
      </c>
      <c r="L17" s="101" t="s">
        <v>311</v>
      </c>
      <c r="M17" s="101" t="s">
        <v>311</v>
      </c>
      <c r="N17" s="101" t="s">
        <v>311</v>
      </c>
      <c r="O17" s="101" t="s">
        <v>311</v>
      </c>
      <c r="P17" s="101" t="s">
        <v>311</v>
      </c>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8.5" x14ac:dyDescent="0.2">
      <c r="A18" s="81" t="s">
        <v>314</v>
      </c>
      <c r="B18" s="53" t="s">
        <v>315</v>
      </c>
      <c r="C18" s="30" t="s">
        <v>316</v>
      </c>
      <c r="D18" s="60" t="s">
        <v>73</v>
      </c>
      <c r="E18" s="102" t="s">
        <v>317</v>
      </c>
      <c r="F18" s="102" t="s">
        <v>317</v>
      </c>
      <c r="G18" s="102" t="s">
        <v>317</v>
      </c>
      <c r="H18" s="102" t="s">
        <v>317</v>
      </c>
      <c r="I18" s="102" t="s">
        <v>317</v>
      </c>
      <c r="J18" s="102" t="s">
        <v>317</v>
      </c>
      <c r="K18" s="102" t="s">
        <v>317</v>
      </c>
      <c r="L18" s="102" t="s">
        <v>317</v>
      </c>
      <c r="M18" s="102" t="s">
        <v>317</v>
      </c>
      <c r="N18" s="102" t="s">
        <v>317</v>
      </c>
      <c r="O18" s="102" t="s">
        <v>317</v>
      </c>
      <c r="P18" s="102" t="s">
        <v>317</v>
      </c>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5" t="s">
        <v>54</v>
      </c>
      <c r="B19" s="46"/>
      <c r="C19" s="46"/>
      <c r="D19" s="46"/>
    </row>
    <row r="20" spans="1:104" ht="43.5" customHeight="1" thickBot="1" x14ac:dyDescent="0.35">
      <c r="A20" s="199" t="s">
        <v>318</v>
      </c>
      <c r="B20" s="199"/>
      <c r="C20" s="199"/>
      <c r="D20" s="31"/>
      <c r="E20" s="6"/>
      <c r="F20" s="6"/>
      <c r="G20" s="6"/>
      <c r="H20" s="6"/>
      <c r="I20" s="6"/>
      <c r="J20" s="6"/>
      <c r="K20" s="6"/>
      <c r="L20" s="6"/>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row>
    <row r="21" spans="1:104" ht="39.75" customHeight="1" x14ac:dyDescent="0.25">
      <c r="A21" s="186" t="s">
        <v>319</v>
      </c>
      <c r="B21" s="186"/>
      <c r="C21" s="186"/>
      <c r="D21" s="168"/>
      <c r="E21" s="156" t="s">
        <v>320</v>
      </c>
      <c r="F21" s="159"/>
      <c r="G21" s="159"/>
      <c r="H21" s="159"/>
      <c r="I21" s="157"/>
      <c r="J21" s="157"/>
      <c r="K21" s="157"/>
      <c r="L21" s="158"/>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row>
    <row r="22" spans="1:104" ht="47.25" customHeight="1" x14ac:dyDescent="0.2">
      <c r="A22" s="8" t="s">
        <v>28</v>
      </c>
      <c r="B22" s="9" t="s">
        <v>29</v>
      </c>
      <c r="C22" s="9" t="s">
        <v>30</v>
      </c>
      <c r="D22" s="9" t="s">
        <v>31</v>
      </c>
      <c r="E22" s="83" t="s">
        <v>321</v>
      </c>
      <c r="F22" s="83" t="s">
        <v>322</v>
      </c>
      <c r="G22" s="83" t="s">
        <v>323</v>
      </c>
      <c r="H22" s="83" t="s">
        <v>324</v>
      </c>
      <c r="I22" s="83" t="s">
        <v>325</v>
      </c>
      <c r="J22" s="83" t="s">
        <v>326</v>
      </c>
      <c r="K22" s="83" t="s">
        <v>327</v>
      </c>
      <c r="L22" s="83" t="s">
        <v>328</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329</v>
      </c>
      <c r="B23" s="48" t="s">
        <v>330</v>
      </c>
      <c r="C23" s="48" t="s">
        <v>331</v>
      </c>
      <c r="D23" s="25" t="s">
        <v>73</v>
      </c>
      <c r="E23" s="69" t="s">
        <v>332</v>
      </c>
      <c r="F23" s="96" t="s">
        <v>333</v>
      </c>
      <c r="G23" s="69" t="s">
        <v>333</v>
      </c>
      <c r="H23" s="69" t="s">
        <v>333</v>
      </c>
      <c r="I23" s="69" t="s">
        <v>333</v>
      </c>
      <c r="J23" s="69" t="s">
        <v>333</v>
      </c>
      <c r="K23" s="69" t="s">
        <v>333</v>
      </c>
      <c r="L23" s="69" t="s">
        <v>333</v>
      </c>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334</v>
      </c>
      <c r="B24" s="86" t="s">
        <v>335</v>
      </c>
      <c r="C24" s="86" t="s">
        <v>336</v>
      </c>
      <c r="D24" s="82" t="s">
        <v>73</v>
      </c>
      <c r="E24" s="97" t="s">
        <v>337</v>
      </c>
      <c r="F24" s="98" t="s">
        <v>333</v>
      </c>
      <c r="G24" s="97" t="s">
        <v>333</v>
      </c>
      <c r="H24" s="97" t="s">
        <v>333</v>
      </c>
      <c r="I24" s="97" t="s">
        <v>333</v>
      </c>
      <c r="J24" s="97" t="s">
        <v>333</v>
      </c>
      <c r="K24" s="97" t="s">
        <v>333</v>
      </c>
      <c r="L24" s="97" t="s">
        <v>333</v>
      </c>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338</v>
      </c>
      <c r="B25" s="53" t="s">
        <v>339</v>
      </c>
      <c r="C25" s="53" t="s">
        <v>340</v>
      </c>
      <c r="D25" s="84" t="s">
        <v>35</v>
      </c>
      <c r="E25" s="95" t="s">
        <v>126</v>
      </c>
      <c r="F25" s="95" t="s">
        <v>126</v>
      </c>
      <c r="G25" s="95" t="s">
        <v>126</v>
      </c>
      <c r="H25" s="95" t="s">
        <v>126</v>
      </c>
      <c r="I25" s="95" t="s">
        <v>126</v>
      </c>
      <c r="J25" s="95" t="s">
        <v>126</v>
      </c>
      <c r="K25" s="95" t="s">
        <v>126</v>
      </c>
      <c r="L25" s="95" t="s">
        <v>126</v>
      </c>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7" t="s">
        <v>54</v>
      </c>
      <c r="C26" s="6"/>
      <c r="D26" s="6"/>
      <c r="E26" s="6"/>
      <c r="F26" s="6"/>
      <c r="G26" s="6"/>
      <c r="H26" s="6"/>
      <c r="I26" s="6"/>
      <c r="J26" s="6"/>
      <c r="K26" s="6"/>
      <c r="L26" s="6"/>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164"/>
      <c r="AM26" s="164"/>
      <c r="AN26" s="164"/>
      <c r="AO26" s="164"/>
      <c r="AP26" s="164"/>
      <c r="AQ26" s="164"/>
      <c r="AR26" s="164"/>
    </row>
    <row r="27" spans="1:104" ht="28.5" customHeight="1" thickBot="1" x14ac:dyDescent="0.35">
      <c r="A27" s="195" t="s">
        <v>341</v>
      </c>
      <c r="B27" s="195"/>
      <c r="C27" s="195"/>
      <c r="D27" s="3"/>
      <c r="E27" s="6"/>
      <c r="F27" s="6"/>
      <c r="G27" s="6"/>
      <c r="H27" s="6"/>
      <c r="I27" s="6"/>
      <c r="J27" s="6"/>
      <c r="K27" s="6"/>
      <c r="L27" s="6"/>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4"/>
      <c r="AM27" s="164"/>
      <c r="AN27" s="164"/>
      <c r="AO27" s="164"/>
      <c r="AP27" s="164"/>
      <c r="AQ27" s="164"/>
      <c r="AR27" s="164"/>
    </row>
    <row r="28" spans="1:104" ht="36" customHeight="1" x14ac:dyDescent="0.25">
      <c r="A28" s="193" t="s">
        <v>342</v>
      </c>
      <c r="B28" s="194"/>
      <c r="C28" s="194"/>
      <c r="D28" s="66"/>
      <c r="E28" s="156" t="s">
        <v>343</v>
      </c>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8"/>
    </row>
    <row r="29" spans="1:104" ht="29.25" customHeight="1" x14ac:dyDescent="0.2">
      <c r="A29" s="8" t="s">
        <v>28</v>
      </c>
      <c r="B29" s="9" t="s">
        <v>29</v>
      </c>
      <c r="C29" s="9" t="s">
        <v>30</v>
      </c>
      <c r="D29" s="9" t="s">
        <v>31</v>
      </c>
      <c r="E29" s="5" t="str">
        <f>IF(E30&lt;&gt;"",E30,"[Plan 1]")</f>
        <v>Alameda MHP</v>
      </c>
      <c r="F29" s="5" t="str">
        <f>IF(F30&lt;&gt;"",F30,"[Plan 2]")</f>
        <v>Alpine MHP</v>
      </c>
      <c r="G29" s="5" t="str">
        <f>IF(G30&lt;&gt;"",G30,"[Plan 3]")</f>
        <v>Amador MHP</v>
      </c>
      <c r="H29" s="5" t="str">
        <f>IF(H30&lt;&gt;"",H30,"[Plan 4]")</f>
        <v>Butte MHP</v>
      </c>
      <c r="I29" s="5" t="str">
        <f>IF(I30&lt;&gt;"",I30,"[Plan 5]")</f>
        <v>Calaveras MHP</v>
      </c>
      <c r="J29" s="5" t="str">
        <f>IF(J30&lt;&gt;"",J30,"[Plan 6]")</f>
        <v>Colusa MHP</v>
      </c>
      <c r="K29" s="5" t="str">
        <f>IF(K30&lt;&gt;"",K30,"[Plan 7]")</f>
        <v>Contra Costa MHP</v>
      </c>
      <c r="L29" s="5" t="str">
        <f>IF(L30&lt;&gt;"",L30,"[Plan 8]")</f>
        <v>Del Norte MHP</v>
      </c>
      <c r="M29" s="5" t="str">
        <f>IF(M30&lt;&gt;"",M30,"[Plan 9]")</f>
        <v>El Dorado MHP</v>
      </c>
      <c r="N29" s="5" t="str">
        <f>IF(N30&lt;&gt;"",N30,"[Plan 10]")</f>
        <v>Fresno MHP</v>
      </c>
      <c r="O29" s="5" t="str">
        <f>IF(O30&lt;&gt;"",O30,"[Plan 11]")</f>
        <v>Glenn MHP</v>
      </c>
      <c r="P29" s="5" t="str">
        <f>IF(P30&lt;&gt;"",P30,"[Plan 12]")</f>
        <v>Humboldt MHP</v>
      </c>
      <c r="Q29" s="5" t="str">
        <f>IF(Q30&lt;&gt;"",Q30,"[Plan 13]")</f>
        <v>Imperial MHP</v>
      </c>
      <c r="R29" s="5" t="str">
        <f>IF(R30&lt;&gt;"",R30,"[Plan 14]")</f>
        <v>Inyo MHP</v>
      </c>
      <c r="S29" s="5" t="str">
        <f>IF(S30&lt;&gt;"",S30,"[Plan 15]")</f>
        <v>Kern MHP</v>
      </c>
      <c r="T29" s="5" t="str">
        <f>IF(T30&lt;&gt;"",T30,"[Plan 16]")</f>
        <v>Kings MHP</v>
      </c>
      <c r="U29" s="5" t="str">
        <f>IF(U30&lt;&gt;"",U30,"[Plan 17]")</f>
        <v>Lake MHP</v>
      </c>
      <c r="V29" s="5" t="str">
        <f>IF(V30&lt;&gt;"",V30,"[Plan 18]")</f>
        <v>Lassen MHP</v>
      </c>
      <c r="W29" s="5" t="str">
        <f>IF(W30&lt;&gt;"",W30,"[Plan 19]")</f>
        <v>Los Angeles MHP</v>
      </c>
      <c r="X29" s="5" t="str">
        <f>IF(X30&lt;&gt;"",X30,"[Plan 20]")</f>
        <v>Madera MHP</v>
      </c>
      <c r="Y29" s="5" t="str">
        <f>IF(Y30&lt;&gt;"",Y30,"[Plan 21]")</f>
        <v>Marin MHP</v>
      </c>
      <c r="Z29" s="5" t="str">
        <f>IF(Z30&lt;&gt;"",Z30,"[Plan 22]")</f>
        <v>Mariposa MHP</v>
      </c>
      <c r="AA29" s="5" t="str">
        <f>IF(AA30&lt;&gt;"",AA30,"[Plan 23]")</f>
        <v>Mendocino MHP</v>
      </c>
      <c r="AB29" s="5" t="str">
        <f>IF(AB30&lt;&gt;"",AB30,"[Plan 24]")</f>
        <v>Merced MHP</v>
      </c>
      <c r="AC29" s="5" t="str">
        <f>IF(AC30&lt;&gt;"",AC30,"[Plan 25]")</f>
        <v>Modoc MHP</v>
      </c>
      <c r="AD29" s="5" t="str">
        <f>IF(AD30&lt;&gt;"",AD30,"[Plan 26]")</f>
        <v>Mono MHP</v>
      </c>
      <c r="AE29" s="5" t="str">
        <f>IF(AE30&lt;&gt;"",AE30,"[Plan 27]")</f>
        <v>Monterey MHP</v>
      </c>
      <c r="AF29" s="5" t="str">
        <f>IF(AF30&lt;&gt;"",AF30,"[Plan 28]")</f>
        <v>Napa MHP</v>
      </c>
      <c r="AG29" s="5" t="str">
        <f>IF(AG30&lt;&gt;"",AG30,"[Plan 29]")</f>
        <v>Nevada MHP</v>
      </c>
      <c r="AH29" s="5" t="str">
        <f>IF(AH30&lt;&gt;"",AH30,"[Plan 30]")</f>
        <v>Orange MHP</v>
      </c>
      <c r="AI29" s="5" t="str">
        <f>IF(AI30&lt;&gt;"",AI30,"[Plan 31]")</f>
        <v>Placer/Sierra MHP</v>
      </c>
      <c r="AJ29" s="5" t="str">
        <f>IF(AJ30&lt;&gt;"",AJ30,"[Plan 32]")</f>
        <v>Plumas MHP</v>
      </c>
      <c r="AK29" s="5" t="str">
        <f>IF(AK30&lt;&gt;"",AK30,"[Plan 33]")</f>
        <v>Riverside MHP</v>
      </c>
      <c r="AL29" s="5" t="str">
        <f>IF(AL30&lt;&gt;"",AL30,"[Plan 34]")</f>
        <v>Sacramento MHP</v>
      </c>
      <c r="AM29" s="5" t="str">
        <f>IF(AM30&lt;&gt;"",AM30,"[Plan 35]")</f>
        <v>San Benito MHP</v>
      </c>
      <c r="AN29" s="5" t="str">
        <f>IF(AN30&lt;&gt;"",AN30,"[Plan 36]")</f>
        <v>San Bernardino MHP</v>
      </c>
      <c r="AO29" s="5" t="str">
        <f>IF(AO30&lt;&gt;"",AO30,"[Plan 37]")</f>
        <v>San Diego MHP</v>
      </c>
      <c r="AP29" s="5" t="str">
        <f>IF(AP30&lt;&gt;"",AP30,"[Plan 38]")</f>
        <v>San Francisco MHP</v>
      </c>
      <c r="AQ29" s="5" t="str">
        <f>IF(AQ30&lt;&gt;"",AQ30,"[Plan 39]")</f>
        <v>San Joaquin MHP</v>
      </c>
      <c r="AR29" s="5" t="str">
        <f>IF(AR30&lt;&gt;"",AR30,"[Plan 40]")</f>
        <v>San Luis Obispo MHP</v>
      </c>
    </row>
    <row r="30" spans="1:104" ht="31.5" customHeight="1" x14ac:dyDescent="0.2">
      <c r="A30" s="49" t="s">
        <v>344</v>
      </c>
      <c r="B30" s="25" t="s">
        <v>345</v>
      </c>
      <c r="C30" s="48" t="s">
        <v>346</v>
      </c>
      <c r="D30" s="29" t="s">
        <v>35</v>
      </c>
      <c r="E30" s="103" t="s">
        <v>347</v>
      </c>
      <c r="F30" s="103" t="s">
        <v>348</v>
      </c>
      <c r="G30" s="100" t="s">
        <v>349</v>
      </c>
      <c r="H30" s="100" t="s">
        <v>350</v>
      </c>
      <c r="I30" s="100" t="s">
        <v>351</v>
      </c>
      <c r="J30" s="100" t="s">
        <v>352</v>
      </c>
      <c r="K30" s="100" t="s">
        <v>353</v>
      </c>
      <c r="L30" s="100" t="s">
        <v>354</v>
      </c>
      <c r="M30" s="100" t="s">
        <v>355</v>
      </c>
      <c r="N30" s="100" t="s">
        <v>356</v>
      </c>
      <c r="O30" s="100" t="s">
        <v>357</v>
      </c>
      <c r="P30" s="100" t="s">
        <v>358</v>
      </c>
      <c r="Q30" s="100" t="s">
        <v>359</v>
      </c>
      <c r="R30" s="100" t="s">
        <v>360</v>
      </c>
      <c r="S30" s="100" t="s">
        <v>361</v>
      </c>
      <c r="T30" s="100" t="s">
        <v>362</v>
      </c>
      <c r="U30" s="100" t="s">
        <v>363</v>
      </c>
      <c r="V30" s="100" t="s">
        <v>364</v>
      </c>
      <c r="W30" s="100" t="s">
        <v>365</v>
      </c>
      <c r="X30" s="100" t="s">
        <v>366</v>
      </c>
      <c r="Y30" s="100" t="s">
        <v>367</v>
      </c>
      <c r="Z30" s="100" t="s">
        <v>368</v>
      </c>
      <c r="AA30" s="100" t="s">
        <v>369</v>
      </c>
      <c r="AB30" s="100" t="s">
        <v>370</v>
      </c>
      <c r="AC30" s="100" t="s">
        <v>371</v>
      </c>
      <c r="AD30" s="100" t="s">
        <v>372</v>
      </c>
      <c r="AE30" s="100" t="s">
        <v>373</v>
      </c>
      <c r="AF30" s="100" t="s">
        <v>374</v>
      </c>
      <c r="AG30" s="100" t="s">
        <v>375</v>
      </c>
      <c r="AH30" s="100" t="s">
        <v>376</v>
      </c>
      <c r="AI30" s="100" t="s">
        <v>377</v>
      </c>
      <c r="AJ30" s="100" t="s">
        <v>378</v>
      </c>
      <c r="AK30" s="100" t="s">
        <v>379</v>
      </c>
      <c r="AL30" s="100" t="s">
        <v>380</v>
      </c>
      <c r="AM30" s="100" t="s">
        <v>381</v>
      </c>
      <c r="AN30" s="100" t="s">
        <v>382</v>
      </c>
      <c r="AO30" s="100" t="s">
        <v>383</v>
      </c>
      <c r="AP30" s="100" t="s">
        <v>384</v>
      </c>
      <c r="AQ30" s="100" t="s">
        <v>385</v>
      </c>
      <c r="AR30" s="100" t="s">
        <v>386</v>
      </c>
    </row>
    <row r="31" spans="1:104" ht="257.25" customHeight="1" x14ac:dyDescent="0.2">
      <c r="A31" s="49" t="s">
        <v>387</v>
      </c>
      <c r="B31" s="25" t="s">
        <v>388</v>
      </c>
      <c r="C31" s="48" t="s">
        <v>389</v>
      </c>
      <c r="D31" s="57" t="s">
        <v>42</v>
      </c>
      <c r="E31" s="100" t="s">
        <v>390</v>
      </c>
      <c r="F31" s="100" t="s">
        <v>390</v>
      </c>
      <c r="G31" s="100" t="s">
        <v>391</v>
      </c>
      <c r="H31" s="100" t="s">
        <v>390</v>
      </c>
      <c r="I31" s="100" t="s">
        <v>390</v>
      </c>
      <c r="J31" s="100" t="s">
        <v>390</v>
      </c>
      <c r="K31" s="100" t="s">
        <v>390</v>
      </c>
      <c r="L31" s="100" t="s">
        <v>390</v>
      </c>
      <c r="M31" s="100" t="s">
        <v>391</v>
      </c>
      <c r="N31" s="100" t="s">
        <v>390</v>
      </c>
      <c r="O31" s="100" t="s">
        <v>390</v>
      </c>
      <c r="P31" s="100" t="s">
        <v>390</v>
      </c>
      <c r="Q31" s="100" t="s">
        <v>391</v>
      </c>
      <c r="R31" s="100" t="s">
        <v>390</v>
      </c>
      <c r="S31" s="100" t="s">
        <v>390</v>
      </c>
      <c r="T31" s="100" t="s">
        <v>390</v>
      </c>
      <c r="U31" s="100" t="s">
        <v>390</v>
      </c>
      <c r="V31" s="100" t="s">
        <v>390</v>
      </c>
      <c r="W31" s="100" t="s">
        <v>390</v>
      </c>
      <c r="X31" s="100" t="s">
        <v>390</v>
      </c>
      <c r="Y31" s="100" t="s">
        <v>390</v>
      </c>
      <c r="Z31" s="100" t="s">
        <v>390</v>
      </c>
      <c r="AA31" s="100" t="s">
        <v>390</v>
      </c>
      <c r="AB31" s="100" t="s">
        <v>391</v>
      </c>
      <c r="AC31" s="100" t="s">
        <v>391</v>
      </c>
      <c r="AD31" s="100" t="s">
        <v>390</v>
      </c>
      <c r="AE31" s="100" t="s">
        <v>390</v>
      </c>
      <c r="AF31" s="100" t="s">
        <v>391</v>
      </c>
      <c r="AG31" s="100" t="s">
        <v>390</v>
      </c>
      <c r="AH31" s="100" t="s">
        <v>390</v>
      </c>
      <c r="AI31" s="100" t="s">
        <v>390</v>
      </c>
      <c r="AJ31" s="100" t="s">
        <v>390</v>
      </c>
      <c r="AK31" s="100" t="s">
        <v>390</v>
      </c>
      <c r="AL31" s="100" t="s">
        <v>391</v>
      </c>
      <c r="AM31" s="100" t="s">
        <v>390</v>
      </c>
      <c r="AN31" s="100" t="s">
        <v>390</v>
      </c>
      <c r="AO31" s="100" t="s">
        <v>390</v>
      </c>
      <c r="AP31" s="100" t="s">
        <v>390</v>
      </c>
      <c r="AQ31" s="100" t="s">
        <v>390</v>
      </c>
      <c r="AR31" s="100" t="s">
        <v>390</v>
      </c>
    </row>
    <row r="32" spans="1:104" ht="184.5" customHeight="1" x14ac:dyDescent="0.2">
      <c r="A32" s="49" t="s">
        <v>392</v>
      </c>
      <c r="B32" s="25" t="s">
        <v>393</v>
      </c>
      <c r="C32" s="75" t="s">
        <v>394</v>
      </c>
      <c r="D32" s="32" t="s">
        <v>35</v>
      </c>
      <c r="E32" s="101" t="s">
        <v>395</v>
      </c>
      <c r="F32" s="101" t="s">
        <v>395</v>
      </c>
      <c r="G32" s="101" t="s">
        <v>395</v>
      </c>
      <c r="H32" s="101" t="s">
        <v>395</v>
      </c>
      <c r="I32" s="101" t="s">
        <v>395</v>
      </c>
      <c r="J32" s="101" t="s">
        <v>395</v>
      </c>
      <c r="K32" s="101" t="s">
        <v>395</v>
      </c>
      <c r="L32" s="101" t="s">
        <v>395</v>
      </c>
      <c r="M32" s="101" t="s">
        <v>395</v>
      </c>
      <c r="N32" s="101" t="s">
        <v>395</v>
      </c>
      <c r="O32" s="101" t="s">
        <v>395</v>
      </c>
      <c r="P32" s="101" t="s">
        <v>395</v>
      </c>
      <c r="Q32" s="101" t="s">
        <v>395</v>
      </c>
      <c r="R32" s="101" t="s">
        <v>395</v>
      </c>
      <c r="S32" s="101" t="s">
        <v>395</v>
      </c>
      <c r="T32" s="101" t="s">
        <v>395</v>
      </c>
      <c r="U32" s="101" t="s">
        <v>395</v>
      </c>
      <c r="V32" s="101" t="s">
        <v>395</v>
      </c>
      <c r="W32" s="101" t="s">
        <v>395</v>
      </c>
      <c r="X32" s="101" t="s">
        <v>395</v>
      </c>
      <c r="Y32" s="101" t="s">
        <v>395</v>
      </c>
      <c r="Z32" s="101" t="s">
        <v>395</v>
      </c>
      <c r="AA32" s="101" t="s">
        <v>395</v>
      </c>
      <c r="AB32" s="101" t="s">
        <v>395</v>
      </c>
      <c r="AC32" s="101" t="s">
        <v>395</v>
      </c>
      <c r="AD32" s="101" t="s">
        <v>395</v>
      </c>
      <c r="AE32" s="101" t="s">
        <v>395</v>
      </c>
      <c r="AF32" s="101" t="s">
        <v>395</v>
      </c>
      <c r="AG32" s="101" t="s">
        <v>395</v>
      </c>
      <c r="AH32" s="101" t="s">
        <v>395</v>
      </c>
      <c r="AI32" s="101" t="s">
        <v>395</v>
      </c>
      <c r="AJ32" s="101" t="s">
        <v>395</v>
      </c>
      <c r="AK32" s="101" t="s">
        <v>395</v>
      </c>
      <c r="AL32" s="101" t="s">
        <v>395</v>
      </c>
      <c r="AM32" s="101" t="s">
        <v>395</v>
      </c>
      <c r="AN32" s="101" t="s">
        <v>395</v>
      </c>
      <c r="AO32" s="101" t="s">
        <v>395</v>
      </c>
      <c r="AP32" s="101" t="s">
        <v>395</v>
      </c>
      <c r="AQ32" s="101" t="s">
        <v>395</v>
      </c>
      <c r="AR32" s="101" t="s">
        <v>395</v>
      </c>
    </row>
    <row r="33" spans="1:44" ht="184.5" customHeight="1" x14ac:dyDescent="0.2">
      <c r="A33" s="49" t="s">
        <v>396</v>
      </c>
      <c r="B33" s="48" t="s">
        <v>397</v>
      </c>
      <c r="C33" s="48" t="s">
        <v>398</v>
      </c>
      <c r="D33" s="32" t="s">
        <v>35</v>
      </c>
      <c r="E33" s="123" t="s">
        <v>399</v>
      </c>
      <c r="F33" s="123" t="s">
        <v>400</v>
      </c>
      <c r="G33" s="101" t="s">
        <v>126</v>
      </c>
      <c r="H33" s="123" t="s">
        <v>401</v>
      </c>
      <c r="I33" s="123" t="s">
        <v>402</v>
      </c>
      <c r="J33" s="123" t="s">
        <v>403</v>
      </c>
      <c r="K33" s="123" t="s">
        <v>404</v>
      </c>
      <c r="L33" s="123" t="s">
        <v>405</v>
      </c>
      <c r="M33" s="123" t="s">
        <v>406</v>
      </c>
      <c r="N33" s="101" t="s">
        <v>407</v>
      </c>
      <c r="O33" s="101" t="s">
        <v>408</v>
      </c>
      <c r="P33" s="101" t="s">
        <v>409</v>
      </c>
      <c r="Q33" s="101" t="s">
        <v>126</v>
      </c>
      <c r="R33" s="123" t="s">
        <v>410</v>
      </c>
      <c r="S33" s="123" t="s">
        <v>411</v>
      </c>
      <c r="T33" s="123" t="s">
        <v>412</v>
      </c>
      <c r="U33" s="101" t="s">
        <v>413</v>
      </c>
      <c r="V33" s="101" t="s">
        <v>414</v>
      </c>
      <c r="W33" s="101" t="s">
        <v>415</v>
      </c>
      <c r="X33" s="123" t="s">
        <v>416</v>
      </c>
      <c r="Y33" s="123" t="s">
        <v>417</v>
      </c>
      <c r="Z33" s="101" t="s">
        <v>418</v>
      </c>
      <c r="AA33" s="123" t="s">
        <v>419</v>
      </c>
      <c r="AB33" s="101" t="s">
        <v>126</v>
      </c>
      <c r="AC33" s="101" t="s">
        <v>126</v>
      </c>
      <c r="AD33" s="123" t="s">
        <v>420</v>
      </c>
      <c r="AE33" s="123" t="s">
        <v>421</v>
      </c>
      <c r="AF33" s="101" t="s">
        <v>126</v>
      </c>
      <c r="AG33" s="101" t="s">
        <v>422</v>
      </c>
      <c r="AH33" s="101" t="s">
        <v>423</v>
      </c>
      <c r="AI33" s="101" t="s">
        <v>424</v>
      </c>
      <c r="AJ33" s="123" t="s">
        <v>425</v>
      </c>
      <c r="AK33" s="123" t="s">
        <v>426</v>
      </c>
      <c r="AL33" s="101" t="s">
        <v>126</v>
      </c>
      <c r="AM33" s="101" t="s">
        <v>427</v>
      </c>
      <c r="AN33" s="123" t="s">
        <v>428</v>
      </c>
      <c r="AO33" s="123" t="s">
        <v>429</v>
      </c>
      <c r="AP33" s="101" t="s">
        <v>430</v>
      </c>
      <c r="AQ33" s="101" t="s">
        <v>431</v>
      </c>
      <c r="AR33" s="101" t="s">
        <v>432</v>
      </c>
    </row>
    <row r="34" spans="1:44" ht="99.75" x14ac:dyDescent="0.2">
      <c r="A34" s="49" t="s">
        <v>433</v>
      </c>
      <c r="B34" s="48" t="s">
        <v>434</v>
      </c>
      <c r="C34" s="48" t="s">
        <v>435</v>
      </c>
      <c r="D34" s="32" t="s">
        <v>35</v>
      </c>
      <c r="E34" s="101" t="s">
        <v>436</v>
      </c>
      <c r="F34" s="101" t="s">
        <v>437</v>
      </c>
      <c r="G34" s="101" t="s">
        <v>126</v>
      </c>
      <c r="H34" s="101" t="s">
        <v>438</v>
      </c>
      <c r="I34" s="101" t="s">
        <v>439</v>
      </c>
      <c r="J34" s="101" t="s">
        <v>440</v>
      </c>
      <c r="K34" s="101" t="s">
        <v>441</v>
      </c>
      <c r="L34" s="101" t="s">
        <v>442</v>
      </c>
      <c r="M34" s="101" t="s">
        <v>406</v>
      </c>
      <c r="N34" s="101" t="s">
        <v>443</v>
      </c>
      <c r="O34" s="101" t="s">
        <v>444</v>
      </c>
      <c r="P34" s="101" t="s">
        <v>445</v>
      </c>
      <c r="Q34" s="101" t="s">
        <v>126</v>
      </c>
      <c r="R34" s="101" t="s">
        <v>446</v>
      </c>
      <c r="S34" s="101" t="s">
        <v>447</v>
      </c>
      <c r="T34" s="101" t="s">
        <v>448</v>
      </c>
      <c r="U34" s="101" t="s">
        <v>449</v>
      </c>
      <c r="V34" s="101" t="s">
        <v>450</v>
      </c>
      <c r="W34" s="101" t="s">
        <v>451</v>
      </c>
      <c r="X34" s="101" t="s">
        <v>452</v>
      </c>
      <c r="Y34" s="101" t="s">
        <v>453</v>
      </c>
      <c r="Z34" s="101" t="s">
        <v>454</v>
      </c>
      <c r="AA34" s="101" t="s">
        <v>455</v>
      </c>
      <c r="AB34" s="101" t="s">
        <v>126</v>
      </c>
      <c r="AC34" s="101" t="s">
        <v>126</v>
      </c>
      <c r="AD34" s="101" t="s">
        <v>456</v>
      </c>
      <c r="AE34" s="101" t="s">
        <v>457</v>
      </c>
      <c r="AF34" s="101" t="s">
        <v>126</v>
      </c>
      <c r="AG34" s="101" t="s">
        <v>458</v>
      </c>
      <c r="AH34" s="101" t="s">
        <v>459</v>
      </c>
      <c r="AI34" s="101" t="s">
        <v>460</v>
      </c>
      <c r="AJ34" s="101" t="s">
        <v>461</v>
      </c>
      <c r="AK34" s="101" t="s">
        <v>462</v>
      </c>
      <c r="AL34" s="101" t="s">
        <v>126</v>
      </c>
      <c r="AM34" s="101" t="s">
        <v>463</v>
      </c>
      <c r="AN34" s="101" t="s">
        <v>464</v>
      </c>
      <c r="AO34" s="101" t="s">
        <v>465</v>
      </c>
      <c r="AP34" s="101" t="s">
        <v>466</v>
      </c>
      <c r="AQ34" s="101" t="s">
        <v>467</v>
      </c>
      <c r="AR34" s="101" t="s">
        <v>468</v>
      </c>
    </row>
    <row r="35" spans="1:44" ht="106.5" customHeight="1" x14ac:dyDescent="0.2">
      <c r="A35" s="49" t="s">
        <v>469</v>
      </c>
      <c r="B35" s="48" t="s">
        <v>470</v>
      </c>
      <c r="C35" s="48" t="s">
        <v>471</v>
      </c>
      <c r="D35" s="89" t="s">
        <v>46</v>
      </c>
      <c r="E35" s="104">
        <v>45695</v>
      </c>
      <c r="F35" s="104">
        <v>45695</v>
      </c>
      <c r="G35" s="104" t="s">
        <v>125</v>
      </c>
      <c r="H35" s="104">
        <v>45695</v>
      </c>
      <c r="I35" s="104">
        <v>45695</v>
      </c>
      <c r="J35" s="104">
        <v>45695</v>
      </c>
      <c r="K35" s="104">
        <v>45695</v>
      </c>
      <c r="L35" s="104">
        <v>45695</v>
      </c>
      <c r="M35" s="104" t="s">
        <v>125</v>
      </c>
      <c r="N35" s="104">
        <v>45695</v>
      </c>
      <c r="O35" s="104">
        <v>45695</v>
      </c>
      <c r="P35" s="104">
        <v>45695</v>
      </c>
      <c r="Q35" s="104" t="s">
        <v>125</v>
      </c>
      <c r="R35" s="104">
        <v>45695</v>
      </c>
      <c r="S35" s="104">
        <v>45695</v>
      </c>
      <c r="T35" s="104">
        <v>45695</v>
      </c>
      <c r="U35" s="104">
        <v>45695</v>
      </c>
      <c r="V35" s="104">
        <v>45695</v>
      </c>
      <c r="W35" s="104">
        <v>45695</v>
      </c>
      <c r="X35" s="104">
        <v>45695</v>
      </c>
      <c r="Y35" s="104">
        <v>45695</v>
      </c>
      <c r="Z35" s="104">
        <v>45695</v>
      </c>
      <c r="AA35" s="104">
        <v>45695</v>
      </c>
      <c r="AB35" s="104" t="s">
        <v>125</v>
      </c>
      <c r="AC35" s="104" t="s">
        <v>125</v>
      </c>
      <c r="AD35" s="104">
        <v>45695</v>
      </c>
      <c r="AE35" s="104">
        <v>45695</v>
      </c>
      <c r="AF35" s="104" t="s">
        <v>125</v>
      </c>
      <c r="AG35" s="104">
        <v>45695</v>
      </c>
      <c r="AH35" s="104">
        <v>45695</v>
      </c>
      <c r="AI35" s="104">
        <v>45695</v>
      </c>
      <c r="AJ35" s="104">
        <v>45695</v>
      </c>
      <c r="AK35" s="104">
        <v>45695</v>
      </c>
      <c r="AL35" s="104" t="s">
        <v>125</v>
      </c>
      <c r="AM35" s="104">
        <v>45695</v>
      </c>
      <c r="AN35" s="104">
        <v>45695</v>
      </c>
      <c r="AO35" s="104">
        <v>45695</v>
      </c>
      <c r="AP35" s="104">
        <v>45695</v>
      </c>
      <c r="AQ35" s="104">
        <v>45695</v>
      </c>
      <c r="AR35" s="104">
        <v>45695</v>
      </c>
    </row>
    <row r="36" spans="1:44" ht="51.75" customHeight="1" x14ac:dyDescent="0.2">
      <c r="A36" s="49" t="s">
        <v>472</v>
      </c>
      <c r="B36" s="48" t="s">
        <v>473</v>
      </c>
      <c r="C36" s="48" t="s">
        <v>474</v>
      </c>
      <c r="D36" s="82" t="s">
        <v>35</v>
      </c>
      <c r="E36" s="160" t="s">
        <v>125</v>
      </c>
      <c r="F36" s="103" t="s">
        <v>475</v>
      </c>
      <c r="G36" s="100" t="s">
        <v>125</v>
      </c>
      <c r="H36" s="100" t="s">
        <v>125</v>
      </c>
      <c r="I36" s="100" t="s">
        <v>125</v>
      </c>
      <c r="J36" s="100" t="s">
        <v>125</v>
      </c>
      <c r="K36" s="100" t="s">
        <v>125</v>
      </c>
      <c r="L36" s="100" t="s">
        <v>125</v>
      </c>
      <c r="M36" s="100" t="s">
        <v>125</v>
      </c>
      <c r="N36" s="100" t="s">
        <v>125</v>
      </c>
      <c r="O36" s="100" t="s">
        <v>125</v>
      </c>
      <c r="P36" s="100" t="s">
        <v>125</v>
      </c>
      <c r="Q36" s="100" t="s">
        <v>125</v>
      </c>
      <c r="R36" s="100" t="s">
        <v>125</v>
      </c>
      <c r="S36" s="100" t="s">
        <v>125</v>
      </c>
      <c r="T36" s="100" t="s">
        <v>125</v>
      </c>
      <c r="U36" s="100" t="s">
        <v>125</v>
      </c>
      <c r="V36" s="100" t="s">
        <v>125</v>
      </c>
      <c r="W36" s="100" t="s">
        <v>125</v>
      </c>
      <c r="X36" s="100" t="s">
        <v>125</v>
      </c>
      <c r="Y36" s="100" t="s">
        <v>125</v>
      </c>
      <c r="Z36" s="100" t="s">
        <v>125</v>
      </c>
      <c r="AA36" s="100" t="s">
        <v>125</v>
      </c>
      <c r="AB36" s="100" t="s">
        <v>125</v>
      </c>
      <c r="AC36" s="100" t="s">
        <v>125</v>
      </c>
      <c r="AD36" s="100" t="s">
        <v>125</v>
      </c>
      <c r="AE36" s="100" t="s">
        <v>125</v>
      </c>
      <c r="AF36" s="100" t="s">
        <v>125</v>
      </c>
      <c r="AG36" s="100" t="s">
        <v>125</v>
      </c>
      <c r="AH36" s="100" t="s">
        <v>125</v>
      </c>
      <c r="AI36" s="100" t="s">
        <v>125</v>
      </c>
      <c r="AJ36" s="100" t="s">
        <v>125</v>
      </c>
      <c r="AK36" s="100" t="s">
        <v>125</v>
      </c>
      <c r="AL36" s="100" t="s">
        <v>125</v>
      </c>
      <c r="AM36" s="100" t="s">
        <v>125</v>
      </c>
      <c r="AN36" s="100" t="s">
        <v>125</v>
      </c>
      <c r="AO36" s="100" t="s">
        <v>125</v>
      </c>
      <c r="AP36" s="100" t="s">
        <v>125</v>
      </c>
      <c r="AQ36" s="100" t="s">
        <v>125</v>
      </c>
      <c r="AR36" s="100" t="s">
        <v>125</v>
      </c>
    </row>
    <row r="37" spans="1:44" ht="76.5" customHeight="1" x14ac:dyDescent="0.2">
      <c r="A37" s="49" t="s">
        <v>476</v>
      </c>
      <c r="B37" s="48" t="s">
        <v>477</v>
      </c>
      <c r="C37" s="48" t="s">
        <v>478</v>
      </c>
      <c r="D37" s="91" t="s">
        <v>35</v>
      </c>
      <c r="E37" s="103" t="s">
        <v>126</v>
      </c>
      <c r="F37" s="103" t="s">
        <v>479</v>
      </c>
      <c r="G37" s="100" t="s">
        <v>126</v>
      </c>
      <c r="H37" s="100" t="s">
        <v>126</v>
      </c>
      <c r="I37" s="100" t="s">
        <v>126</v>
      </c>
      <c r="J37" s="100" t="s">
        <v>126</v>
      </c>
      <c r="K37" s="100" t="s">
        <v>126</v>
      </c>
      <c r="L37" s="100" t="s">
        <v>126</v>
      </c>
      <c r="M37" s="100" t="s">
        <v>126</v>
      </c>
      <c r="N37" s="100" t="s">
        <v>126</v>
      </c>
      <c r="O37" s="100" t="s">
        <v>126</v>
      </c>
      <c r="P37" s="100" t="s">
        <v>126</v>
      </c>
      <c r="Q37" s="100" t="s">
        <v>126</v>
      </c>
      <c r="R37" s="100" t="s">
        <v>126</v>
      </c>
      <c r="S37" s="100" t="s">
        <v>126</v>
      </c>
      <c r="T37" s="100" t="s">
        <v>126</v>
      </c>
      <c r="U37" s="100" t="s">
        <v>126</v>
      </c>
      <c r="V37" s="100" t="s">
        <v>126</v>
      </c>
      <c r="W37" s="100" t="s">
        <v>126</v>
      </c>
      <c r="X37" s="100" t="s">
        <v>126</v>
      </c>
      <c r="Y37" s="100" t="s">
        <v>126</v>
      </c>
      <c r="Z37" s="100" t="s">
        <v>126</v>
      </c>
      <c r="AA37" s="100" t="s">
        <v>126</v>
      </c>
      <c r="AB37" s="100" t="s">
        <v>126</v>
      </c>
      <c r="AC37" s="100" t="s">
        <v>126</v>
      </c>
      <c r="AD37" s="100" t="s">
        <v>126</v>
      </c>
      <c r="AE37" s="100" t="s">
        <v>126</v>
      </c>
      <c r="AF37" s="100" t="s">
        <v>126</v>
      </c>
      <c r="AG37" s="100" t="s">
        <v>126</v>
      </c>
      <c r="AH37" s="100" t="s">
        <v>126</v>
      </c>
      <c r="AI37" s="100" t="s">
        <v>126</v>
      </c>
      <c r="AJ37" s="100" t="s">
        <v>126</v>
      </c>
      <c r="AK37" s="100" t="s">
        <v>126</v>
      </c>
      <c r="AL37" s="100" t="s">
        <v>126</v>
      </c>
      <c r="AM37" s="100" t="s">
        <v>126</v>
      </c>
      <c r="AN37" s="100" t="s">
        <v>126</v>
      </c>
      <c r="AO37" s="100" t="s">
        <v>126</v>
      </c>
      <c r="AP37" s="100" t="s">
        <v>126</v>
      </c>
      <c r="AQ37" s="100" t="s">
        <v>126</v>
      </c>
      <c r="AR37" s="100" t="s">
        <v>126</v>
      </c>
    </row>
    <row r="38" spans="1:44" ht="260.25" customHeight="1" x14ac:dyDescent="0.2">
      <c r="A38" s="49" t="s">
        <v>480</v>
      </c>
      <c r="B38" s="25" t="s">
        <v>481</v>
      </c>
      <c r="C38" s="48" t="s">
        <v>482</v>
      </c>
      <c r="D38" s="57" t="s">
        <v>42</v>
      </c>
      <c r="E38" s="100" t="s">
        <v>390</v>
      </c>
      <c r="F38" s="100" t="s">
        <v>390</v>
      </c>
      <c r="G38" s="100" t="s">
        <v>391</v>
      </c>
      <c r="H38" s="100" t="s">
        <v>390</v>
      </c>
      <c r="I38" s="100" t="s">
        <v>390</v>
      </c>
      <c r="J38" s="100" t="s">
        <v>391</v>
      </c>
      <c r="K38" s="100" t="s">
        <v>390</v>
      </c>
      <c r="L38" s="100" t="s">
        <v>390</v>
      </c>
      <c r="M38" s="100" t="s">
        <v>391</v>
      </c>
      <c r="N38" s="100" t="s">
        <v>390</v>
      </c>
      <c r="O38" s="100" t="s">
        <v>390</v>
      </c>
      <c r="P38" s="100" t="s">
        <v>390</v>
      </c>
      <c r="Q38" s="100" t="s">
        <v>391</v>
      </c>
      <c r="R38" s="100" t="s">
        <v>390</v>
      </c>
      <c r="S38" s="100" t="s">
        <v>390</v>
      </c>
      <c r="T38" s="100" t="s">
        <v>390</v>
      </c>
      <c r="U38" s="100" t="s">
        <v>391</v>
      </c>
      <c r="V38" s="100" t="s">
        <v>390</v>
      </c>
      <c r="W38" s="100" t="s">
        <v>390</v>
      </c>
      <c r="X38" s="100" t="s">
        <v>390</v>
      </c>
      <c r="Y38" s="100" t="s">
        <v>390</v>
      </c>
      <c r="Z38" s="100" t="s">
        <v>390</v>
      </c>
      <c r="AA38" s="100" t="s">
        <v>390</v>
      </c>
      <c r="AB38" s="100" t="s">
        <v>391</v>
      </c>
      <c r="AC38" s="100" t="s">
        <v>391</v>
      </c>
      <c r="AD38" s="100" t="s">
        <v>391</v>
      </c>
      <c r="AE38" s="100" t="s">
        <v>390</v>
      </c>
      <c r="AF38" s="100" t="s">
        <v>391</v>
      </c>
      <c r="AG38" s="100" t="s">
        <v>390</v>
      </c>
      <c r="AH38" s="100" t="s">
        <v>390</v>
      </c>
      <c r="AI38" s="100" t="s">
        <v>390</v>
      </c>
      <c r="AJ38" s="100" t="s">
        <v>390</v>
      </c>
      <c r="AK38" s="100" t="s">
        <v>390</v>
      </c>
      <c r="AL38" s="100" t="s">
        <v>391</v>
      </c>
      <c r="AM38" s="100" t="s">
        <v>390</v>
      </c>
      <c r="AN38" s="100" t="s">
        <v>390</v>
      </c>
      <c r="AO38" s="100" t="s">
        <v>390</v>
      </c>
      <c r="AP38" s="100" t="s">
        <v>390</v>
      </c>
      <c r="AQ38" s="100" t="s">
        <v>390</v>
      </c>
      <c r="AR38" s="100" t="s">
        <v>390</v>
      </c>
    </row>
    <row r="39" spans="1:44" ht="85.5" x14ac:dyDescent="0.2">
      <c r="A39" s="49" t="s">
        <v>483</v>
      </c>
      <c r="B39" s="25" t="s">
        <v>484</v>
      </c>
      <c r="C39" s="48" t="s">
        <v>485</v>
      </c>
      <c r="D39" s="32" t="s">
        <v>35</v>
      </c>
      <c r="E39" s="101" t="s">
        <v>395</v>
      </c>
      <c r="F39" s="101" t="s">
        <v>395</v>
      </c>
      <c r="G39" s="101" t="s">
        <v>395</v>
      </c>
      <c r="H39" s="101" t="s">
        <v>395</v>
      </c>
      <c r="I39" s="101" t="s">
        <v>395</v>
      </c>
      <c r="J39" s="101" t="s">
        <v>395</v>
      </c>
      <c r="K39" s="101" t="s">
        <v>395</v>
      </c>
      <c r="L39" s="101" t="s">
        <v>395</v>
      </c>
      <c r="M39" s="101" t="s">
        <v>395</v>
      </c>
      <c r="N39" s="101" t="s">
        <v>395</v>
      </c>
      <c r="O39" s="101" t="s">
        <v>395</v>
      </c>
      <c r="P39" s="101" t="s">
        <v>395</v>
      </c>
      <c r="Q39" s="101" t="s">
        <v>395</v>
      </c>
      <c r="R39" s="101" t="s">
        <v>395</v>
      </c>
      <c r="S39" s="101" t="s">
        <v>395</v>
      </c>
      <c r="T39" s="101" t="s">
        <v>395</v>
      </c>
      <c r="U39" s="101" t="s">
        <v>395</v>
      </c>
      <c r="V39" s="101" t="s">
        <v>395</v>
      </c>
      <c r="W39" s="101" t="s">
        <v>395</v>
      </c>
      <c r="X39" s="101" t="s">
        <v>395</v>
      </c>
      <c r="Y39" s="101" t="s">
        <v>395</v>
      </c>
      <c r="Z39" s="101" t="s">
        <v>395</v>
      </c>
      <c r="AA39" s="101" t="s">
        <v>395</v>
      </c>
      <c r="AB39" s="101" t="s">
        <v>395</v>
      </c>
      <c r="AC39" s="101" t="s">
        <v>395</v>
      </c>
      <c r="AD39" s="101" t="s">
        <v>395</v>
      </c>
      <c r="AE39" s="101" t="s">
        <v>395</v>
      </c>
      <c r="AF39" s="101" t="s">
        <v>395</v>
      </c>
      <c r="AG39" s="101" t="s">
        <v>395</v>
      </c>
      <c r="AH39" s="101" t="s">
        <v>395</v>
      </c>
      <c r="AI39" s="101" t="s">
        <v>395</v>
      </c>
      <c r="AJ39" s="101" t="s">
        <v>395</v>
      </c>
      <c r="AK39" s="101" t="s">
        <v>395</v>
      </c>
      <c r="AL39" s="101" t="s">
        <v>395</v>
      </c>
      <c r="AM39" s="101" t="s">
        <v>395</v>
      </c>
      <c r="AN39" s="101" t="s">
        <v>395</v>
      </c>
      <c r="AO39" s="101" t="s">
        <v>395</v>
      </c>
      <c r="AP39" s="101" t="s">
        <v>395</v>
      </c>
      <c r="AQ39" s="101" t="s">
        <v>395</v>
      </c>
      <c r="AR39" s="101" t="s">
        <v>395</v>
      </c>
    </row>
    <row r="40" spans="1:44" ht="117.75" customHeight="1" x14ac:dyDescent="0.2">
      <c r="A40" s="49" t="s">
        <v>486</v>
      </c>
      <c r="B40" s="25" t="s">
        <v>487</v>
      </c>
      <c r="C40" s="48" t="s">
        <v>488</v>
      </c>
      <c r="D40" s="32" t="s">
        <v>35</v>
      </c>
      <c r="E40" s="100" t="s">
        <v>489</v>
      </c>
      <c r="F40" s="100" t="s">
        <v>490</v>
      </c>
      <c r="G40" s="100" t="s">
        <v>126</v>
      </c>
      <c r="H40" s="100" t="s">
        <v>491</v>
      </c>
      <c r="I40" s="100" t="s">
        <v>492</v>
      </c>
      <c r="J40" s="100" t="s">
        <v>126</v>
      </c>
      <c r="K40" s="100" t="s">
        <v>493</v>
      </c>
      <c r="L40" s="100" t="s">
        <v>494</v>
      </c>
      <c r="M40" s="100" t="s">
        <v>126</v>
      </c>
      <c r="N40" s="100" t="s">
        <v>495</v>
      </c>
      <c r="O40" s="100" t="s">
        <v>496</v>
      </c>
      <c r="P40" s="100" t="s">
        <v>497</v>
      </c>
      <c r="Q40" s="100" t="s">
        <v>126</v>
      </c>
      <c r="R40" s="100" t="s">
        <v>498</v>
      </c>
      <c r="S40" s="100" t="s">
        <v>499</v>
      </c>
      <c r="T40" s="100" t="s">
        <v>500</v>
      </c>
      <c r="U40" s="100" t="s">
        <v>406</v>
      </c>
      <c r="V40" s="100" t="s">
        <v>501</v>
      </c>
      <c r="W40" s="100" t="s">
        <v>502</v>
      </c>
      <c r="X40" s="100" t="s">
        <v>503</v>
      </c>
      <c r="Y40" s="100" t="s">
        <v>504</v>
      </c>
      <c r="Z40" s="100" t="s">
        <v>505</v>
      </c>
      <c r="AA40" s="100" t="s">
        <v>506</v>
      </c>
      <c r="AB40" s="100" t="s">
        <v>126</v>
      </c>
      <c r="AC40" s="100" t="s">
        <v>126</v>
      </c>
      <c r="AD40" s="100" t="s">
        <v>507</v>
      </c>
      <c r="AE40" s="100" t="s">
        <v>508</v>
      </c>
      <c r="AF40" s="100" t="s">
        <v>126</v>
      </c>
      <c r="AG40" s="100" t="s">
        <v>509</v>
      </c>
      <c r="AH40" s="100" t="s">
        <v>510</v>
      </c>
      <c r="AI40" s="100" t="s">
        <v>511</v>
      </c>
      <c r="AJ40" s="100" t="s">
        <v>512</v>
      </c>
      <c r="AK40" s="100" t="s">
        <v>513</v>
      </c>
      <c r="AL40" s="100" t="s">
        <v>126</v>
      </c>
      <c r="AM40" s="100" t="s">
        <v>514</v>
      </c>
      <c r="AN40" s="100" t="s">
        <v>515</v>
      </c>
      <c r="AO40" s="100" t="s">
        <v>516</v>
      </c>
      <c r="AP40" s="100" t="s">
        <v>517</v>
      </c>
      <c r="AQ40" s="100" t="s">
        <v>518</v>
      </c>
      <c r="AR40" s="100" t="s">
        <v>519</v>
      </c>
    </row>
    <row r="41" spans="1:44" ht="104.25" customHeight="1" x14ac:dyDescent="0.2">
      <c r="A41" s="49" t="s">
        <v>520</v>
      </c>
      <c r="B41" s="25" t="s">
        <v>521</v>
      </c>
      <c r="C41" s="48" t="s">
        <v>522</v>
      </c>
      <c r="D41" s="32" t="s">
        <v>35</v>
      </c>
      <c r="E41" s="100" t="s">
        <v>523</v>
      </c>
      <c r="F41" s="100" t="s">
        <v>524</v>
      </c>
      <c r="G41" s="100" t="s">
        <v>126</v>
      </c>
      <c r="H41" s="100" t="s">
        <v>525</v>
      </c>
      <c r="I41" s="100" t="s">
        <v>526</v>
      </c>
      <c r="J41" s="100" t="s">
        <v>126</v>
      </c>
      <c r="K41" s="100" t="s">
        <v>527</v>
      </c>
      <c r="L41" s="100" t="s">
        <v>528</v>
      </c>
      <c r="M41" s="100" t="s">
        <v>126</v>
      </c>
      <c r="N41" s="100" t="s">
        <v>529</v>
      </c>
      <c r="O41" s="100" t="s">
        <v>530</v>
      </c>
      <c r="P41" s="100" t="s">
        <v>531</v>
      </c>
      <c r="Q41" s="100" t="s">
        <v>126</v>
      </c>
      <c r="R41" s="100" t="s">
        <v>532</v>
      </c>
      <c r="S41" s="100" t="s">
        <v>533</v>
      </c>
      <c r="T41" s="100" t="s">
        <v>534</v>
      </c>
      <c r="U41" s="100" t="s">
        <v>126</v>
      </c>
      <c r="V41" s="100" t="s">
        <v>535</v>
      </c>
      <c r="W41" s="100" t="s">
        <v>536</v>
      </c>
      <c r="X41" s="100" t="s">
        <v>537</v>
      </c>
      <c r="Y41" s="100" t="s">
        <v>538</v>
      </c>
      <c r="Z41" s="100" t="s">
        <v>539</v>
      </c>
      <c r="AA41" s="100" t="s">
        <v>540</v>
      </c>
      <c r="AB41" s="100" t="s">
        <v>126</v>
      </c>
      <c r="AC41" s="100" t="s">
        <v>126</v>
      </c>
      <c r="AD41" s="100" t="s">
        <v>541</v>
      </c>
      <c r="AE41" s="100" t="s">
        <v>542</v>
      </c>
      <c r="AF41" s="100" t="s">
        <v>126</v>
      </c>
      <c r="AG41" s="100" t="s">
        <v>543</v>
      </c>
      <c r="AH41" s="100" t="s">
        <v>544</v>
      </c>
      <c r="AI41" s="100" t="s">
        <v>545</v>
      </c>
      <c r="AJ41" s="100" t="s">
        <v>546</v>
      </c>
      <c r="AK41" s="100" t="s">
        <v>547</v>
      </c>
      <c r="AL41" s="100" t="s">
        <v>126</v>
      </c>
      <c r="AM41" s="100" t="s">
        <v>548</v>
      </c>
      <c r="AN41" s="100" t="s">
        <v>549</v>
      </c>
      <c r="AO41" s="100" t="s">
        <v>550</v>
      </c>
      <c r="AP41" s="100" t="s">
        <v>551</v>
      </c>
      <c r="AQ41" s="100" t="s">
        <v>552</v>
      </c>
      <c r="AR41" s="100" t="s">
        <v>553</v>
      </c>
    </row>
    <row r="42" spans="1:44" ht="106.5" customHeight="1" thickBot="1" x14ac:dyDescent="0.25">
      <c r="A42" s="56" t="s">
        <v>554</v>
      </c>
      <c r="B42" s="53" t="s">
        <v>555</v>
      </c>
      <c r="C42" s="53" t="s">
        <v>556</v>
      </c>
      <c r="D42" s="88" t="s">
        <v>46</v>
      </c>
      <c r="E42" s="105">
        <v>45695</v>
      </c>
      <c r="F42" s="105">
        <v>45695</v>
      </c>
      <c r="G42" s="105" t="s">
        <v>125</v>
      </c>
      <c r="H42" s="105">
        <v>45695</v>
      </c>
      <c r="I42" s="105">
        <v>45695</v>
      </c>
      <c r="J42" s="105" t="s">
        <v>125</v>
      </c>
      <c r="K42" s="105">
        <v>45695</v>
      </c>
      <c r="L42" s="105">
        <v>45695</v>
      </c>
      <c r="M42" s="105" t="s">
        <v>125</v>
      </c>
      <c r="N42" s="105">
        <v>45695</v>
      </c>
      <c r="O42" s="105">
        <v>45695</v>
      </c>
      <c r="P42" s="105">
        <v>45695</v>
      </c>
      <c r="Q42" s="105" t="s">
        <v>125</v>
      </c>
      <c r="R42" s="105">
        <v>45695</v>
      </c>
      <c r="S42" s="105">
        <v>45695</v>
      </c>
      <c r="T42" s="105">
        <v>45695</v>
      </c>
      <c r="U42" s="105" t="s">
        <v>125</v>
      </c>
      <c r="V42" s="105">
        <v>45695</v>
      </c>
      <c r="W42" s="105">
        <v>45695</v>
      </c>
      <c r="X42" s="105">
        <v>45695</v>
      </c>
      <c r="Y42" s="105">
        <v>45695</v>
      </c>
      <c r="Z42" s="105">
        <v>45695</v>
      </c>
      <c r="AA42" s="105">
        <v>45695</v>
      </c>
      <c r="AB42" s="105" t="s">
        <v>125</v>
      </c>
      <c r="AC42" s="105" t="s">
        <v>125</v>
      </c>
      <c r="AD42" s="105">
        <v>45695</v>
      </c>
      <c r="AE42" s="105">
        <v>45695</v>
      </c>
      <c r="AF42" s="105" t="s">
        <v>125</v>
      </c>
      <c r="AG42" s="105">
        <v>45695</v>
      </c>
      <c r="AH42" s="105">
        <v>45695</v>
      </c>
      <c r="AI42" s="105">
        <v>45695</v>
      </c>
      <c r="AJ42" s="105">
        <v>45695</v>
      </c>
      <c r="AK42" s="105">
        <v>45695</v>
      </c>
      <c r="AL42" s="105" t="s">
        <v>125</v>
      </c>
      <c r="AM42" s="105">
        <v>45695</v>
      </c>
      <c r="AN42" s="105">
        <v>45695</v>
      </c>
      <c r="AO42" s="105">
        <v>45695</v>
      </c>
      <c r="AP42" s="105">
        <v>45695</v>
      </c>
      <c r="AQ42" s="105">
        <v>45695</v>
      </c>
      <c r="AR42" s="105">
        <v>45695</v>
      </c>
    </row>
    <row r="43" spans="1:44" ht="14.25" hidden="1" customHeight="1" x14ac:dyDescent="0.2">
      <c r="A43" s="147" t="s">
        <v>23</v>
      </c>
      <c r="C43" s="164"/>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c r="AI43" s="164"/>
      <c r="AJ43" s="164"/>
      <c r="AK43" s="164"/>
      <c r="AL43" s="164"/>
      <c r="AM43" s="164"/>
      <c r="AN43" s="164"/>
      <c r="AO43" s="164"/>
      <c r="AP43" s="164"/>
      <c r="AQ43" s="164"/>
      <c r="AR43" s="164"/>
    </row>
    <row r="44" spans="1:44" ht="14.25" hidden="1" customHeight="1" x14ac:dyDescent="0.2">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4"/>
      <c r="AK44" s="164"/>
      <c r="AL44" s="164"/>
      <c r="AM44" s="164"/>
      <c r="AN44" s="164"/>
      <c r="AO44" s="164"/>
      <c r="AP44" s="164"/>
      <c r="AQ44" s="164"/>
      <c r="AR44" s="164"/>
    </row>
    <row r="45" spans="1:44" ht="14.25" hidden="1" customHeight="1" x14ac:dyDescent="0.2">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4"/>
      <c r="AK45" s="164"/>
      <c r="AL45" s="164"/>
      <c r="AM45" s="164"/>
      <c r="AN45" s="164"/>
      <c r="AO45" s="164"/>
      <c r="AP45" s="164"/>
      <c r="AQ45" s="164"/>
      <c r="AR45" s="164"/>
    </row>
    <row r="46" spans="1:44" ht="14.25" hidden="1" customHeight="1" x14ac:dyDescent="0.2">
      <c r="C46" s="164"/>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164"/>
      <c r="AK46" s="164"/>
      <c r="AL46" s="164"/>
      <c r="AM46" s="164"/>
      <c r="AN46" s="164"/>
      <c r="AO46" s="164"/>
      <c r="AP46" s="164"/>
      <c r="AQ46" s="164"/>
      <c r="AR46" s="164"/>
    </row>
    <row r="47" spans="1:44" ht="14.25" hidden="1" customHeight="1" x14ac:dyDescent="0.2">
      <c r="C47" s="164"/>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164"/>
      <c r="AL47" s="164"/>
      <c r="AM47" s="164"/>
      <c r="AN47" s="164"/>
      <c r="AO47" s="164"/>
      <c r="AP47" s="164"/>
      <c r="AQ47" s="164"/>
      <c r="AR47" s="164"/>
    </row>
    <row r="48" spans="1:44" ht="14.25" hidden="1" customHeight="1" x14ac:dyDescent="0.2">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64"/>
      <c r="AL48" s="164"/>
      <c r="AM48" s="164"/>
      <c r="AN48" s="164"/>
      <c r="AO48" s="164"/>
      <c r="AP48" s="164"/>
      <c r="AQ48" s="164"/>
      <c r="AR48" s="164"/>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9u4ZscSNiXR/hFQ6gUIV6hd37p+H+aMZBRzZAuMKaJZYuE/Ukbgtglv0R5Waoi+h04hLu92r6iW8ERGfUYXnxQ==" saltValue="OnzQcL+A+CSuxFhC486iCA==" spinCount="100000" sheet="1" objects="1" scenarios="1" formatColumns="0" formatRows="0"/>
  <mergeCells count="12">
    <mergeCell ref="A28:C28"/>
    <mergeCell ref="A27:C27"/>
    <mergeCell ref="A4:B4"/>
    <mergeCell ref="A5:B5"/>
    <mergeCell ref="A6:B6"/>
    <mergeCell ref="A7:B7"/>
    <mergeCell ref="A9:C9"/>
    <mergeCell ref="A12:C12"/>
    <mergeCell ref="A21:C21"/>
    <mergeCell ref="A11:C11"/>
    <mergeCell ref="A20:C20"/>
    <mergeCell ref="A8:B8"/>
  </mergeCells>
  <phoneticPr fontId="9" type="noConversion"/>
  <dataValidations count="1">
    <dataValidation allowBlank="1" showInputMessage="1" prompt="To enter free text, select cell and type - do not click into cell" sqref="E15:CZ15" xr:uid="{00000000-0002-0000-0200-000000000000}"/>
  </dataValidations>
  <pageMargins left="0.7" right="0.7" top="0.75" bottom="0.75" header="0.3" footer="0.3"/>
  <pageSetup orientation="portrait" r:id="rId1"/>
  <ignoredErrors>
    <ignoredError sqref="C3" unlockedFormula="1"/>
  </ignoredErrors>
  <extLst>
    <ext xmlns:x14="http://schemas.microsoft.com/office/spreadsheetml/2009/9/main" uri="{CCE6A557-97BC-4b89-ADB6-D9C93CAAB3DF}">
      <x14:dataValidations xmlns:xm="http://schemas.microsoft.com/office/excel/2006/main" count="8">
        <x14:dataValidation type="list" allowBlank="1" showInputMessage="1" xr:uid="{00000000-0002-0000-0200-000001000000}">
          <x14:formula1>
            <xm:f>'Set Values'!$I$3:$I$7</xm:f>
          </x14:formula1>
          <xm:sqref>E19:CZ19</xm:sqref>
        </x14:dataValidation>
        <x14:dataValidation type="list" allowBlank="1" showInputMessage="1" prompt="To enter free text, select cell and type - do not click into cell" xr:uid="{00000000-0002-0000-0200-000002000000}">
          <x14:formula1>
            <xm:f>'Set Values'!$I$3:$I$7</xm:f>
          </x14:formula1>
          <xm:sqref>E17:CZ17</xm:sqref>
        </x14:dataValidation>
        <x14:dataValidation type="list" allowBlank="1" showInputMessage="1" prompt="To enter free text, select cell and type - do not click into cell" xr:uid="{00000000-0002-0000-0200-000003000000}">
          <x14:formula1>
            <xm:f>'Set Values'!$F$3:$F$12</xm:f>
          </x14:formula1>
          <xm:sqref>E14:CZ14</xm:sqref>
        </x14:dataValidation>
        <x14:dataValidation type="list" allowBlank="1" showInputMessage="1" showErrorMessage="1" xr:uid="{00000000-0002-0000-0200-000004000000}">
          <x14:formula1>
            <xm:f>'Set Values'!$M$3:$M$4</xm:f>
          </x14:formula1>
          <xm:sqref>E31:AR31 E38:AR38</xm:sqref>
        </x14:dataValidation>
        <x14:dataValidation type="list" allowBlank="1" showInputMessage="1" showErrorMessage="1" xr:uid="{00000000-0002-0000-0200-000005000000}">
          <x14:formula1>
            <xm:f>'Set Values'!$L$3:$L$5</xm:f>
          </x14:formula1>
          <xm:sqref>E24:L24</xm:sqref>
        </x14:dataValidation>
        <x14:dataValidation type="list" allowBlank="1" showInputMessage="1" prompt="To enter free text, select cell and type - do not click into cell" xr:uid="{00000000-0002-0000-0200-000006000000}">
          <x14:formula1>
            <xm:f>'Set Values'!$G$3:$G$14</xm:f>
          </x14:formula1>
          <xm:sqref>E16:CZ16</xm:sqref>
        </x14:dataValidation>
        <x14:dataValidation type="list" allowBlank="1" showInputMessage="1" xr:uid="{00000000-0002-0000-0200-000008000000}">
          <x14:formula1>
            <xm:f>'Set Values'!$K$3:$K$10</xm:f>
          </x14:formula1>
          <xm:sqref>E23:L23</xm:sqref>
        </x14:dataValidation>
        <x14:dataValidation type="list" allowBlank="1" showInputMessage="1" prompt="To enter free text, select cell and type - do not click into cell" xr:uid="{00000000-0002-0000-0200-000007000000}">
          <x14:formula1>
            <xm:f>'Set Values'!$H$3:$H$12</xm:f>
          </x14:formula1>
          <xm:sqref>E18:CZ18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DCF17-07C3-4020-A3C0-3ABDB92FAC57}">
  <dimension ref="A1:DA135"/>
  <sheetViews>
    <sheetView showGridLines="0" topLeftCell="CT40" zoomScale="85" zoomScaleNormal="85" workbookViewId="0">
      <selection activeCell="AS22" sqref="AS1:AS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20" width="90.7109375" style="76" customWidth="1"/>
    <col min="21" max="44" width="20.5703125" style="76" customWidth="1"/>
    <col min="45" max="104" width="20.5703125" style="6" customWidth="1"/>
    <col min="105" max="105" width="20.5703125" style="6" hidden="1"/>
    <col min="106" max="16384" width="9.140625" style="6" hidden="1"/>
  </cols>
  <sheetData>
    <row r="1" spans="1:104" ht="28.5" customHeight="1" x14ac:dyDescent="0.2">
      <c r="A1" s="23" t="s">
        <v>165</v>
      </c>
      <c r="B1" s="23"/>
      <c r="C1" s="6"/>
      <c r="D1" s="90"/>
      <c r="E1" s="61"/>
      <c r="F1" s="67"/>
      <c r="G1" s="67"/>
      <c r="H1" s="67"/>
      <c r="I1" s="67"/>
      <c r="J1" s="6"/>
      <c r="K1" s="6"/>
      <c r="L1" s="6"/>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row>
    <row r="2" spans="1:104" ht="19.5" customHeight="1" thickBot="1" x14ac:dyDescent="0.25">
      <c r="A2" s="152" t="s">
        <v>166</v>
      </c>
      <c r="B2" s="23"/>
      <c r="C2" s="6"/>
      <c r="D2" s="78" t="str">
        <f>IF(COUNTA(E31, E38)=2,"DATA OK: Assurances correctly reported to II.C.2.a and II.C.3.a","WARNING: Assurances not yet reported to II.C.2.a and II.C.3.a")</f>
        <v>DATA OK: Assurances correctly reported to II.C.2.a and II.C.3.a</v>
      </c>
      <c r="E2" s="6"/>
      <c r="F2" s="6"/>
      <c r="G2" s="6"/>
      <c r="H2" s="6"/>
      <c r="I2" s="6"/>
      <c r="J2" s="6"/>
      <c r="K2" s="6"/>
      <c r="L2" s="6"/>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row>
    <row r="3" spans="1:104" ht="28.5" customHeight="1" x14ac:dyDescent="0.2">
      <c r="A3" s="153" t="s">
        <v>167</v>
      </c>
      <c r="B3" s="154"/>
      <c r="C3" s="155" t="str">
        <f>IF('I_State&amp;Prog_Info'!F15="","[Program 2]",'I_State&amp;Prog_Info'!F15)</f>
        <v>County Mental Health Plans (MHP) 41-56</v>
      </c>
      <c r="D3" s="164"/>
      <c r="E3" s="67"/>
      <c r="F3" s="164"/>
      <c r="G3" s="6"/>
      <c r="H3" s="6"/>
      <c r="I3" s="6"/>
      <c r="J3" s="6"/>
      <c r="K3" s="6"/>
      <c r="L3" s="6"/>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row>
    <row r="4" spans="1:104" ht="23.25" customHeight="1" x14ac:dyDescent="0.2">
      <c r="A4" s="196" t="s">
        <v>168</v>
      </c>
      <c r="B4" s="197"/>
      <c r="C4" s="92" t="str">
        <f>IF('I_State&amp;Prog_Info'!F17="","(Placeholder for plan type)",'I_State&amp;Prog_Info'!F17)</f>
        <v>PIHP</v>
      </c>
      <c r="D4" s="164"/>
      <c r="E4" s="6"/>
      <c r="F4" s="6"/>
      <c r="G4" s="6"/>
      <c r="H4" s="6"/>
      <c r="I4" s="6"/>
      <c r="J4" s="6"/>
      <c r="K4" s="6"/>
      <c r="L4" s="6"/>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row>
    <row r="5" spans="1:104" ht="23.25" customHeight="1" x14ac:dyDescent="0.2">
      <c r="A5" s="196" t="s">
        <v>169</v>
      </c>
      <c r="B5" s="197"/>
      <c r="C5" s="92" t="str">
        <f>IF('I_State&amp;Prog_Info'!F59="","(Placeholder for providers)",'I_State&amp;Prog_Info'!F59)</f>
        <v>Adult behavioral health, 
Pediatric behavioral health, 
Adult specialist, 
Pediatric specialist, 
other services</v>
      </c>
      <c r="D5" s="164"/>
      <c r="E5" s="6"/>
      <c r="F5" s="164"/>
      <c r="G5" s="6"/>
      <c r="H5" s="6"/>
      <c r="I5" s="6"/>
      <c r="J5" s="6"/>
      <c r="K5" s="6"/>
      <c r="L5" s="6"/>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row>
    <row r="6" spans="1:104" ht="23.25" customHeight="1" x14ac:dyDescent="0.2">
      <c r="A6" s="196" t="s">
        <v>170</v>
      </c>
      <c r="B6" s="197"/>
      <c r="C6" s="93" t="str">
        <f>IF('I_State&amp;Prog_Info'!F39="","(Placeholder for separate analysis and results document)",'I_State&amp;Prog_Info'!F39)</f>
        <v>Yes, analysis methods and results are contained in a separate document(s)</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
      </c>
      <c r="E6" s="164"/>
      <c r="F6" s="164"/>
      <c r="G6" s="164"/>
      <c r="H6" s="6"/>
      <c r="I6" s="6"/>
      <c r="J6" s="6"/>
      <c r="K6" s="6"/>
      <c r="L6" s="6"/>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row>
    <row r="7" spans="1:104" ht="23.1" customHeight="1" x14ac:dyDescent="0.2">
      <c r="A7" s="196" t="s">
        <v>171</v>
      </c>
      <c r="B7" s="197"/>
      <c r="C7" s="93" t="str">
        <f>IF('I_State&amp;Prog_Info'!F40="","(Placeholder for separate analysis and results document)",'I_State&amp;Prog_Info'!F40)</f>
        <v>Please see the attached document titled “Birdseye View_FY23-24_BH SMHS DMC ODS Network Certification Summary.” For the methodology used to analyze standards set in 42 CFR 438.68, see the document titled “DHCS BH SMHS Methodology Description.”</v>
      </c>
      <c r="D7" s="3"/>
      <c r="E7" s="6"/>
      <c r="F7" s="6"/>
      <c r="G7" s="6"/>
      <c r="H7" s="6"/>
      <c r="I7" s="6"/>
      <c r="J7" s="6"/>
      <c r="K7" s="6"/>
      <c r="L7" s="6"/>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row>
    <row r="8" spans="1:104" ht="23.1" customHeight="1" thickBot="1" x14ac:dyDescent="0.25">
      <c r="A8" s="200" t="s">
        <v>172</v>
      </c>
      <c r="B8" s="201"/>
      <c r="C8" s="94" t="str">
        <f>IF('I_State&amp;Prog_Info'!F41="","(Placeholder for separate analysis and results document)",'I_State&amp;Prog_Info'!F41)</f>
        <v>11/01/2023 to 08/30/2024</v>
      </c>
      <c r="D8" s="3"/>
      <c r="E8" s="6"/>
      <c r="F8" s="6"/>
      <c r="G8" s="6"/>
      <c r="H8" s="6"/>
      <c r="I8" s="6"/>
      <c r="J8" s="6"/>
      <c r="K8" s="6"/>
      <c r="L8" s="6"/>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row>
    <row r="9" spans="1:104" ht="87.75" customHeight="1" x14ac:dyDescent="0.2">
      <c r="A9" s="198" t="s">
        <v>173</v>
      </c>
      <c r="B9" s="198"/>
      <c r="C9" s="198"/>
      <c r="D9" s="164"/>
      <c r="E9" s="6"/>
      <c r="F9" s="6"/>
      <c r="G9" s="6"/>
      <c r="H9" s="6"/>
      <c r="I9" s="6"/>
      <c r="J9" s="6"/>
      <c r="K9" s="6"/>
      <c r="L9" s="6"/>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row>
    <row r="10" spans="1:104" ht="18" customHeight="1" x14ac:dyDescent="0.2">
      <c r="A10" s="164"/>
      <c r="B10" s="164"/>
      <c r="C10" s="164"/>
      <c r="D10" s="3"/>
      <c r="E10" s="6"/>
      <c r="F10" s="6"/>
      <c r="G10" s="6"/>
      <c r="H10" s="6"/>
      <c r="I10" s="6"/>
      <c r="J10" s="6"/>
      <c r="K10" s="6"/>
      <c r="L10" s="6"/>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row>
    <row r="11" spans="1:104" ht="41.25" customHeight="1" thickBot="1" x14ac:dyDescent="0.35">
      <c r="A11" s="199" t="s">
        <v>174</v>
      </c>
      <c r="B11" s="199"/>
      <c r="C11" s="199"/>
      <c r="D11" s="6"/>
      <c r="E11" s="6"/>
      <c r="F11" s="6"/>
      <c r="G11" s="6"/>
      <c r="H11" s="6"/>
      <c r="I11" s="6"/>
      <c r="J11" s="6"/>
      <c r="K11" s="6"/>
      <c r="L11" s="6"/>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row>
    <row r="12" spans="1:104" ht="30" customHeight="1" x14ac:dyDescent="0.25">
      <c r="A12" s="183" t="s">
        <v>175</v>
      </c>
      <c r="B12" s="183"/>
      <c r="C12" s="183"/>
      <c r="D12" s="168"/>
      <c r="E12" s="156" t="s">
        <v>176</v>
      </c>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8"/>
    </row>
    <row r="13" spans="1:104" ht="29.25" customHeight="1" x14ac:dyDescent="0.2">
      <c r="A13" s="8" t="s">
        <v>28</v>
      </c>
      <c r="B13" s="9" t="s">
        <v>29</v>
      </c>
      <c r="C13" s="9" t="s">
        <v>30</v>
      </c>
      <c r="D13" s="9" t="s">
        <v>31</v>
      </c>
      <c r="E13" s="5" t="s">
        <v>177</v>
      </c>
      <c r="F13" s="5" t="s">
        <v>178</v>
      </c>
      <c r="G13" s="5" t="s">
        <v>179</v>
      </c>
      <c r="H13" s="5" t="s">
        <v>180</v>
      </c>
      <c r="I13" s="5" t="s">
        <v>181</v>
      </c>
      <c r="J13" s="5" t="s">
        <v>182</v>
      </c>
      <c r="K13" s="5" t="s">
        <v>183</v>
      </c>
      <c r="L13" s="5" t="s">
        <v>184</v>
      </c>
      <c r="M13" s="5" t="s">
        <v>185</v>
      </c>
      <c r="N13" s="5" t="s">
        <v>186</v>
      </c>
      <c r="O13" s="5" t="s">
        <v>187</v>
      </c>
      <c r="P13" s="5" t="s">
        <v>188</v>
      </c>
      <c r="Q13" s="5" t="s">
        <v>189</v>
      </c>
      <c r="R13" s="5" t="s">
        <v>190</v>
      </c>
      <c r="S13" s="5" t="s">
        <v>191</v>
      </c>
      <c r="T13" s="5" t="s">
        <v>192</v>
      </c>
      <c r="U13" s="5" t="s">
        <v>193</v>
      </c>
      <c r="V13" s="5" t="s">
        <v>194</v>
      </c>
      <c r="W13" s="5" t="s">
        <v>195</v>
      </c>
      <c r="X13" s="5" t="s">
        <v>196</v>
      </c>
      <c r="Y13" s="5" t="s">
        <v>197</v>
      </c>
      <c r="Z13" s="5" t="s">
        <v>198</v>
      </c>
      <c r="AA13" s="5" t="s">
        <v>199</v>
      </c>
      <c r="AB13" s="5" t="s">
        <v>200</v>
      </c>
      <c r="AC13" s="5" t="s">
        <v>201</v>
      </c>
      <c r="AD13" s="5" t="s">
        <v>202</v>
      </c>
      <c r="AE13" s="5" t="s">
        <v>203</v>
      </c>
      <c r="AF13" s="5" t="s">
        <v>204</v>
      </c>
      <c r="AG13" s="5" t="s">
        <v>205</v>
      </c>
      <c r="AH13" s="5" t="s">
        <v>206</v>
      </c>
      <c r="AI13" s="5" t="s">
        <v>207</v>
      </c>
      <c r="AJ13" s="5" t="s">
        <v>208</v>
      </c>
      <c r="AK13" s="5" t="s">
        <v>209</v>
      </c>
      <c r="AL13" s="5" t="s">
        <v>210</v>
      </c>
      <c r="AM13" s="5" t="s">
        <v>211</v>
      </c>
      <c r="AN13" s="5" t="s">
        <v>212</v>
      </c>
      <c r="AO13" s="5" t="s">
        <v>213</v>
      </c>
      <c r="AP13" s="5" t="s">
        <v>214</v>
      </c>
      <c r="AQ13" s="5" t="s">
        <v>215</v>
      </c>
      <c r="AR13" s="5" t="s">
        <v>216</v>
      </c>
      <c r="AS13" s="5" t="s">
        <v>217</v>
      </c>
      <c r="AT13" s="5" t="s">
        <v>218</v>
      </c>
      <c r="AU13" s="5" t="s">
        <v>219</v>
      </c>
      <c r="AV13" s="5" t="s">
        <v>220</v>
      </c>
      <c r="AW13" s="5" t="s">
        <v>221</v>
      </c>
      <c r="AX13" s="5" t="s">
        <v>222</v>
      </c>
      <c r="AY13" s="5" t="s">
        <v>223</v>
      </c>
      <c r="AZ13" s="5" t="s">
        <v>224</v>
      </c>
      <c r="BA13" s="5" t="s">
        <v>225</v>
      </c>
      <c r="BB13" s="5" t="s">
        <v>226</v>
      </c>
      <c r="BC13" s="5" t="s">
        <v>227</v>
      </c>
      <c r="BD13" s="5" t="s">
        <v>228</v>
      </c>
      <c r="BE13" s="5" t="s">
        <v>229</v>
      </c>
      <c r="BF13" s="5" t="s">
        <v>230</v>
      </c>
      <c r="BG13" s="5" t="s">
        <v>231</v>
      </c>
      <c r="BH13" s="5" t="s">
        <v>232</v>
      </c>
      <c r="BI13" s="5" t="s">
        <v>233</v>
      </c>
      <c r="BJ13" s="5" t="s">
        <v>234</v>
      </c>
      <c r="BK13" s="5" t="s">
        <v>235</v>
      </c>
      <c r="BL13" s="5" t="s">
        <v>236</v>
      </c>
      <c r="BM13" s="5" t="s">
        <v>237</v>
      </c>
      <c r="BN13" s="5" t="s">
        <v>238</v>
      </c>
      <c r="BO13" s="5" t="s">
        <v>239</v>
      </c>
      <c r="BP13" s="5" t="s">
        <v>240</v>
      </c>
      <c r="BQ13" s="5" t="s">
        <v>241</v>
      </c>
      <c r="BR13" s="5" t="s">
        <v>242</v>
      </c>
      <c r="BS13" s="5" t="s">
        <v>243</v>
      </c>
      <c r="BT13" s="5" t="s">
        <v>244</v>
      </c>
      <c r="BU13" s="5" t="s">
        <v>245</v>
      </c>
      <c r="BV13" s="5" t="s">
        <v>246</v>
      </c>
      <c r="BW13" s="5" t="s">
        <v>247</v>
      </c>
      <c r="BX13" s="5" t="s">
        <v>248</v>
      </c>
      <c r="BY13" s="5" t="s">
        <v>249</v>
      </c>
      <c r="BZ13" s="5" t="s">
        <v>250</v>
      </c>
      <c r="CA13" s="5" t="s">
        <v>251</v>
      </c>
      <c r="CB13" s="5" t="s">
        <v>252</v>
      </c>
      <c r="CC13" s="5" t="s">
        <v>253</v>
      </c>
      <c r="CD13" s="5" t="s">
        <v>254</v>
      </c>
      <c r="CE13" s="5" t="s">
        <v>255</v>
      </c>
      <c r="CF13" s="5" t="s">
        <v>256</v>
      </c>
      <c r="CG13" s="5" t="s">
        <v>257</v>
      </c>
      <c r="CH13" s="5" t="s">
        <v>258</v>
      </c>
      <c r="CI13" s="5" t="s">
        <v>259</v>
      </c>
      <c r="CJ13" s="5" t="s">
        <v>260</v>
      </c>
      <c r="CK13" s="5" t="s">
        <v>261</v>
      </c>
      <c r="CL13" s="5" t="s">
        <v>262</v>
      </c>
      <c r="CM13" s="5" t="s">
        <v>263</v>
      </c>
      <c r="CN13" s="5" t="s">
        <v>264</v>
      </c>
      <c r="CO13" s="5" t="s">
        <v>265</v>
      </c>
      <c r="CP13" s="5" t="s">
        <v>266</v>
      </c>
      <c r="CQ13" s="5" t="s">
        <v>267</v>
      </c>
      <c r="CR13" s="5" t="s">
        <v>268</v>
      </c>
      <c r="CS13" s="5" t="s">
        <v>269</v>
      </c>
      <c r="CT13" s="5" t="s">
        <v>270</v>
      </c>
      <c r="CU13" s="5" t="s">
        <v>271</v>
      </c>
      <c r="CV13" s="5" t="s">
        <v>272</v>
      </c>
      <c r="CW13" s="5" t="s">
        <v>273</v>
      </c>
      <c r="CX13" s="5" t="s">
        <v>274</v>
      </c>
      <c r="CY13" s="5" t="s">
        <v>275</v>
      </c>
      <c r="CZ13" s="5" t="s">
        <v>276</v>
      </c>
    </row>
    <row r="14" spans="1:104" ht="28.5" x14ac:dyDescent="0.2">
      <c r="A14" s="73" t="s">
        <v>277</v>
      </c>
      <c r="B14" s="48" t="s">
        <v>278</v>
      </c>
      <c r="C14" s="25" t="s">
        <v>279</v>
      </c>
      <c r="D14" s="58" t="s">
        <v>73</v>
      </c>
      <c r="E14" s="100" t="s">
        <v>557</v>
      </c>
      <c r="F14" s="100" t="s">
        <v>281</v>
      </c>
      <c r="G14" s="100" t="s">
        <v>282</v>
      </c>
      <c r="H14" s="100" t="s">
        <v>282</v>
      </c>
      <c r="I14" s="100" t="s">
        <v>282</v>
      </c>
      <c r="J14" s="100" t="s">
        <v>282</v>
      </c>
      <c r="K14" s="100" t="s">
        <v>283</v>
      </c>
      <c r="L14" s="100" t="s">
        <v>284</v>
      </c>
      <c r="M14" s="100" t="s">
        <v>285</v>
      </c>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286</v>
      </c>
      <c r="B15" s="48" t="s">
        <v>287</v>
      </c>
      <c r="C15" s="25" t="s">
        <v>288</v>
      </c>
      <c r="D15" s="58" t="s">
        <v>35</v>
      </c>
      <c r="E15" s="100" t="s">
        <v>558</v>
      </c>
      <c r="F15" s="100" t="s">
        <v>290</v>
      </c>
      <c r="G15" s="100" t="s">
        <v>559</v>
      </c>
      <c r="H15" s="100" t="s">
        <v>560</v>
      </c>
      <c r="I15" s="100" t="s">
        <v>561</v>
      </c>
      <c r="J15" s="100" t="s">
        <v>562</v>
      </c>
      <c r="K15" s="100" t="s">
        <v>295</v>
      </c>
      <c r="L15" s="100" t="s">
        <v>563</v>
      </c>
      <c r="M15" s="163" t="s">
        <v>564</v>
      </c>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301</v>
      </c>
      <c r="B16" s="48" t="s">
        <v>302</v>
      </c>
      <c r="C16" s="48" t="s">
        <v>303</v>
      </c>
      <c r="D16" s="58" t="s">
        <v>73</v>
      </c>
      <c r="E16" s="101" t="s">
        <v>304</v>
      </c>
      <c r="F16" s="101" t="s">
        <v>305</v>
      </c>
      <c r="G16" s="101" t="s">
        <v>305</v>
      </c>
      <c r="H16" s="101" t="s">
        <v>305</v>
      </c>
      <c r="I16" s="101" t="s">
        <v>304</v>
      </c>
      <c r="J16" s="101" t="s">
        <v>304</v>
      </c>
      <c r="K16" s="101" t="s">
        <v>304</v>
      </c>
      <c r="L16" s="101" t="s">
        <v>307</v>
      </c>
      <c r="M16" s="101" t="s">
        <v>307</v>
      </c>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308</v>
      </c>
      <c r="B17" s="74" t="s">
        <v>309</v>
      </c>
      <c r="C17" s="33" t="s">
        <v>310</v>
      </c>
      <c r="D17" s="59" t="s">
        <v>73</v>
      </c>
      <c r="E17" s="101" t="s">
        <v>311</v>
      </c>
      <c r="F17" s="101" t="s">
        <v>311</v>
      </c>
      <c r="G17" s="101" t="s">
        <v>312</v>
      </c>
      <c r="H17" s="101" t="s">
        <v>313</v>
      </c>
      <c r="I17" s="101" t="s">
        <v>312</v>
      </c>
      <c r="J17" s="101" t="s">
        <v>313</v>
      </c>
      <c r="K17" s="101" t="s">
        <v>311</v>
      </c>
      <c r="L17" s="101" t="s">
        <v>311</v>
      </c>
      <c r="M17" s="101" t="s">
        <v>311</v>
      </c>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314</v>
      </c>
      <c r="B18" s="53" t="s">
        <v>315</v>
      </c>
      <c r="C18" s="30" t="s">
        <v>316</v>
      </c>
      <c r="D18" s="60" t="s">
        <v>73</v>
      </c>
      <c r="E18" s="102" t="s">
        <v>317</v>
      </c>
      <c r="F18" s="102" t="s">
        <v>317</v>
      </c>
      <c r="G18" s="102" t="s">
        <v>317</v>
      </c>
      <c r="H18" s="102" t="s">
        <v>317</v>
      </c>
      <c r="I18" s="102" t="s">
        <v>317</v>
      </c>
      <c r="J18" s="102" t="s">
        <v>317</v>
      </c>
      <c r="K18" s="102" t="s">
        <v>317</v>
      </c>
      <c r="L18" s="102" t="s">
        <v>317</v>
      </c>
      <c r="M18" s="102" t="s">
        <v>317</v>
      </c>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5" t="s">
        <v>54</v>
      </c>
      <c r="B19" s="46"/>
      <c r="C19" s="46"/>
      <c r="D19" s="46"/>
    </row>
    <row r="20" spans="1:104" ht="43.5" customHeight="1" thickBot="1" x14ac:dyDescent="0.35">
      <c r="A20" s="199" t="s">
        <v>318</v>
      </c>
      <c r="B20" s="199"/>
      <c r="C20" s="199"/>
      <c r="D20" s="31"/>
      <c r="E20" s="6"/>
      <c r="F20" s="6"/>
      <c r="G20" s="6"/>
      <c r="H20" s="6"/>
      <c r="I20" s="6"/>
      <c r="J20" s="6"/>
      <c r="K20" s="6"/>
      <c r="L20" s="6"/>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row>
    <row r="21" spans="1:104" ht="39.75" customHeight="1" x14ac:dyDescent="0.25">
      <c r="A21" s="186" t="s">
        <v>319</v>
      </c>
      <c r="B21" s="186"/>
      <c r="C21" s="186"/>
      <c r="D21" s="168"/>
      <c r="E21" s="156" t="s">
        <v>320</v>
      </c>
      <c r="F21" s="159"/>
      <c r="G21" s="159"/>
      <c r="H21" s="159"/>
      <c r="I21" s="157"/>
      <c r="J21" s="157"/>
      <c r="K21" s="157"/>
      <c r="L21" s="158"/>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row>
    <row r="22" spans="1:104" ht="47.25" customHeight="1" x14ac:dyDescent="0.2">
      <c r="A22" s="8" t="s">
        <v>28</v>
      </c>
      <c r="B22" s="9" t="s">
        <v>29</v>
      </c>
      <c r="C22" s="9" t="s">
        <v>30</v>
      </c>
      <c r="D22" s="9" t="s">
        <v>31</v>
      </c>
      <c r="E22" s="83" t="s">
        <v>321</v>
      </c>
      <c r="F22" s="83" t="s">
        <v>322</v>
      </c>
      <c r="G22" s="83" t="s">
        <v>323</v>
      </c>
      <c r="H22" s="83" t="s">
        <v>324</v>
      </c>
      <c r="I22" s="83" t="s">
        <v>325</v>
      </c>
      <c r="J22" s="83" t="s">
        <v>326</v>
      </c>
      <c r="K22" s="83" t="s">
        <v>327</v>
      </c>
      <c r="L22" s="83" t="s">
        <v>328</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329</v>
      </c>
      <c r="B23" s="48" t="s">
        <v>330</v>
      </c>
      <c r="C23" s="48" t="s">
        <v>331</v>
      </c>
      <c r="D23" s="25" t="s">
        <v>73</v>
      </c>
      <c r="E23" s="69" t="s">
        <v>332</v>
      </c>
      <c r="F23" s="96" t="s">
        <v>333</v>
      </c>
      <c r="G23" s="69" t="s">
        <v>333</v>
      </c>
      <c r="H23" s="69" t="s">
        <v>333</v>
      </c>
      <c r="I23" s="69" t="s">
        <v>333</v>
      </c>
      <c r="J23" s="69" t="s">
        <v>333</v>
      </c>
      <c r="K23" s="69" t="s">
        <v>333</v>
      </c>
      <c r="L23" s="69" t="s">
        <v>333</v>
      </c>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334</v>
      </c>
      <c r="B24" s="86" t="s">
        <v>335</v>
      </c>
      <c r="C24" s="86" t="s">
        <v>336</v>
      </c>
      <c r="D24" s="82" t="s">
        <v>73</v>
      </c>
      <c r="E24" s="97" t="s">
        <v>337</v>
      </c>
      <c r="F24" s="98" t="s">
        <v>333</v>
      </c>
      <c r="G24" s="97" t="s">
        <v>333</v>
      </c>
      <c r="H24" s="97" t="s">
        <v>333</v>
      </c>
      <c r="I24" s="97" t="s">
        <v>333</v>
      </c>
      <c r="J24" s="97" t="s">
        <v>333</v>
      </c>
      <c r="K24" s="97" t="s">
        <v>333</v>
      </c>
      <c r="L24" s="97" t="s">
        <v>333</v>
      </c>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338</v>
      </c>
      <c r="B25" s="53" t="s">
        <v>339</v>
      </c>
      <c r="C25" s="53" t="s">
        <v>340</v>
      </c>
      <c r="D25" s="84" t="s">
        <v>35</v>
      </c>
      <c r="E25" s="95" t="s">
        <v>126</v>
      </c>
      <c r="F25" s="95" t="s">
        <v>126</v>
      </c>
      <c r="G25" s="95" t="s">
        <v>126</v>
      </c>
      <c r="H25" s="95" t="s">
        <v>126</v>
      </c>
      <c r="I25" s="95" t="s">
        <v>126</v>
      </c>
      <c r="J25" s="95" t="s">
        <v>126</v>
      </c>
      <c r="K25" s="95" t="s">
        <v>126</v>
      </c>
      <c r="L25" s="95" t="s">
        <v>126</v>
      </c>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7" t="s">
        <v>54</v>
      </c>
      <c r="C26" s="6"/>
      <c r="D26" s="6"/>
      <c r="E26" s="6"/>
      <c r="F26" s="6"/>
      <c r="G26" s="6"/>
      <c r="H26" s="6"/>
      <c r="I26" s="6"/>
      <c r="J26" s="6"/>
      <c r="K26" s="6"/>
      <c r="L26" s="6"/>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164"/>
      <c r="AM26" s="164"/>
      <c r="AN26" s="164"/>
      <c r="AO26" s="164"/>
      <c r="AP26" s="164"/>
      <c r="AQ26" s="164"/>
      <c r="AR26" s="164"/>
    </row>
    <row r="27" spans="1:104" ht="28.5" customHeight="1" thickBot="1" x14ac:dyDescent="0.35">
      <c r="A27" s="195" t="s">
        <v>341</v>
      </c>
      <c r="B27" s="195"/>
      <c r="C27" s="195"/>
      <c r="D27" s="3"/>
      <c r="E27" s="6"/>
      <c r="F27" s="6"/>
      <c r="G27" s="6"/>
      <c r="H27" s="6"/>
      <c r="I27" s="6"/>
      <c r="J27" s="6"/>
      <c r="K27" s="6"/>
      <c r="L27" s="6"/>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4"/>
      <c r="AM27" s="164"/>
      <c r="AN27" s="164"/>
      <c r="AO27" s="164"/>
      <c r="AP27" s="164"/>
      <c r="AQ27" s="164"/>
      <c r="AR27" s="164"/>
    </row>
    <row r="28" spans="1:104" ht="36" customHeight="1" x14ac:dyDescent="0.25">
      <c r="A28" s="193" t="s">
        <v>342</v>
      </c>
      <c r="B28" s="194"/>
      <c r="C28" s="194"/>
      <c r="D28" s="66"/>
      <c r="E28" s="156" t="s">
        <v>343</v>
      </c>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8"/>
    </row>
    <row r="29" spans="1:104" ht="29.25" customHeight="1" x14ac:dyDescent="0.2">
      <c r="A29" s="8" t="s">
        <v>28</v>
      </c>
      <c r="B29" s="9" t="s">
        <v>29</v>
      </c>
      <c r="C29" s="9" t="s">
        <v>30</v>
      </c>
      <c r="D29" s="9" t="s">
        <v>31</v>
      </c>
      <c r="E29" s="5" t="str">
        <f>IF(E30&lt;&gt;"",E30,"[Plan 1]")</f>
        <v>San Mateo MHP</v>
      </c>
      <c r="F29" s="5" t="str">
        <f>IF(F30&lt;&gt;"",F30,"[Plan 2]")</f>
        <v>Santa Barbara MHP</v>
      </c>
      <c r="G29" s="5" t="str">
        <f>IF(G30&lt;&gt;"",G30,"[Plan 3]")</f>
        <v>Santa Clara MHP</v>
      </c>
      <c r="H29" s="5" t="str">
        <f>IF(H30&lt;&gt;"",H30,"[Plan 4]")</f>
        <v>Santa Cruz MHP</v>
      </c>
      <c r="I29" s="5" t="str">
        <f>IF(I30&lt;&gt;"",I30,"[Plan 5]")</f>
        <v>Shasta MHP</v>
      </c>
      <c r="J29" s="5" t="str">
        <f>IF(J30&lt;&gt;"",J30,"[Plan 6]")</f>
        <v>Siskiyou MHP</v>
      </c>
      <c r="K29" s="5" t="str">
        <f>IF(K30&lt;&gt;"",K30,"[Plan 7]")</f>
        <v>Solano MHP</v>
      </c>
      <c r="L29" s="5" t="str">
        <f>IF(L30&lt;&gt;"",L30,"[Plan 8]")</f>
        <v>Sonoma MHP</v>
      </c>
      <c r="M29" s="5" t="str">
        <f>IF(M30&lt;&gt;"",M30,"[Plan 9]")</f>
        <v>Stanislaus MHP</v>
      </c>
      <c r="N29" s="5" t="str">
        <f>IF(N30&lt;&gt;"",N30,"[Plan 10]")</f>
        <v>Sutter/Yuba MHP</v>
      </c>
      <c r="O29" s="5" t="str">
        <f>IF(O30&lt;&gt;"",O30,"[Plan 11]")</f>
        <v>Tehama MHP</v>
      </c>
      <c r="P29" s="5" t="str">
        <f>IF(P30&lt;&gt;"",P30,"[Plan 12]")</f>
        <v>Trinity MHP</v>
      </c>
      <c r="Q29" s="5" t="str">
        <f>IF(Q30&lt;&gt;"",Q30,"[Plan 13]")</f>
        <v>Tulare MHP</v>
      </c>
      <c r="R29" s="5" t="str">
        <f>IF(R30&lt;&gt;"",R30,"[Plan 14]")</f>
        <v>Tuolumne MHP</v>
      </c>
      <c r="S29" s="5" t="str">
        <f>IF(S30&lt;&gt;"",S30,"[Plan 15]")</f>
        <v>Ventura MHP</v>
      </c>
      <c r="T29" s="5" t="str">
        <f>IF(T30&lt;&gt;"",T30,"[Plan 16]")</f>
        <v>Yolo MHP</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344</v>
      </c>
      <c r="B30" s="25" t="s">
        <v>345</v>
      </c>
      <c r="C30" s="48" t="s">
        <v>346</v>
      </c>
      <c r="D30" s="29" t="s">
        <v>35</v>
      </c>
      <c r="E30" s="103" t="s">
        <v>565</v>
      </c>
      <c r="F30" s="103" t="s">
        <v>566</v>
      </c>
      <c r="G30" s="100" t="s">
        <v>567</v>
      </c>
      <c r="H30" s="100" t="s">
        <v>568</v>
      </c>
      <c r="I30" s="100" t="s">
        <v>569</v>
      </c>
      <c r="J30" s="100" t="s">
        <v>570</v>
      </c>
      <c r="K30" s="100" t="s">
        <v>571</v>
      </c>
      <c r="L30" s="100" t="s">
        <v>572</v>
      </c>
      <c r="M30" s="100" t="s">
        <v>573</v>
      </c>
      <c r="N30" s="100" t="s">
        <v>574</v>
      </c>
      <c r="O30" s="100" t="s">
        <v>575</v>
      </c>
      <c r="P30" s="100" t="s">
        <v>576</v>
      </c>
      <c r="Q30" s="100" t="s">
        <v>577</v>
      </c>
      <c r="R30" s="100" t="s">
        <v>578</v>
      </c>
      <c r="S30" s="100" t="s">
        <v>579</v>
      </c>
      <c r="T30" s="100" t="s">
        <v>580</v>
      </c>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6.5" x14ac:dyDescent="0.2">
      <c r="A31" s="49" t="s">
        <v>387</v>
      </c>
      <c r="B31" s="25" t="s">
        <v>388</v>
      </c>
      <c r="C31" s="48" t="s">
        <v>389</v>
      </c>
      <c r="D31" s="57" t="s">
        <v>42</v>
      </c>
      <c r="E31" s="100" t="s">
        <v>390</v>
      </c>
      <c r="F31" s="100" t="s">
        <v>390</v>
      </c>
      <c r="G31" s="100" t="s">
        <v>390</v>
      </c>
      <c r="H31" s="100" t="s">
        <v>390</v>
      </c>
      <c r="I31" s="100" t="s">
        <v>390</v>
      </c>
      <c r="J31" s="100" t="s">
        <v>390</v>
      </c>
      <c r="K31" s="100" t="s">
        <v>390</v>
      </c>
      <c r="L31" s="100" t="s">
        <v>390</v>
      </c>
      <c r="M31" s="100" t="s">
        <v>390</v>
      </c>
      <c r="N31" s="100" t="s">
        <v>390</v>
      </c>
      <c r="O31" s="100" t="s">
        <v>390</v>
      </c>
      <c r="P31" s="100" t="s">
        <v>390</v>
      </c>
      <c r="Q31" s="100" t="s">
        <v>390</v>
      </c>
      <c r="R31" s="100" t="s">
        <v>390</v>
      </c>
      <c r="S31" s="100" t="s">
        <v>390</v>
      </c>
      <c r="T31" s="100" t="s">
        <v>390</v>
      </c>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85.5" x14ac:dyDescent="0.2">
      <c r="A32" s="49" t="s">
        <v>392</v>
      </c>
      <c r="B32" s="25" t="s">
        <v>393</v>
      </c>
      <c r="C32" s="75" t="s">
        <v>394</v>
      </c>
      <c r="D32" s="32" t="s">
        <v>35</v>
      </c>
      <c r="E32" s="101" t="s">
        <v>395</v>
      </c>
      <c r="F32" s="101" t="s">
        <v>395</v>
      </c>
      <c r="G32" s="101" t="s">
        <v>395</v>
      </c>
      <c r="H32" s="101" t="s">
        <v>395</v>
      </c>
      <c r="I32" s="101" t="s">
        <v>395</v>
      </c>
      <c r="J32" s="101" t="s">
        <v>395</v>
      </c>
      <c r="K32" s="101" t="s">
        <v>395</v>
      </c>
      <c r="L32" s="101" t="s">
        <v>395</v>
      </c>
      <c r="M32" s="101" t="s">
        <v>395</v>
      </c>
      <c r="N32" s="101" t="s">
        <v>395</v>
      </c>
      <c r="O32" s="101" t="s">
        <v>395</v>
      </c>
      <c r="P32" s="101" t="s">
        <v>395</v>
      </c>
      <c r="Q32" s="101" t="s">
        <v>395</v>
      </c>
      <c r="R32" s="101" t="s">
        <v>395</v>
      </c>
      <c r="S32" s="101" t="s">
        <v>395</v>
      </c>
      <c r="T32" s="101" t="s">
        <v>395</v>
      </c>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85.5" x14ac:dyDescent="0.2">
      <c r="A33" s="49" t="s">
        <v>396</v>
      </c>
      <c r="B33" s="48" t="s">
        <v>397</v>
      </c>
      <c r="C33" s="48" t="s">
        <v>398</v>
      </c>
      <c r="D33" s="32" t="s">
        <v>35</v>
      </c>
      <c r="E33" s="101" t="s">
        <v>581</v>
      </c>
      <c r="F33" s="101" t="s">
        <v>582</v>
      </c>
      <c r="G33" s="101" t="s">
        <v>583</v>
      </c>
      <c r="H33" s="101" t="s">
        <v>584</v>
      </c>
      <c r="I33" s="101" t="s">
        <v>585</v>
      </c>
      <c r="J33" s="101" t="s">
        <v>586</v>
      </c>
      <c r="K33" s="101" t="s">
        <v>587</v>
      </c>
      <c r="L33" s="101" t="s">
        <v>588</v>
      </c>
      <c r="M33" s="101" t="s">
        <v>589</v>
      </c>
      <c r="N33" s="101" t="s">
        <v>590</v>
      </c>
      <c r="O33" s="101" t="s">
        <v>591</v>
      </c>
      <c r="P33" s="101" t="s">
        <v>592</v>
      </c>
      <c r="Q33" s="101" t="s">
        <v>593</v>
      </c>
      <c r="R33" s="101" t="s">
        <v>594</v>
      </c>
      <c r="S33" s="101" t="s">
        <v>595</v>
      </c>
      <c r="T33" s="101" t="s">
        <v>596</v>
      </c>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433</v>
      </c>
      <c r="B34" s="48" t="s">
        <v>434</v>
      </c>
      <c r="C34" s="48" t="s">
        <v>435</v>
      </c>
      <c r="D34" s="32" t="s">
        <v>35</v>
      </c>
      <c r="E34" s="101" t="s">
        <v>597</v>
      </c>
      <c r="F34" s="101" t="s">
        <v>598</v>
      </c>
      <c r="G34" s="101" t="s">
        <v>599</v>
      </c>
      <c r="H34" s="101" t="s">
        <v>600</v>
      </c>
      <c r="I34" s="101" t="s">
        <v>601</v>
      </c>
      <c r="J34" s="101" t="s">
        <v>602</v>
      </c>
      <c r="K34" s="101" t="s">
        <v>603</v>
      </c>
      <c r="L34" s="101" t="s">
        <v>604</v>
      </c>
      <c r="M34" s="101" t="s">
        <v>605</v>
      </c>
      <c r="N34" s="101" t="s">
        <v>606</v>
      </c>
      <c r="O34" s="101" t="s">
        <v>607</v>
      </c>
      <c r="P34" s="101" t="s">
        <v>608</v>
      </c>
      <c r="Q34" s="101" t="s">
        <v>609</v>
      </c>
      <c r="R34" s="101" t="s">
        <v>610</v>
      </c>
      <c r="S34" s="101" t="s">
        <v>611</v>
      </c>
      <c r="T34" s="101" t="s">
        <v>612</v>
      </c>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469</v>
      </c>
      <c r="B35" s="48" t="s">
        <v>470</v>
      </c>
      <c r="C35" s="48" t="s">
        <v>471</v>
      </c>
      <c r="D35" s="89" t="s">
        <v>46</v>
      </c>
      <c r="E35" s="104">
        <v>45695</v>
      </c>
      <c r="F35" s="104">
        <v>45695</v>
      </c>
      <c r="G35" s="104">
        <v>45695</v>
      </c>
      <c r="H35" s="104">
        <v>45695</v>
      </c>
      <c r="I35" s="104">
        <v>45695</v>
      </c>
      <c r="J35" s="104">
        <v>45695</v>
      </c>
      <c r="K35" s="104">
        <v>45695</v>
      </c>
      <c r="L35" s="104">
        <v>45695</v>
      </c>
      <c r="M35" s="104">
        <v>45695</v>
      </c>
      <c r="N35" s="104">
        <v>45695</v>
      </c>
      <c r="O35" s="104">
        <v>45695</v>
      </c>
      <c r="P35" s="104">
        <v>45695</v>
      </c>
      <c r="Q35" s="104">
        <v>45695</v>
      </c>
      <c r="R35" s="104">
        <v>45695</v>
      </c>
      <c r="S35" s="104">
        <v>45695</v>
      </c>
      <c r="T35" s="104">
        <v>45695</v>
      </c>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472</v>
      </c>
      <c r="B36" s="48" t="s">
        <v>473</v>
      </c>
      <c r="C36" s="48" t="s">
        <v>474</v>
      </c>
      <c r="D36" s="82" t="s">
        <v>35</v>
      </c>
      <c r="E36" s="103" t="s">
        <v>125</v>
      </c>
      <c r="F36" s="103" t="s">
        <v>125</v>
      </c>
      <c r="G36" s="100" t="s">
        <v>125</v>
      </c>
      <c r="H36" s="100" t="s">
        <v>125</v>
      </c>
      <c r="I36" s="100" t="s">
        <v>125</v>
      </c>
      <c r="J36" s="100" t="s">
        <v>125</v>
      </c>
      <c r="K36" s="100" t="s">
        <v>125</v>
      </c>
      <c r="L36" s="100" t="s">
        <v>125</v>
      </c>
      <c r="M36" s="100" t="s">
        <v>125</v>
      </c>
      <c r="N36" s="100" t="s">
        <v>125</v>
      </c>
      <c r="O36" s="100" t="s">
        <v>125</v>
      </c>
      <c r="P36" s="100" t="s">
        <v>125</v>
      </c>
      <c r="Q36" s="100" t="s">
        <v>125</v>
      </c>
      <c r="R36" s="100" t="s">
        <v>125</v>
      </c>
      <c r="S36" s="100" t="s">
        <v>125</v>
      </c>
      <c r="T36" s="100" t="s">
        <v>125</v>
      </c>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476</v>
      </c>
      <c r="B37" s="48" t="s">
        <v>477</v>
      </c>
      <c r="C37" s="48" t="s">
        <v>478</v>
      </c>
      <c r="D37" s="91" t="s">
        <v>35</v>
      </c>
      <c r="E37" s="103" t="s">
        <v>126</v>
      </c>
      <c r="F37" s="103" t="s">
        <v>126</v>
      </c>
      <c r="G37" s="100" t="s">
        <v>126</v>
      </c>
      <c r="H37" s="100" t="s">
        <v>126</v>
      </c>
      <c r="I37" s="100" t="s">
        <v>126</v>
      </c>
      <c r="J37" s="100" t="s">
        <v>126</v>
      </c>
      <c r="K37" s="100" t="s">
        <v>126</v>
      </c>
      <c r="L37" s="100" t="s">
        <v>126</v>
      </c>
      <c r="M37" s="100" t="s">
        <v>126</v>
      </c>
      <c r="N37" s="100" t="s">
        <v>126</v>
      </c>
      <c r="O37" s="100" t="s">
        <v>126</v>
      </c>
      <c r="P37" s="100" t="s">
        <v>126</v>
      </c>
      <c r="Q37" s="100" t="s">
        <v>126</v>
      </c>
      <c r="R37" s="100" t="s">
        <v>126</v>
      </c>
      <c r="S37" s="100" t="s">
        <v>126</v>
      </c>
      <c r="T37" s="100" t="s">
        <v>126</v>
      </c>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480</v>
      </c>
      <c r="B38" s="25" t="s">
        <v>481</v>
      </c>
      <c r="C38" s="48" t="s">
        <v>482</v>
      </c>
      <c r="D38" s="57" t="s">
        <v>42</v>
      </c>
      <c r="E38" s="100" t="s">
        <v>390</v>
      </c>
      <c r="F38" s="100" t="s">
        <v>390</v>
      </c>
      <c r="G38" s="100" t="s">
        <v>390</v>
      </c>
      <c r="H38" s="100" t="s">
        <v>390</v>
      </c>
      <c r="I38" s="100" t="s">
        <v>390</v>
      </c>
      <c r="J38" s="100" t="s">
        <v>390</v>
      </c>
      <c r="K38" s="100" t="s">
        <v>390</v>
      </c>
      <c r="L38" s="100" t="s">
        <v>390</v>
      </c>
      <c r="M38" s="100" t="s">
        <v>390</v>
      </c>
      <c r="N38" s="100" t="s">
        <v>390</v>
      </c>
      <c r="O38" s="100" t="s">
        <v>390</v>
      </c>
      <c r="P38" s="100" t="s">
        <v>390</v>
      </c>
      <c r="Q38" s="100" t="s">
        <v>390</v>
      </c>
      <c r="R38" s="100" t="s">
        <v>390</v>
      </c>
      <c r="S38" s="100" t="s">
        <v>390</v>
      </c>
      <c r="T38" s="100" t="s">
        <v>390</v>
      </c>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483</v>
      </c>
      <c r="B39" s="25" t="s">
        <v>484</v>
      </c>
      <c r="C39" s="48" t="s">
        <v>485</v>
      </c>
      <c r="D39" s="32" t="s">
        <v>35</v>
      </c>
      <c r="E39" s="101" t="s">
        <v>395</v>
      </c>
      <c r="F39" s="101" t="s">
        <v>395</v>
      </c>
      <c r="G39" s="101" t="s">
        <v>395</v>
      </c>
      <c r="H39" s="101" t="s">
        <v>395</v>
      </c>
      <c r="I39" s="101" t="s">
        <v>395</v>
      </c>
      <c r="J39" s="101" t="s">
        <v>395</v>
      </c>
      <c r="K39" s="101" t="s">
        <v>395</v>
      </c>
      <c r="L39" s="101" t="s">
        <v>395</v>
      </c>
      <c r="M39" s="101" t="s">
        <v>395</v>
      </c>
      <c r="N39" s="101" t="s">
        <v>395</v>
      </c>
      <c r="O39" s="101" t="s">
        <v>395</v>
      </c>
      <c r="P39" s="101" t="s">
        <v>395</v>
      </c>
      <c r="Q39" s="101" t="s">
        <v>395</v>
      </c>
      <c r="R39" s="101" t="s">
        <v>395</v>
      </c>
      <c r="S39" s="101" t="s">
        <v>395</v>
      </c>
      <c r="T39" s="101" t="s">
        <v>395</v>
      </c>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486</v>
      </c>
      <c r="B40" s="25" t="s">
        <v>487</v>
      </c>
      <c r="C40" s="48" t="s">
        <v>488</v>
      </c>
      <c r="D40" s="32" t="s">
        <v>35</v>
      </c>
      <c r="E40" s="100" t="s">
        <v>613</v>
      </c>
      <c r="F40" s="100" t="s">
        <v>614</v>
      </c>
      <c r="G40" s="100" t="s">
        <v>615</v>
      </c>
      <c r="H40" s="100" t="s">
        <v>616</v>
      </c>
      <c r="I40" s="100" t="s">
        <v>617</v>
      </c>
      <c r="J40" s="100" t="s">
        <v>618</v>
      </c>
      <c r="K40" s="100" t="s">
        <v>619</v>
      </c>
      <c r="L40" s="100" t="s">
        <v>620</v>
      </c>
      <c r="M40" s="100" t="s">
        <v>621</v>
      </c>
      <c r="N40" s="100" t="s">
        <v>622</v>
      </c>
      <c r="O40" s="100" t="s">
        <v>623</v>
      </c>
      <c r="P40" s="100" t="s">
        <v>624</v>
      </c>
      <c r="Q40" s="100" t="s">
        <v>625</v>
      </c>
      <c r="R40" s="100" t="s">
        <v>626</v>
      </c>
      <c r="S40" s="100" t="s">
        <v>627</v>
      </c>
      <c r="T40" s="100" t="s">
        <v>628</v>
      </c>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520</v>
      </c>
      <c r="B41" s="25" t="s">
        <v>521</v>
      </c>
      <c r="C41" s="48" t="s">
        <v>522</v>
      </c>
      <c r="D41" s="32" t="s">
        <v>35</v>
      </c>
      <c r="E41" s="100" t="s">
        <v>629</v>
      </c>
      <c r="F41" s="100" t="s">
        <v>630</v>
      </c>
      <c r="G41" s="100" t="s">
        <v>631</v>
      </c>
      <c r="H41" s="100" t="s">
        <v>632</v>
      </c>
      <c r="I41" s="100" t="s">
        <v>633</v>
      </c>
      <c r="J41" s="100" t="s">
        <v>634</v>
      </c>
      <c r="K41" s="100" t="s">
        <v>635</v>
      </c>
      <c r="L41" s="100" t="s">
        <v>636</v>
      </c>
      <c r="M41" s="100" t="s">
        <v>637</v>
      </c>
      <c r="N41" s="100" t="s">
        <v>638</v>
      </c>
      <c r="O41" s="100" t="s">
        <v>639</v>
      </c>
      <c r="P41" s="100" t="s">
        <v>640</v>
      </c>
      <c r="Q41" s="100" t="s">
        <v>641</v>
      </c>
      <c r="R41" s="100" t="s">
        <v>642</v>
      </c>
      <c r="S41" s="100" t="s">
        <v>643</v>
      </c>
      <c r="T41" s="100" t="s">
        <v>644</v>
      </c>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554</v>
      </c>
      <c r="B42" s="53" t="s">
        <v>555</v>
      </c>
      <c r="C42" s="53" t="s">
        <v>556</v>
      </c>
      <c r="D42" s="88" t="s">
        <v>46</v>
      </c>
      <c r="E42" s="105">
        <v>45695</v>
      </c>
      <c r="F42" s="105">
        <v>45695</v>
      </c>
      <c r="G42" s="105">
        <v>45695</v>
      </c>
      <c r="H42" s="105">
        <v>45695</v>
      </c>
      <c r="I42" s="105">
        <v>45695</v>
      </c>
      <c r="J42" s="105">
        <v>45695</v>
      </c>
      <c r="K42" s="105">
        <v>45695</v>
      </c>
      <c r="L42" s="105">
        <v>45695</v>
      </c>
      <c r="M42" s="105">
        <v>45695</v>
      </c>
      <c r="N42" s="105">
        <v>45695</v>
      </c>
      <c r="O42" s="105">
        <v>45695</v>
      </c>
      <c r="P42" s="105">
        <v>45695</v>
      </c>
      <c r="Q42" s="105">
        <v>45695</v>
      </c>
      <c r="R42" s="105">
        <v>45695</v>
      </c>
      <c r="S42" s="105">
        <v>45695</v>
      </c>
      <c r="T42" s="105">
        <v>45695</v>
      </c>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7" t="s">
        <v>23</v>
      </c>
      <c r="C43" s="164"/>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c r="AI43" s="164"/>
      <c r="AJ43" s="164"/>
      <c r="AK43" s="164"/>
      <c r="AL43" s="164"/>
      <c r="AM43" s="164"/>
      <c r="AN43" s="164"/>
      <c r="AO43" s="164"/>
      <c r="AP43" s="164"/>
      <c r="AQ43" s="164"/>
      <c r="AR43" s="164"/>
    </row>
    <row r="44" spans="1:44" ht="14.25" hidden="1" customHeight="1" x14ac:dyDescent="0.2">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4"/>
      <c r="AK44" s="164"/>
      <c r="AL44" s="164"/>
      <c r="AM44" s="164"/>
      <c r="AN44" s="164"/>
      <c r="AO44" s="164"/>
      <c r="AP44" s="164"/>
      <c r="AQ44" s="164"/>
      <c r="AR44" s="164"/>
    </row>
    <row r="45" spans="1:44" ht="14.25" hidden="1" customHeight="1" x14ac:dyDescent="0.2">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4"/>
      <c r="AK45" s="164"/>
      <c r="AL45" s="164"/>
      <c r="AM45" s="164"/>
      <c r="AN45" s="164"/>
      <c r="AO45" s="164"/>
      <c r="AP45" s="164"/>
      <c r="AQ45" s="164"/>
      <c r="AR45" s="164"/>
    </row>
    <row r="46" spans="1:44" ht="14.25" hidden="1" customHeight="1" x14ac:dyDescent="0.2">
      <c r="C46" s="164"/>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164"/>
      <c r="AK46" s="164"/>
      <c r="AL46" s="164"/>
      <c r="AM46" s="164"/>
      <c r="AN46" s="164"/>
      <c r="AO46" s="164"/>
      <c r="AP46" s="164"/>
      <c r="AQ46" s="164"/>
      <c r="AR46" s="164"/>
    </row>
    <row r="47" spans="1:44" ht="14.25" hidden="1" customHeight="1" x14ac:dyDescent="0.2">
      <c r="C47" s="164"/>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164"/>
      <c r="AL47" s="164"/>
      <c r="AM47" s="164"/>
      <c r="AN47" s="164"/>
      <c r="AO47" s="164"/>
      <c r="AP47" s="164"/>
      <c r="AQ47" s="164"/>
      <c r="AR47" s="164"/>
    </row>
    <row r="48" spans="1:44" ht="14.25" hidden="1" customHeight="1" x14ac:dyDescent="0.2">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64"/>
      <c r="AL48" s="164"/>
      <c r="AM48" s="164"/>
      <c r="AN48" s="164"/>
      <c r="AO48" s="164"/>
      <c r="AP48" s="164"/>
      <c r="AQ48" s="164"/>
      <c r="AR48" s="164"/>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djuF/wmqElmfCs5FtY8YTD4okpaNW9NqSPZmNCijc5Ur6usAap0rwt3ZznA+SMxtpU7i07KaDJNYzTeig2IO6g==" saltValue="ormrH3HsST4AbzDQ59f2gA=="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CAE70EF1-8E16-43C7-A7E6-DE8926998CC9}"/>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EF77138C-C6CC-49FC-9762-0CF789395845}">
          <x14:formula1>
            <xm:f>'Set Values'!$H$3:$H$12</xm:f>
          </x14:formula1>
          <xm:sqref>E18:CZ18</xm:sqref>
        </x14:dataValidation>
        <x14:dataValidation type="list" allowBlank="1" showInputMessage="1" xr:uid="{BD864586-F969-4FA2-8DFB-A4385F283DC0}">
          <x14:formula1>
            <xm:f>'Set Values'!$K$3:$K$10</xm:f>
          </x14:formula1>
          <xm:sqref>E23:L23</xm:sqref>
        </x14:dataValidation>
        <x14:dataValidation type="list" allowBlank="1" showInputMessage="1" prompt="To enter free text, select cell and type - do not click into cell" xr:uid="{970EAB54-0CEA-4ABD-A713-631E7B568C40}">
          <x14:formula1>
            <xm:f>'Set Values'!$G$3:$G$14</xm:f>
          </x14:formula1>
          <xm:sqref>E16:CZ16</xm:sqref>
        </x14:dataValidation>
        <x14:dataValidation type="list" allowBlank="1" showInputMessage="1" showErrorMessage="1" xr:uid="{EF4ABEAB-09AC-487F-98CD-B67DB4FF6147}">
          <x14:formula1>
            <xm:f>'Set Values'!$L$3:$L$5</xm:f>
          </x14:formula1>
          <xm:sqref>E24:L24</xm:sqref>
        </x14:dataValidation>
        <x14:dataValidation type="list" allowBlank="1" showInputMessage="1" showErrorMessage="1" xr:uid="{ECD2D050-BF8D-446D-8C1B-332C2D0FF8C9}">
          <x14:formula1>
            <xm:f>'Set Values'!$M$3:$M$4</xm:f>
          </x14:formula1>
          <xm:sqref>E31:AR31 E38:AR38</xm:sqref>
        </x14:dataValidation>
        <x14:dataValidation type="list" allowBlank="1" showInputMessage="1" prompt="To enter free text, select cell and type - do not click into cell" xr:uid="{DAFAAC69-2DCB-481B-A1DA-1D0F94A853E8}">
          <x14:formula1>
            <xm:f>'Set Values'!$F$3:$F$12</xm:f>
          </x14:formula1>
          <xm:sqref>E14:CZ14</xm:sqref>
        </x14:dataValidation>
        <x14:dataValidation type="list" allowBlank="1" showInputMessage="1" prompt="To enter free text, select cell and type - do not click into cell" xr:uid="{B387176A-EA06-4BE8-8258-7140B3FB4392}">
          <x14:formula1>
            <xm:f>'Set Values'!$I$3:$I$7</xm:f>
          </x14:formula1>
          <xm:sqref>E17:CZ17</xm:sqref>
        </x14:dataValidation>
        <x14:dataValidation type="list" allowBlank="1" showInputMessage="1" xr:uid="{A282B94B-1B82-4A07-9B5C-284F692A09D4}">
          <x14:formula1>
            <xm:f>'Set Values'!$I$3:$I$7</xm:f>
          </x14:formula1>
          <xm:sqref>E19:CZ19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4D3A0-A2ED-41DE-A3AB-ACCB7BB5F395}">
  <dimension ref="A1:DA135"/>
  <sheetViews>
    <sheetView showGridLines="0" topLeftCell="A41" zoomScale="85" zoomScaleNormal="85" workbookViewId="0">
      <selection activeCell="A43" sqref="A43: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34" width="90.7109375" style="76" customWidth="1"/>
    <col min="35" max="44" width="20.5703125" style="76" customWidth="1"/>
    <col min="45" max="104" width="20.5703125" style="6" customWidth="1"/>
    <col min="105" max="105" width="20.5703125" style="6" hidden="1"/>
    <col min="106" max="16384" width="9.140625" style="6" hidden="1"/>
  </cols>
  <sheetData>
    <row r="1" spans="1:104" ht="28.5" customHeight="1" x14ac:dyDescent="0.2">
      <c r="A1" s="23" t="s">
        <v>165</v>
      </c>
      <c r="B1" s="23"/>
      <c r="C1" s="6"/>
      <c r="D1" s="90"/>
      <c r="E1" s="61"/>
      <c r="F1" s="67"/>
      <c r="G1" s="67"/>
      <c r="H1" s="67"/>
      <c r="I1" s="67"/>
      <c r="J1" s="6"/>
      <c r="K1" s="6"/>
      <c r="L1" s="6"/>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row>
    <row r="2" spans="1:104" ht="19.5" customHeight="1" thickBot="1" x14ac:dyDescent="0.25">
      <c r="A2" s="152" t="s">
        <v>166</v>
      </c>
      <c r="B2" s="23"/>
      <c r="C2" s="6"/>
      <c r="D2" s="78" t="str">
        <f>IF(COUNTA(E31, E38)=2,"DATA OK: Assurances correctly reported to II.C.2.a and II.C.3.a","WARNING: Assurances not yet reported to II.C.2.a and II.C.3.a")</f>
        <v>DATA OK: Assurances correctly reported to II.C.2.a and II.C.3.a</v>
      </c>
      <c r="E2" s="6"/>
      <c r="F2" s="6"/>
      <c r="G2" s="6"/>
      <c r="H2" s="6"/>
      <c r="I2" s="6"/>
      <c r="J2" s="6"/>
      <c r="K2" s="6"/>
      <c r="L2" s="6"/>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row>
    <row r="3" spans="1:104" ht="28.5" customHeight="1" x14ac:dyDescent="0.2">
      <c r="A3" s="153" t="s">
        <v>167</v>
      </c>
      <c r="B3" s="154"/>
      <c r="C3" s="155" t="str">
        <f>IF('I_State&amp;Prog_Info'!G15="","[Program 3]",'I_State&amp;Prog_Info'!G15)</f>
        <v>Drug Medi-Cal Organized Delivery System (DMC-ODS)</v>
      </c>
      <c r="D3" s="164"/>
      <c r="E3" s="67"/>
      <c r="F3" s="164"/>
      <c r="G3" s="6"/>
      <c r="H3" s="6"/>
      <c r="I3" s="6"/>
      <c r="J3" s="6"/>
      <c r="K3" s="6"/>
      <c r="L3" s="6"/>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row>
    <row r="4" spans="1:104" ht="23.25" customHeight="1" x14ac:dyDescent="0.2">
      <c r="A4" s="196" t="s">
        <v>168</v>
      </c>
      <c r="B4" s="197"/>
      <c r="C4" s="92" t="str">
        <f>IF('I_State&amp;Prog_Info'!G17="","(Placeholder for plan type)",'I_State&amp;Prog_Info'!G17)</f>
        <v>PIHP</v>
      </c>
      <c r="D4" s="164"/>
      <c r="E4" s="6"/>
      <c r="F4" s="6"/>
      <c r="G4" s="6"/>
      <c r="H4" s="6"/>
      <c r="I4" s="6"/>
      <c r="J4" s="6"/>
      <c r="K4" s="6"/>
      <c r="L4" s="6"/>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row>
    <row r="5" spans="1:104" ht="23.25" customHeight="1" x14ac:dyDescent="0.2">
      <c r="A5" s="196" t="s">
        <v>169</v>
      </c>
      <c r="B5" s="197"/>
      <c r="C5" s="92" t="str">
        <f>IF('I_State&amp;Prog_Info'!G59="","(Placeholder for providers)",'I_State&amp;Prog_Info'!G59)</f>
        <v>Adult behavioral health, 
Pediatric behavioral health, 
other services</v>
      </c>
      <c r="D5" s="164"/>
      <c r="E5" s="6"/>
      <c r="F5" s="164"/>
      <c r="G5" s="6"/>
      <c r="H5" s="6"/>
      <c r="I5" s="6"/>
      <c r="J5" s="6"/>
      <c r="K5" s="6"/>
      <c r="L5" s="6"/>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row>
    <row r="6" spans="1:104" ht="23.25" customHeight="1" x14ac:dyDescent="0.2">
      <c r="A6" s="196" t="s">
        <v>170</v>
      </c>
      <c r="B6" s="197"/>
      <c r="C6" s="93" t="str">
        <f>IF('I_State&amp;Prog_Info'!G39="","(Placeholder for separate analysis and results document)",'I_State&amp;Prog_Info'!G39)</f>
        <v>Yes, analysis methods and results are contained in a separate document(s)</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
      </c>
      <c r="E6" s="164"/>
      <c r="F6" s="164"/>
      <c r="G6" s="164"/>
      <c r="H6" s="6"/>
      <c r="I6" s="6"/>
      <c r="J6" s="6"/>
      <c r="K6" s="6"/>
      <c r="L6" s="6"/>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row>
    <row r="7" spans="1:104" ht="23.1" customHeight="1" x14ac:dyDescent="0.2">
      <c r="A7" s="196" t="s">
        <v>171</v>
      </c>
      <c r="B7" s="197"/>
      <c r="C7" s="93" t="str">
        <f>IF('I_State&amp;Prog_Info'!G40="","(Placeholder for separate analysis and results document)",'I_State&amp;Prog_Info'!G40)</f>
        <v>Please see the attached document titled “Birdseye View_FY23-24_BH SMHS DMC ODS Network Certification Summary.” For the methodology used to analyze standards set in 42 CFR 438.68, see the document titled “DHCS BH DMC-ODS Methodology Description.”</v>
      </c>
      <c r="D7" s="3"/>
      <c r="E7" s="6"/>
      <c r="F7" s="6"/>
      <c r="G7" s="6"/>
      <c r="H7" s="6"/>
      <c r="I7" s="6"/>
      <c r="J7" s="6"/>
      <c r="K7" s="6"/>
      <c r="L7" s="6"/>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row>
    <row r="8" spans="1:104" ht="23.1" customHeight="1" thickBot="1" x14ac:dyDescent="0.25">
      <c r="A8" s="200" t="s">
        <v>172</v>
      </c>
      <c r="B8" s="201"/>
      <c r="C8" s="94" t="str">
        <f>IF('I_State&amp;Prog_Info'!G41="","(Placeholder for separate analysis and results document)",'I_State&amp;Prog_Info'!G41)</f>
        <v>11/01/2023 to 08/30/2024</v>
      </c>
      <c r="D8" s="3"/>
      <c r="E8" s="6"/>
      <c r="F8" s="6"/>
      <c r="G8" s="6"/>
      <c r="H8" s="6"/>
      <c r="I8" s="6"/>
      <c r="J8" s="6"/>
      <c r="K8" s="6"/>
      <c r="L8" s="6"/>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row>
    <row r="9" spans="1:104" ht="87.75" customHeight="1" x14ac:dyDescent="0.2">
      <c r="A9" s="198" t="s">
        <v>173</v>
      </c>
      <c r="B9" s="198"/>
      <c r="C9" s="198"/>
      <c r="D9" s="164"/>
      <c r="E9" s="6"/>
      <c r="F9" s="6"/>
      <c r="G9" s="6"/>
      <c r="H9" s="6"/>
      <c r="I9" s="6"/>
      <c r="J9" s="6"/>
      <c r="K9" s="6"/>
      <c r="L9" s="6"/>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row>
    <row r="10" spans="1:104" ht="18" customHeight="1" x14ac:dyDescent="0.2">
      <c r="A10" s="164"/>
      <c r="B10" s="164"/>
      <c r="C10" s="164"/>
      <c r="D10" s="3"/>
      <c r="E10" s="6"/>
      <c r="F10" s="6"/>
      <c r="G10" s="6"/>
      <c r="H10" s="6"/>
      <c r="I10" s="6"/>
      <c r="J10" s="6"/>
      <c r="K10" s="6"/>
      <c r="L10" s="6"/>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row>
    <row r="11" spans="1:104" ht="41.25" customHeight="1" thickBot="1" x14ac:dyDescent="0.35">
      <c r="A11" s="199" t="s">
        <v>174</v>
      </c>
      <c r="B11" s="199"/>
      <c r="C11" s="199"/>
      <c r="D11" s="6"/>
      <c r="E11" s="6"/>
      <c r="F11" s="6"/>
      <c r="G11" s="6"/>
      <c r="H11" s="6"/>
      <c r="I11" s="6"/>
      <c r="J11" s="6"/>
      <c r="K11" s="6"/>
      <c r="L11" s="6"/>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row>
    <row r="12" spans="1:104" ht="30" customHeight="1" x14ac:dyDescent="0.25">
      <c r="A12" s="183" t="s">
        <v>175</v>
      </c>
      <c r="B12" s="183"/>
      <c r="C12" s="183"/>
      <c r="D12" s="168"/>
      <c r="E12" s="156" t="s">
        <v>176</v>
      </c>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8"/>
    </row>
    <row r="13" spans="1:104" ht="29.25" customHeight="1" x14ac:dyDescent="0.2">
      <c r="A13" s="8" t="s">
        <v>28</v>
      </c>
      <c r="B13" s="9" t="s">
        <v>29</v>
      </c>
      <c r="C13" s="9" t="s">
        <v>30</v>
      </c>
      <c r="D13" s="9" t="s">
        <v>31</v>
      </c>
      <c r="E13" s="5" t="s">
        <v>177</v>
      </c>
      <c r="F13" s="5" t="s">
        <v>178</v>
      </c>
      <c r="G13" s="5" t="s">
        <v>179</v>
      </c>
      <c r="H13" s="5" t="s">
        <v>180</v>
      </c>
      <c r="I13" s="5" t="s">
        <v>181</v>
      </c>
      <c r="J13" s="5" t="s">
        <v>182</v>
      </c>
      <c r="K13" s="5" t="s">
        <v>183</v>
      </c>
      <c r="L13" s="5" t="s">
        <v>184</v>
      </c>
      <c r="M13" s="5" t="s">
        <v>185</v>
      </c>
      <c r="N13" s="5" t="s">
        <v>186</v>
      </c>
      <c r="O13" s="5" t="s">
        <v>187</v>
      </c>
      <c r="P13" s="5" t="s">
        <v>188</v>
      </c>
      <c r="Q13" s="5" t="s">
        <v>189</v>
      </c>
      <c r="R13" s="5" t="s">
        <v>190</v>
      </c>
      <c r="S13" s="5" t="s">
        <v>191</v>
      </c>
      <c r="T13" s="5" t="s">
        <v>192</v>
      </c>
      <c r="U13" s="5" t="s">
        <v>193</v>
      </c>
      <c r="V13" s="5" t="s">
        <v>194</v>
      </c>
      <c r="W13" s="5" t="s">
        <v>195</v>
      </c>
      <c r="X13" s="5" t="s">
        <v>196</v>
      </c>
      <c r="Y13" s="5" t="s">
        <v>197</v>
      </c>
      <c r="Z13" s="5" t="s">
        <v>198</v>
      </c>
      <c r="AA13" s="5" t="s">
        <v>199</v>
      </c>
      <c r="AB13" s="5" t="s">
        <v>200</v>
      </c>
      <c r="AC13" s="5" t="s">
        <v>201</v>
      </c>
      <c r="AD13" s="5" t="s">
        <v>202</v>
      </c>
      <c r="AE13" s="5" t="s">
        <v>203</v>
      </c>
      <c r="AF13" s="5" t="s">
        <v>204</v>
      </c>
      <c r="AG13" s="5" t="s">
        <v>205</v>
      </c>
      <c r="AH13" s="5" t="s">
        <v>206</v>
      </c>
      <c r="AI13" s="5" t="s">
        <v>207</v>
      </c>
      <c r="AJ13" s="5" t="s">
        <v>208</v>
      </c>
      <c r="AK13" s="5" t="s">
        <v>209</v>
      </c>
      <c r="AL13" s="5" t="s">
        <v>210</v>
      </c>
      <c r="AM13" s="5" t="s">
        <v>211</v>
      </c>
      <c r="AN13" s="5" t="s">
        <v>212</v>
      </c>
      <c r="AO13" s="5" t="s">
        <v>213</v>
      </c>
      <c r="AP13" s="5" t="s">
        <v>214</v>
      </c>
      <c r="AQ13" s="5" t="s">
        <v>215</v>
      </c>
      <c r="AR13" s="5" t="s">
        <v>216</v>
      </c>
      <c r="AS13" s="5" t="s">
        <v>217</v>
      </c>
      <c r="AT13" s="5" t="s">
        <v>218</v>
      </c>
      <c r="AU13" s="5" t="s">
        <v>219</v>
      </c>
      <c r="AV13" s="5" t="s">
        <v>220</v>
      </c>
      <c r="AW13" s="5" t="s">
        <v>221</v>
      </c>
      <c r="AX13" s="5" t="s">
        <v>222</v>
      </c>
      <c r="AY13" s="5" t="s">
        <v>223</v>
      </c>
      <c r="AZ13" s="5" t="s">
        <v>224</v>
      </c>
      <c r="BA13" s="5" t="s">
        <v>225</v>
      </c>
      <c r="BB13" s="5" t="s">
        <v>226</v>
      </c>
      <c r="BC13" s="5" t="s">
        <v>227</v>
      </c>
      <c r="BD13" s="5" t="s">
        <v>228</v>
      </c>
      <c r="BE13" s="5" t="s">
        <v>229</v>
      </c>
      <c r="BF13" s="5" t="s">
        <v>230</v>
      </c>
      <c r="BG13" s="5" t="s">
        <v>231</v>
      </c>
      <c r="BH13" s="5" t="s">
        <v>232</v>
      </c>
      <c r="BI13" s="5" t="s">
        <v>233</v>
      </c>
      <c r="BJ13" s="5" t="s">
        <v>234</v>
      </c>
      <c r="BK13" s="5" t="s">
        <v>235</v>
      </c>
      <c r="BL13" s="5" t="s">
        <v>236</v>
      </c>
      <c r="BM13" s="5" t="s">
        <v>237</v>
      </c>
      <c r="BN13" s="5" t="s">
        <v>238</v>
      </c>
      <c r="BO13" s="5" t="s">
        <v>239</v>
      </c>
      <c r="BP13" s="5" t="s">
        <v>240</v>
      </c>
      <c r="BQ13" s="5" t="s">
        <v>241</v>
      </c>
      <c r="BR13" s="5" t="s">
        <v>242</v>
      </c>
      <c r="BS13" s="5" t="s">
        <v>243</v>
      </c>
      <c r="BT13" s="5" t="s">
        <v>244</v>
      </c>
      <c r="BU13" s="5" t="s">
        <v>245</v>
      </c>
      <c r="BV13" s="5" t="s">
        <v>246</v>
      </c>
      <c r="BW13" s="5" t="s">
        <v>247</v>
      </c>
      <c r="BX13" s="5" t="s">
        <v>248</v>
      </c>
      <c r="BY13" s="5" t="s">
        <v>249</v>
      </c>
      <c r="BZ13" s="5" t="s">
        <v>250</v>
      </c>
      <c r="CA13" s="5" t="s">
        <v>251</v>
      </c>
      <c r="CB13" s="5" t="s">
        <v>252</v>
      </c>
      <c r="CC13" s="5" t="s">
        <v>253</v>
      </c>
      <c r="CD13" s="5" t="s">
        <v>254</v>
      </c>
      <c r="CE13" s="5" t="s">
        <v>255</v>
      </c>
      <c r="CF13" s="5" t="s">
        <v>256</v>
      </c>
      <c r="CG13" s="5" t="s">
        <v>257</v>
      </c>
      <c r="CH13" s="5" t="s">
        <v>258</v>
      </c>
      <c r="CI13" s="5" t="s">
        <v>259</v>
      </c>
      <c r="CJ13" s="5" t="s">
        <v>260</v>
      </c>
      <c r="CK13" s="5" t="s">
        <v>261</v>
      </c>
      <c r="CL13" s="5" t="s">
        <v>262</v>
      </c>
      <c r="CM13" s="5" t="s">
        <v>263</v>
      </c>
      <c r="CN13" s="5" t="s">
        <v>264</v>
      </c>
      <c r="CO13" s="5" t="s">
        <v>265</v>
      </c>
      <c r="CP13" s="5" t="s">
        <v>266</v>
      </c>
      <c r="CQ13" s="5" t="s">
        <v>267</v>
      </c>
      <c r="CR13" s="5" t="s">
        <v>268</v>
      </c>
      <c r="CS13" s="5" t="s">
        <v>269</v>
      </c>
      <c r="CT13" s="5" t="s">
        <v>270</v>
      </c>
      <c r="CU13" s="5" t="s">
        <v>271</v>
      </c>
      <c r="CV13" s="5" t="s">
        <v>272</v>
      </c>
      <c r="CW13" s="5" t="s">
        <v>273</v>
      </c>
      <c r="CX13" s="5" t="s">
        <v>274</v>
      </c>
      <c r="CY13" s="5" t="s">
        <v>275</v>
      </c>
      <c r="CZ13" s="5" t="s">
        <v>276</v>
      </c>
    </row>
    <row r="14" spans="1:104" ht="28.5" x14ac:dyDescent="0.2">
      <c r="A14" s="73" t="s">
        <v>277</v>
      </c>
      <c r="B14" s="48" t="s">
        <v>278</v>
      </c>
      <c r="C14" s="25" t="s">
        <v>279</v>
      </c>
      <c r="D14" s="58" t="s">
        <v>73</v>
      </c>
      <c r="E14" s="100" t="s">
        <v>281</v>
      </c>
      <c r="F14" s="100" t="s">
        <v>281</v>
      </c>
      <c r="G14" s="100" t="s">
        <v>645</v>
      </c>
      <c r="H14" s="100" t="s">
        <v>645</v>
      </c>
      <c r="I14" s="100" t="s">
        <v>645</v>
      </c>
      <c r="J14" s="100" t="s">
        <v>645</v>
      </c>
      <c r="K14" s="100" t="s">
        <v>283</v>
      </c>
      <c r="L14" s="100" t="s">
        <v>283</v>
      </c>
      <c r="M14" s="100" t="s">
        <v>646</v>
      </c>
      <c r="N14" s="100" t="s">
        <v>285</v>
      </c>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286</v>
      </c>
      <c r="B15" s="48" t="s">
        <v>287</v>
      </c>
      <c r="C15" s="25" t="s">
        <v>288</v>
      </c>
      <c r="D15" s="58" t="s">
        <v>35</v>
      </c>
      <c r="E15" s="100" t="s">
        <v>289</v>
      </c>
      <c r="F15" s="100" t="s">
        <v>290</v>
      </c>
      <c r="G15" s="100" t="s">
        <v>647</v>
      </c>
      <c r="H15" s="100" t="s">
        <v>648</v>
      </c>
      <c r="I15" s="100" t="s">
        <v>649</v>
      </c>
      <c r="J15" s="100" t="s">
        <v>650</v>
      </c>
      <c r="K15" s="100" t="s">
        <v>651</v>
      </c>
      <c r="L15" s="100" t="s">
        <v>651</v>
      </c>
      <c r="M15" s="100" t="s">
        <v>299</v>
      </c>
      <c r="N15" s="100" t="s">
        <v>300</v>
      </c>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301</v>
      </c>
      <c r="B16" s="48" t="s">
        <v>302</v>
      </c>
      <c r="C16" s="48" t="s">
        <v>303</v>
      </c>
      <c r="D16" s="58" t="s">
        <v>73</v>
      </c>
      <c r="E16" s="101" t="s">
        <v>652</v>
      </c>
      <c r="F16" s="101" t="s">
        <v>653</v>
      </c>
      <c r="G16" s="101" t="s">
        <v>654</v>
      </c>
      <c r="H16" s="101" t="s">
        <v>655</v>
      </c>
      <c r="I16" s="101" t="s">
        <v>656</v>
      </c>
      <c r="J16" s="101" t="s">
        <v>657</v>
      </c>
      <c r="K16" s="101" t="s">
        <v>658</v>
      </c>
      <c r="L16" s="101" t="s">
        <v>659</v>
      </c>
      <c r="M16" s="101" t="s">
        <v>307</v>
      </c>
      <c r="N16" s="101" t="s">
        <v>307</v>
      </c>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308</v>
      </c>
      <c r="B17" s="74" t="s">
        <v>309</v>
      </c>
      <c r="C17" s="33" t="s">
        <v>310</v>
      </c>
      <c r="D17" s="59" t="s">
        <v>73</v>
      </c>
      <c r="E17" s="101" t="s">
        <v>311</v>
      </c>
      <c r="F17" s="101" t="s">
        <v>311</v>
      </c>
      <c r="G17" s="101" t="s">
        <v>311</v>
      </c>
      <c r="H17" s="101" t="s">
        <v>311</v>
      </c>
      <c r="I17" s="101" t="s">
        <v>311</v>
      </c>
      <c r="J17" s="101" t="s">
        <v>311</v>
      </c>
      <c r="K17" s="101" t="s">
        <v>311</v>
      </c>
      <c r="L17" s="101" t="s">
        <v>311</v>
      </c>
      <c r="M17" s="101" t="s">
        <v>311</v>
      </c>
      <c r="N17" s="101" t="s">
        <v>311</v>
      </c>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314</v>
      </c>
      <c r="B18" s="53" t="s">
        <v>315</v>
      </c>
      <c r="C18" s="30" t="s">
        <v>316</v>
      </c>
      <c r="D18" s="60" t="s">
        <v>73</v>
      </c>
      <c r="E18" s="102" t="s">
        <v>317</v>
      </c>
      <c r="F18" s="102" t="s">
        <v>317</v>
      </c>
      <c r="G18" s="102" t="s">
        <v>317</v>
      </c>
      <c r="H18" s="102" t="s">
        <v>317</v>
      </c>
      <c r="I18" s="102" t="s">
        <v>317</v>
      </c>
      <c r="J18" s="102" t="s">
        <v>317</v>
      </c>
      <c r="K18" s="102" t="s">
        <v>317</v>
      </c>
      <c r="L18" s="102" t="s">
        <v>317</v>
      </c>
      <c r="M18" s="102" t="s">
        <v>317</v>
      </c>
      <c r="N18" s="102" t="s">
        <v>317</v>
      </c>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5" t="s">
        <v>54</v>
      </c>
      <c r="B19" s="46"/>
      <c r="C19" s="46"/>
      <c r="D19" s="46"/>
    </row>
    <row r="20" spans="1:104" ht="43.5" customHeight="1" thickBot="1" x14ac:dyDescent="0.35">
      <c r="A20" s="199" t="s">
        <v>318</v>
      </c>
      <c r="B20" s="199"/>
      <c r="C20" s="199"/>
      <c r="D20" s="31"/>
      <c r="E20" s="6"/>
      <c r="F20" s="6"/>
      <c r="G20" s="6"/>
      <c r="H20" s="6"/>
      <c r="I20" s="6"/>
      <c r="J20" s="6"/>
      <c r="K20" s="6"/>
      <c r="L20" s="6"/>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row>
    <row r="21" spans="1:104" ht="39.75" customHeight="1" x14ac:dyDescent="0.25">
      <c r="A21" s="186" t="s">
        <v>319</v>
      </c>
      <c r="B21" s="186"/>
      <c r="C21" s="186"/>
      <c r="D21" s="168"/>
      <c r="E21" s="156" t="s">
        <v>320</v>
      </c>
      <c r="F21" s="159"/>
      <c r="G21" s="159"/>
      <c r="H21" s="159"/>
      <c r="I21" s="157"/>
      <c r="J21" s="157"/>
      <c r="K21" s="157"/>
      <c r="L21" s="158"/>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row>
    <row r="22" spans="1:104" ht="47.25" customHeight="1" x14ac:dyDescent="0.2">
      <c r="A22" s="8" t="s">
        <v>28</v>
      </c>
      <c r="B22" s="9" t="s">
        <v>29</v>
      </c>
      <c r="C22" s="9" t="s">
        <v>30</v>
      </c>
      <c r="D22" s="9" t="s">
        <v>31</v>
      </c>
      <c r="E22" s="83" t="s">
        <v>321</v>
      </c>
      <c r="F22" s="83" t="s">
        <v>322</v>
      </c>
      <c r="G22" s="83" t="s">
        <v>323</v>
      </c>
      <c r="H22" s="83" t="s">
        <v>324</v>
      </c>
      <c r="I22" s="83" t="s">
        <v>325</v>
      </c>
      <c r="J22" s="83" t="s">
        <v>326</v>
      </c>
      <c r="K22" s="83" t="s">
        <v>327</v>
      </c>
      <c r="L22" s="83" t="s">
        <v>328</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329</v>
      </c>
      <c r="B23" s="48" t="s">
        <v>330</v>
      </c>
      <c r="C23" s="48" t="s">
        <v>331</v>
      </c>
      <c r="D23" s="25" t="s">
        <v>73</v>
      </c>
      <c r="E23" s="69" t="s">
        <v>332</v>
      </c>
      <c r="F23" s="96" t="s">
        <v>333</v>
      </c>
      <c r="G23" s="69" t="s">
        <v>333</v>
      </c>
      <c r="H23" s="69" t="s">
        <v>333</v>
      </c>
      <c r="I23" s="69" t="s">
        <v>333</v>
      </c>
      <c r="J23" s="69" t="s">
        <v>333</v>
      </c>
      <c r="K23" s="69" t="s">
        <v>333</v>
      </c>
      <c r="L23" s="69" t="s">
        <v>333</v>
      </c>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334</v>
      </c>
      <c r="B24" s="86" t="s">
        <v>335</v>
      </c>
      <c r="C24" s="86" t="s">
        <v>336</v>
      </c>
      <c r="D24" s="82" t="s">
        <v>73</v>
      </c>
      <c r="E24" s="97" t="s">
        <v>337</v>
      </c>
      <c r="F24" s="98" t="s">
        <v>333</v>
      </c>
      <c r="G24" s="97" t="s">
        <v>333</v>
      </c>
      <c r="H24" s="97" t="s">
        <v>333</v>
      </c>
      <c r="I24" s="97" t="s">
        <v>333</v>
      </c>
      <c r="J24" s="97" t="s">
        <v>333</v>
      </c>
      <c r="K24" s="97" t="s">
        <v>333</v>
      </c>
      <c r="L24" s="97" t="s">
        <v>333</v>
      </c>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338</v>
      </c>
      <c r="B25" s="53" t="s">
        <v>339</v>
      </c>
      <c r="C25" s="53" t="s">
        <v>340</v>
      </c>
      <c r="D25" s="84" t="s">
        <v>35</v>
      </c>
      <c r="E25" s="95" t="s">
        <v>126</v>
      </c>
      <c r="F25" s="95" t="s">
        <v>126</v>
      </c>
      <c r="G25" s="95" t="s">
        <v>126</v>
      </c>
      <c r="H25" s="95" t="s">
        <v>126</v>
      </c>
      <c r="I25" s="95" t="s">
        <v>126</v>
      </c>
      <c r="J25" s="95" t="s">
        <v>126</v>
      </c>
      <c r="K25" s="95" t="s">
        <v>126</v>
      </c>
      <c r="L25" s="95" t="s">
        <v>126</v>
      </c>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7" t="s">
        <v>54</v>
      </c>
      <c r="C26" s="6"/>
      <c r="D26" s="6"/>
      <c r="E26" s="6"/>
      <c r="F26" s="6"/>
      <c r="G26" s="6"/>
      <c r="H26" s="6"/>
      <c r="I26" s="6"/>
      <c r="J26" s="6"/>
      <c r="K26" s="6"/>
      <c r="L26" s="6"/>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164"/>
      <c r="AM26" s="164"/>
      <c r="AN26" s="164"/>
      <c r="AO26" s="164"/>
      <c r="AP26" s="164"/>
      <c r="AQ26" s="164"/>
      <c r="AR26" s="164"/>
    </row>
    <row r="27" spans="1:104" ht="28.5" customHeight="1" thickBot="1" x14ac:dyDescent="0.35">
      <c r="A27" s="195" t="s">
        <v>341</v>
      </c>
      <c r="B27" s="195"/>
      <c r="C27" s="195"/>
      <c r="D27" s="3"/>
      <c r="E27" s="6"/>
      <c r="F27" s="6"/>
      <c r="G27" s="6"/>
      <c r="H27" s="6"/>
      <c r="I27" s="6"/>
      <c r="J27" s="6"/>
      <c r="K27" s="6"/>
      <c r="L27" s="6"/>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4"/>
      <c r="AM27" s="164"/>
      <c r="AN27" s="164"/>
      <c r="AO27" s="164"/>
      <c r="AP27" s="164"/>
      <c r="AQ27" s="164"/>
      <c r="AR27" s="164"/>
    </row>
    <row r="28" spans="1:104" ht="36" customHeight="1" x14ac:dyDescent="0.25">
      <c r="A28" s="193" t="s">
        <v>342</v>
      </c>
      <c r="B28" s="194"/>
      <c r="C28" s="194"/>
      <c r="D28" s="66"/>
      <c r="E28" s="156" t="s">
        <v>343</v>
      </c>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8"/>
    </row>
    <row r="29" spans="1:104" ht="29.25" customHeight="1" x14ac:dyDescent="0.2">
      <c r="A29" s="8" t="s">
        <v>28</v>
      </c>
      <c r="B29" s="9" t="s">
        <v>29</v>
      </c>
      <c r="C29" s="9" t="s">
        <v>30</v>
      </c>
      <c r="D29" s="9" t="s">
        <v>31</v>
      </c>
      <c r="E29" s="5" t="str">
        <f>IF(E30&lt;&gt;"",E30,"[Plan 1]")</f>
        <v>Alameda DMC-ODS</v>
      </c>
      <c r="F29" s="5" t="str">
        <f>IF(F30&lt;&gt;"",F30,"[Plan 2]")</f>
        <v xml:space="preserve">Contra Costa DMC-ODS </v>
      </c>
      <c r="G29" s="5" t="str">
        <f>IF(G30&lt;&gt;"",G30,"[Plan 3]")</f>
        <v>El Dorado DMC-ODS</v>
      </c>
      <c r="H29" s="5" t="str">
        <f>IF(H30&lt;&gt;"",H30,"[Plan 4]")</f>
        <v>Fresno DMC-ODS</v>
      </c>
      <c r="I29" s="5" t="str">
        <f>IF(I30&lt;&gt;"",I30,"[Plan 5]")</f>
        <v>Imperial DMC-ODS</v>
      </c>
      <c r="J29" s="5" t="str">
        <f>IF(J30&lt;&gt;"",J30,"[Plan 6]")</f>
        <v>Kern DMC-ODS</v>
      </c>
      <c r="K29" s="5" t="str">
        <f>IF(K30&lt;&gt;"",K30,"[Plan 7]")</f>
        <v>Los Angeles DMC-ODS</v>
      </c>
      <c r="L29" s="5" t="str">
        <f>IF(L30&lt;&gt;"",L30,"[Plan 8]")</f>
        <v>Marin DMC-ODS</v>
      </c>
      <c r="M29" s="5" t="str">
        <f>IF(M30&lt;&gt;"",M30,"[Plan 9]")</f>
        <v>Merced DMC-ODS</v>
      </c>
      <c r="N29" s="5" t="str">
        <f>IF(N30&lt;&gt;"",N30,"[Plan 10]")</f>
        <v>Monterey DMC-ODS</v>
      </c>
      <c r="O29" s="5" t="str">
        <f>IF(O30&lt;&gt;"",O30,"[Plan 11]")</f>
        <v>Napa DMC-ODS</v>
      </c>
      <c r="P29" s="5" t="str">
        <f>IF(P30&lt;&gt;"",P30,"[Plan 12]")</f>
        <v>Nevada DMC-ODS</v>
      </c>
      <c r="Q29" s="5" t="str">
        <f>IF(Q30&lt;&gt;"",Q30,"[Plan 13]")</f>
        <v>Orange DMC-ODS</v>
      </c>
      <c r="R29" s="5" t="str">
        <f>IF(R30&lt;&gt;"",R30,"[Plan 14]")</f>
        <v>Regional Model - Partnership Health Plan of California (PHC):
1) Humboldt County
2) Lassen Count
3) Mendocino County
4) Modoc County
5) Shasta County
6) Siskiyou County
7) Solano County</v>
      </c>
      <c r="S29" s="5" t="str">
        <f>IF(S30&lt;&gt;"",S30,"[Plan 15]")</f>
        <v>Placer DMC-ODS</v>
      </c>
      <c r="T29" s="5" t="str">
        <f>IF(T30&lt;&gt;"",T30,"[Plan 16]")</f>
        <v>Riverside DMC-ODS</v>
      </c>
      <c r="U29" s="5" t="str">
        <f>IF(U30&lt;&gt;"",U30,"[Plan 17]")</f>
        <v>Sacramento DMC-ODS</v>
      </c>
      <c r="V29" s="5" t="str">
        <f>IF(V30&lt;&gt;"",V30,"[Plan 18]")</f>
        <v>San Benito DMC-ODS</v>
      </c>
      <c r="W29" s="5" t="str">
        <f>IF(W30&lt;&gt;"",W30,"[Plan 19]")</f>
        <v>San Bernardino DMC-ODS</v>
      </c>
      <c r="X29" s="5" t="str">
        <f>IF(X30&lt;&gt;"",X30,"[Plan 20]")</f>
        <v>San Diego DMC-ODS</v>
      </c>
      <c r="Y29" s="5" t="str">
        <f>IF(Y30&lt;&gt;"",Y30,"[Plan 21]")</f>
        <v>San Francisco DMC-ODS</v>
      </c>
      <c r="Z29" s="5" t="str">
        <f>IF(Z30&lt;&gt;"",Z30,"[Plan 22]")</f>
        <v>San Joaquin DMC-ODS</v>
      </c>
      <c r="AA29" s="5" t="str">
        <f>IF(AA30&lt;&gt;"",AA30,"[Plan 23]")</f>
        <v>San Luis Obispo DMC-ODS</v>
      </c>
      <c r="AB29" s="5" t="str">
        <f>IF(AB30&lt;&gt;"",AB30,"[Plan 24]")</f>
        <v>San Mateo DMC-ODS</v>
      </c>
      <c r="AC29" s="5" t="str">
        <f>IF(AC30&lt;&gt;"",AC30,"[Plan 25]")</f>
        <v>Santa Barbara DMC-ODS</v>
      </c>
      <c r="AD29" s="5" t="str">
        <f>IF(AD30&lt;&gt;"",AD30,"[Plan 26]")</f>
        <v>Santa Clara DMC-ODS</v>
      </c>
      <c r="AE29" s="5" t="str">
        <f>IF(AE30&lt;&gt;"",AE30,"[Plan 27]")</f>
        <v>Santa Cruz DMC-ODS</v>
      </c>
      <c r="AF29" s="5" t="str">
        <f>IF(AF30&lt;&gt;"",AF30,"[Plan 28]")</f>
        <v>Stanislaus DMC-ODS</v>
      </c>
      <c r="AG29" s="5" t="str">
        <f>IF(AG30&lt;&gt;"",AG30,"[Plan 29]")</f>
        <v>Tulare DMC-ODS</v>
      </c>
      <c r="AH29" s="5" t="str">
        <f>IF(AH30&lt;&gt;"",AH30,"[Plan 30]")</f>
        <v>Ventura DMC-ODS</v>
      </c>
      <c r="AI29" s="5" t="str">
        <f>IF(AI30&lt;&gt;"",AI30,"[Plan 31]")</f>
        <v xml:space="preserve">Yolo DMC-ODS </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344</v>
      </c>
      <c r="B30" s="25" t="s">
        <v>345</v>
      </c>
      <c r="C30" s="48" t="s">
        <v>346</v>
      </c>
      <c r="D30" s="29" t="s">
        <v>35</v>
      </c>
      <c r="E30" s="103" t="s">
        <v>660</v>
      </c>
      <c r="F30" s="103" t="s">
        <v>661</v>
      </c>
      <c r="G30" s="100" t="s">
        <v>662</v>
      </c>
      <c r="H30" s="100" t="s">
        <v>663</v>
      </c>
      <c r="I30" s="100" t="s">
        <v>664</v>
      </c>
      <c r="J30" s="100" t="s">
        <v>665</v>
      </c>
      <c r="K30" s="100" t="s">
        <v>666</v>
      </c>
      <c r="L30" s="100" t="s">
        <v>667</v>
      </c>
      <c r="M30" s="100" t="s">
        <v>668</v>
      </c>
      <c r="N30" s="100" t="s">
        <v>669</v>
      </c>
      <c r="O30" s="100" t="s">
        <v>670</v>
      </c>
      <c r="P30" s="100" t="s">
        <v>671</v>
      </c>
      <c r="Q30" s="100" t="s">
        <v>672</v>
      </c>
      <c r="R30" s="100" t="s">
        <v>673</v>
      </c>
      <c r="S30" s="100" t="s">
        <v>674</v>
      </c>
      <c r="T30" s="100" t="s">
        <v>675</v>
      </c>
      <c r="U30" s="100" t="s">
        <v>676</v>
      </c>
      <c r="V30" s="100" t="s">
        <v>677</v>
      </c>
      <c r="W30" s="100" t="s">
        <v>678</v>
      </c>
      <c r="X30" s="100" t="s">
        <v>679</v>
      </c>
      <c r="Y30" s="100" t="s">
        <v>680</v>
      </c>
      <c r="Z30" s="100" t="s">
        <v>681</v>
      </c>
      <c r="AA30" s="100" t="s">
        <v>682</v>
      </c>
      <c r="AB30" s="100" t="s">
        <v>683</v>
      </c>
      <c r="AC30" s="100" t="s">
        <v>684</v>
      </c>
      <c r="AD30" s="100" t="s">
        <v>685</v>
      </c>
      <c r="AE30" s="100" t="s">
        <v>686</v>
      </c>
      <c r="AF30" s="100" t="s">
        <v>687</v>
      </c>
      <c r="AG30" s="100" t="s">
        <v>688</v>
      </c>
      <c r="AH30" s="100" t="s">
        <v>689</v>
      </c>
      <c r="AI30" s="100" t="s">
        <v>690</v>
      </c>
      <c r="AJ30" s="100"/>
      <c r="AK30" s="100"/>
      <c r="AL30" s="100"/>
      <c r="AM30" s="100"/>
      <c r="AN30" s="100"/>
      <c r="AO30" s="100"/>
      <c r="AP30" s="100"/>
      <c r="AQ30" s="100"/>
      <c r="AR30" s="100"/>
    </row>
    <row r="31" spans="1:104" ht="257.25" customHeight="1" x14ac:dyDescent="0.2">
      <c r="A31" s="49" t="s">
        <v>387</v>
      </c>
      <c r="B31" s="25" t="s">
        <v>388</v>
      </c>
      <c r="C31" s="48" t="s">
        <v>389</v>
      </c>
      <c r="D31" s="57" t="s">
        <v>42</v>
      </c>
      <c r="E31" s="100" t="s">
        <v>390</v>
      </c>
      <c r="F31" s="100" t="s">
        <v>391</v>
      </c>
      <c r="G31" s="100" t="s">
        <v>390</v>
      </c>
      <c r="H31" s="100" t="s">
        <v>390</v>
      </c>
      <c r="I31" s="100" t="s">
        <v>390</v>
      </c>
      <c r="J31" s="100" t="s">
        <v>391</v>
      </c>
      <c r="K31" s="100" t="s">
        <v>390</v>
      </c>
      <c r="L31" s="100" t="s">
        <v>390</v>
      </c>
      <c r="M31" s="100" t="s">
        <v>390</v>
      </c>
      <c r="N31" s="100" t="s">
        <v>390</v>
      </c>
      <c r="O31" s="100" t="s">
        <v>390</v>
      </c>
      <c r="P31" s="100" t="s">
        <v>390</v>
      </c>
      <c r="Q31" s="100" t="s">
        <v>390</v>
      </c>
      <c r="R31" s="100" t="s">
        <v>390</v>
      </c>
      <c r="S31" s="100" t="s">
        <v>390</v>
      </c>
      <c r="T31" s="100" t="s">
        <v>390</v>
      </c>
      <c r="U31" s="100" t="s">
        <v>390</v>
      </c>
      <c r="V31" s="100" t="s">
        <v>390</v>
      </c>
      <c r="W31" s="100" t="s">
        <v>390</v>
      </c>
      <c r="X31" s="100" t="s">
        <v>390</v>
      </c>
      <c r="Y31" s="100" t="s">
        <v>390</v>
      </c>
      <c r="Z31" s="100" t="s">
        <v>390</v>
      </c>
      <c r="AA31" s="100" t="s">
        <v>390</v>
      </c>
      <c r="AB31" s="100" t="s">
        <v>391</v>
      </c>
      <c r="AC31" s="100" t="s">
        <v>391</v>
      </c>
      <c r="AD31" s="100" t="s">
        <v>390</v>
      </c>
      <c r="AE31" s="100" t="s">
        <v>390</v>
      </c>
      <c r="AF31" s="100" t="s">
        <v>390</v>
      </c>
      <c r="AG31" s="100" t="s">
        <v>390</v>
      </c>
      <c r="AH31" s="100" t="s">
        <v>390</v>
      </c>
      <c r="AI31" s="100" t="s">
        <v>390</v>
      </c>
      <c r="AJ31" s="100"/>
      <c r="AK31" s="100"/>
      <c r="AL31" s="100"/>
      <c r="AM31" s="100"/>
      <c r="AN31" s="100"/>
      <c r="AO31" s="100"/>
      <c r="AP31" s="100"/>
      <c r="AQ31" s="100"/>
      <c r="AR31" s="100"/>
    </row>
    <row r="32" spans="1:104" ht="184.5" customHeight="1" x14ac:dyDescent="0.2">
      <c r="A32" s="49" t="s">
        <v>392</v>
      </c>
      <c r="B32" s="25" t="s">
        <v>393</v>
      </c>
      <c r="C32" s="75" t="s">
        <v>394</v>
      </c>
      <c r="D32" s="32" t="s">
        <v>35</v>
      </c>
      <c r="E32" s="101" t="s">
        <v>691</v>
      </c>
      <c r="F32" s="101" t="s">
        <v>691</v>
      </c>
      <c r="G32" s="101" t="s">
        <v>691</v>
      </c>
      <c r="H32" s="101" t="s">
        <v>691</v>
      </c>
      <c r="I32" s="101" t="s">
        <v>691</v>
      </c>
      <c r="J32" s="101" t="s">
        <v>691</v>
      </c>
      <c r="K32" s="101" t="s">
        <v>691</v>
      </c>
      <c r="L32" s="101" t="s">
        <v>691</v>
      </c>
      <c r="M32" s="101" t="s">
        <v>691</v>
      </c>
      <c r="N32" s="101" t="s">
        <v>691</v>
      </c>
      <c r="O32" s="101" t="s">
        <v>691</v>
      </c>
      <c r="P32" s="101" t="s">
        <v>691</v>
      </c>
      <c r="Q32" s="101" t="s">
        <v>691</v>
      </c>
      <c r="R32" s="101" t="s">
        <v>691</v>
      </c>
      <c r="S32" s="101" t="s">
        <v>691</v>
      </c>
      <c r="T32" s="101" t="s">
        <v>691</v>
      </c>
      <c r="U32" s="101" t="s">
        <v>691</v>
      </c>
      <c r="V32" s="101" t="s">
        <v>691</v>
      </c>
      <c r="W32" s="101" t="s">
        <v>691</v>
      </c>
      <c r="X32" s="101" t="s">
        <v>691</v>
      </c>
      <c r="Y32" s="101" t="s">
        <v>691</v>
      </c>
      <c r="Z32" s="101" t="s">
        <v>691</v>
      </c>
      <c r="AA32" s="101" t="s">
        <v>691</v>
      </c>
      <c r="AB32" s="101" t="s">
        <v>691</v>
      </c>
      <c r="AC32" s="101" t="s">
        <v>691</v>
      </c>
      <c r="AD32" s="101" t="s">
        <v>691</v>
      </c>
      <c r="AE32" s="101" t="s">
        <v>691</v>
      </c>
      <c r="AF32" s="101" t="s">
        <v>691</v>
      </c>
      <c r="AG32" s="101" t="s">
        <v>691</v>
      </c>
      <c r="AH32" s="101" t="s">
        <v>691</v>
      </c>
      <c r="AI32" s="101" t="s">
        <v>691</v>
      </c>
      <c r="AJ32" s="101"/>
      <c r="AK32" s="101"/>
      <c r="AL32" s="101"/>
      <c r="AM32" s="101"/>
      <c r="AN32" s="101"/>
      <c r="AO32" s="101"/>
      <c r="AP32" s="101"/>
      <c r="AQ32" s="101"/>
      <c r="AR32" s="101"/>
    </row>
    <row r="33" spans="1:44" ht="184.5" customHeight="1" x14ac:dyDescent="0.2">
      <c r="A33" s="49" t="s">
        <v>396</v>
      </c>
      <c r="B33" s="48" t="s">
        <v>397</v>
      </c>
      <c r="C33" s="48" t="s">
        <v>398</v>
      </c>
      <c r="D33" s="32" t="s">
        <v>35</v>
      </c>
      <c r="E33" s="101" t="s">
        <v>692</v>
      </c>
      <c r="F33" s="101" t="s">
        <v>126</v>
      </c>
      <c r="G33" s="101" t="s">
        <v>693</v>
      </c>
      <c r="H33" s="101" t="s">
        <v>694</v>
      </c>
      <c r="I33" s="101" t="s">
        <v>695</v>
      </c>
      <c r="J33" s="101" t="s">
        <v>696</v>
      </c>
      <c r="K33" s="101" t="s">
        <v>697</v>
      </c>
      <c r="L33" s="101" t="s">
        <v>698</v>
      </c>
      <c r="M33" s="101" t="s">
        <v>699</v>
      </c>
      <c r="N33" s="101" t="s">
        <v>700</v>
      </c>
      <c r="O33" s="101" t="s">
        <v>701</v>
      </c>
      <c r="P33" s="101" t="s">
        <v>702</v>
      </c>
      <c r="Q33" s="101" t="s">
        <v>703</v>
      </c>
      <c r="R33" s="101" t="s">
        <v>704</v>
      </c>
      <c r="S33" s="101" t="s">
        <v>705</v>
      </c>
      <c r="T33" s="101" t="s">
        <v>706</v>
      </c>
      <c r="U33" s="101" t="s">
        <v>707</v>
      </c>
      <c r="V33" s="101" t="s">
        <v>708</v>
      </c>
      <c r="W33" s="101" t="s">
        <v>709</v>
      </c>
      <c r="X33" s="101" t="s">
        <v>710</v>
      </c>
      <c r="Y33" s="101" t="s">
        <v>711</v>
      </c>
      <c r="Z33" s="101" t="s">
        <v>712</v>
      </c>
      <c r="AA33" s="101" t="s">
        <v>713</v>
      </c>
      <c r="AB33" s="101" t="s">
        <v>126</v>
      </c>
      <c r="AC33" s="101" t="s">
        <v>126</v>
      </c>
      <c r="AD33" s="101" t="s">
        <v>714</v>
      </c>
      <c r="AE33" s="101" t="s">
        <v>715</v>
      </c>
      <c r="AF33" s="101" t="s">
        <v>716</v>
      </c>
      <c r="AG33" s="101" t="s">
        <v>717</v>
      </c>
      <c r="AH33" s="101" t="s">
        <v>718</v>
      </c>
      <c r="AI33" s="101" t="s">
        <v>719</v>
      </c>
      <c r="AJ33" s="101"/>
      <c r="AK33" s="101"/>
      <c r="AL33" s="101"/>
      <c r="AM33" s="101"/>
      <c r="AN33" s="101"/>
      <c r="AO33" s="101"/>
      <c r="AP33" s="101"/>
      <c r="AQ33" s="101"/>
      <c r="AR33" s="101"/>
    </row>
    <row r="34" spans="1:44" ht="105" customHeight="1" x14ac:dyDescent="0.2">
      <c r="A34" s="49" t="s">
        <v>433</v>
      </c>
      <c r="B34" s="48" t="s">
        <v>434</v>
      </c>
      <c r="C34" s="48" t="s">
        <v>435</v>
      </c>
      <c r="D34" s="32" t="s">
        <v>35</v>
      </c>
      <c r="E34" s="101" t="s">
        <v>720</v>
      </c>
      <c r="F34" s="101" t="s">
        <v>126</v>
      </c>
      <c r="G34" s="101" t="s">
        <v>721</v>
      </c>
      <c r="H34" s="101" t="s">
        <v>722</v>
      </c>
      <c r="I34" s="101" t="s">
        <v>723</v>
      </c>
      <c r="J34" s="101" t="s">
        <v>724</v>
      </c>
      <c r="K34" s="101" t="s">
        <v>725</v>
      </c>
      <c r="L34" s="101" t="s">
        <v>726</v>
      </c>
      <c r="M34" s="101" t="s">
        <v>727</v>
      </c>
      <c r="N34" s="101" t="s">
        <v>728</v>
      </c>
      <c r="O34" s="101" t="s">
        <v>729</v>
      </c>
      <c r="P34" s="101" t="s">
        <v>730</v>
      </c>
      <c r="Q34" s="101" t="s">
        <v>731</v>
      </c>
      <c r="R34" s="101" t="s">
        <v>732</v>
      </c>
      <c r="S34" s="101" t="s">
        <v>733</v>
      </c>
      <c r="T34" s="101" t="s">
        <v>734</v>
      </c>
      <c r="U34" s="101" t="s">
        <v>735</v>
      </c>
      <c r="V34" s="101" t="s">
        <v>736</v>
      </c>
      <c r="W34" s="101" t="s">
        <v>737</v>
      </c>
      <c r="X34" s="101" t="s">
        <v>738</v>
      </c>
      <c r="Y34" s="101" t="s">
        <v>739</v>
      </c>
      <c r="Z34" s="101" t="s">
        <v>740</v>
      </c>
      <c r="AA34" s="101" t="s">
        <v>741</v>
      </c>
      <c r="AB34" s="101" t="s">
        <v>126</v>
      </c>
      <c r="AC34" s="101" t="s">
        <v>126</v>
      </c>
      <c r="AD34" s="101" t="s">
        <v>742</v>
      </c>
      <c r="AE34" s="101" t="s">
        <v>743</v>
      </c>
      <c r="AF34" s="101" t="s">
        <v>744</v>
      </c>
      <c r="AG34" s="101" t="s">
        <v>745</v>
      </c>
      <c r="AH34" s="101" t="s">
        <v>746</v>
      </c>
      <c r="AI34" s="101" t="s">
        <v>747</v>
      </c>
      <c r="AJ34" s="101"/>
      <c r="AK34" s="101"/>
      <c r="AL34" s="101"/>
      <c r="AM34" s="101"/>
      <c r="AN34" s="101"/>
      <c r="AO34" s="101"/>
      <c r="AP34" s="101"/>
      <c r="AQ34" s="101"/>
      <c r="AR34" s="101"/>
    </row>
    <row r="35" spans="1:44" ht="106.5" customHeight="1" x14ac:dyDescent="0.2">
      <c r="A35" s="49" t="s">
        <v>469</v>
      </c>
      <c r="B35" s="48" t="s">
        <v>470</v>
      </c>
      <c r="C35" s="48" t="s">
        <v>471</v>
      </c>
      <c r="D35" s="89" t="s">
        <v>46</v>
      </c>
      <c r="E35" s="104">
        <v>45695</v>
      </c>
      <c r="F35" s="104" t="s">
        <v>126</v>
      </c>
      <c r="G35" s="104">
        <v>45695</v>
      </c>
      <c r="H35" s="104">
        <v>45695</v>
      </c>
      <c r="I35" s="104">
        <v>45695</v>
      </c>
      <c r="J35" s="104" t="s">
        <v>125</v>
      </c>
      <c r="K35" s="104">
        <v>45695</v>
      </c>
      <c r="L35" s="104">
        <v>45695</v>
      </c>
      <c r="M35" s="104">
        <v>45695</v>
      </c>
      <c r="N35" s="104">
        <v>45695</v>
      </c>
      <c r="O35" s="104">
        <v>45695</v>
      </c>
      <c r="P35" s="104">
        <v>45695</v>
      </c>
      <c r="Q35" s="104">
        <v>45695</v>
      </c>
      <c r="R35" s="104">
        <v>45695</v>
      </c>
      <c r="S35" s="104">
        <v>45695</v>
      </c>
      <c r="T35" s="104">
        <v>45695</v>
      </c>
      <c r="U35" s="104">
        <v>45695</v>
      </c>
      <c r="V35" s="104">
        <v>45695</v>
      </c>
      <c r="W35" s="104">
        <v>45695</v>
      </c>
      <c r="X35" s="104">
        <v>45695</v>
      </c>
      <c r="Y35" s="104">
        <v>45695</v>
      </c>
      <c r="Z35" s="104">
        <v>45695</v>
      </c>
      <c r="AA35" s="104">
        <v>45695</v>
      </c>
      <c r="AB35" s="104" t="s">
        <v>125</v>
      </c>
      <c r="AC35" s="104" t="s">
        <v>125</v>
      </c>
      <c r="AD35" s="104">
        <v>45695</v>
      </c>
      <c r="AE35" s="104">
        <v>45695</v>
      </c>
      <c r="AF35" s="104">
        <v>45695</v>
      </c>
      <c r="AG35" s="104">
        <v>45695</v>
      </c>
      <c r="AH35" s="104">
        <v>45695</v>
      </c>
      <c r="AI35" s="104">
        <v>45695</v>
      </c>
      <c r="AJ35" s="104"/>
      <c r="AK35" s="104"/>
      <c r="AL35" s="104"/>
      <c r="AM35" s="104"/>
      <c r="AN35" s="104"/>
      <c r="AO35" s="104"/>
      <c r="AP35" s="104"/>
      <c r="AQ35" s="104"/>
      <c r="AR35" s="104"/>
    </row>
    <row r="36" spans="1:44" ht="51.75" customHeight="1" x14ac:dyDescent="0.2">
      <c r="A36" s="49" t="s">
        <v>472</v>
      </c>
      <c r="B36" s="48" t="s">
        <v>473</v>
      </c>
      <c r="C36" s="48" t="s">
        <v>474</v>
      </c>
      <c r="D36" s="82" t="s">
        <v>35</v>
      </c>
      <c r="E36" s="103" t="s">
        <v>748</v>
      </c>
      <c r="F36" s="103" t="s">
        <v>749</v>
      </c>
      <c r="G36" s="100" t="s">
        <v>125</v>
      </c>
      <c r="H36" s="100" t="s">
        <v>750</v>
      </c>
      <c r="I36" s="100" t="s">
        <v>125</v>
      </c>
      <c r="J36" s="100" t="s">
        <v>125</v>
      </c>
      <c r="K36" s="100" t="s">
        <v>125</v>
      </c>
      <c r="L36" s="100" t="s">
        <v>125</v>
      </c>
      <c r="M36" s="100" t="s">
        <v>749</v>
      </c>
      <c r="N36" s="100" t="s">
        <v>749</v>
      </c>
      <c r="O36" s="100" t="s">
        <v>125</v>
      </c>
      <c r="P36" s="100" t="s">
        <v>125</v>
      </c>
      <c r="Q36" s="100" t="s">
        <v>125</v>
      </c>
      <c r="R36" s="100" t="s">
        <v>125</v>
      </c>
      <c r="S36" s="100" t="s">
        <v>748</v>
      </c>
      <c r="T36" s="100" t="s">
        <v>125</v>
      </c>
      <c r="U36" s="100" t="s">
        <v>125</v>
      </c>
      <c r="V36" s="100" t="s">
        <v>125</v>
      </c>
      <c r="W36" s="100" t="s">
        <v>125</v>
      </c>
      <c r="X36" s="100" t="s">
        <v>751</v>
      </c>
      <c r="Y36" s="100" t="s">
        <v>125</v>
      </c>
      <c r="Z36" s="100" t="s">
        <v>125</v>
      </c>
      <c r="AA36" s="100" t="s">
        <v>125</v>
      </c>
      <c r="AB36" s="100" t="s">
        <v>749</v>
      </c>
      <c r="AC36" s="100" t="s">
        <v>125</v>
      </c>
      <c r="AD36" s="100" t="s">
        <v>748</v>
      </c>
      <c r="AE36" s="100" t="s">
        <v>125</v>
      </c>
      <c r="AF36" s="100" t="s">
        <v>752</v>
      </c>
      <c r="AG36" s="100" t="s">
        <v>753</v>
      </c>
      <c r="AH36" s="100" t="s">
        <v>753</v>
      </c>
      <c r="AI36" s="100" t="s">
        <v>754</v>
      </c>
      <c r="AJ36" s="100"/>
      <c r="AK36" s="100"/>
      <c r="AL36" s="100"/>
      <c r="AM36" s="100"/>
      <c r="AN36" s="100"/>
      <c r="AO36" s="100"/>
      <c r="AP36" s="100"/>
      <c r="AQ36" s="100"/>
      <c r="AR36" s="100"/>
    </row>
    <row r="37" spans="1:44" ht="76.5" customHeight="1" x14ac:dyDescent="0.2">
      <c r="A37" s="49" t="s">
        <v>476</v>
      </c>
      <c r="B37" s="48" t="s">
        <v>477</v>
      </c>
      <c r="C37" s="48" t="s">
        <v>478</v>
      </c>
      <c r="D37" s="91" t="s">
        <v>35</v>
      </c>
      <c r="E37" s="103" t="s">
        <v>755</v>
      </c>
      <c r="F37" s="103" t="s">
        <v>756</v>
      </c>
      <c r="G37" s="100" t="s">
        <v>126</v>
      </c>
      <c r="H37" s="100" t="s">
        <v>757</v>
      </c>
      <c r="I37" s="100" t="s">
        <v>126</v>
      </c>
      <c r="J37" s="100" t="s">
        <v>126</v>
      </c>
      <c r="K37" s="100" t="s">
        <v>126</v>
      </c>
      <c r="L37" s="100" t="s">
        <v>126</v>
      </c>
      <c r="M37" s="100" t="s">
        <v>758</v>
      </c>
      <c r="N37" s="100" t="s">
        <v>758</v>
      </c>
      <c r="O37" s="100" t="s">
        <v>126</v>
      </c>
      <c r="P37" s="100" t="s">
        <v>126</v>
      </c>
      <c r="Q37" s="100" t="s">
        <v>126</v>
      </c>
      <c r="R37" s="100" t="s">
        <v>126</v>
      </c>
      <c r="S37" s="100" t="s">
        <v>759</v>
      </c>
      <c r="T37" s="100" t="s">
        <v>126</v>
      </c>
      <c r="U37" s="100" t="s">
        <v>126</v>
      </c>
      <c r="V37" s="100" t="s">
        <v>126</v>
      </c>
      <c r="W37" s="100" t="s">
        <v>126</v>
      </c>
      <c r="X37" s="100" t="s">
        <v>758</v>
      </c>
      <c r="Y37" s="100" t="s">
        <v>126</v>
      </c>
      <c r="Z37" s="100" t="s">
        <v>126</v>
      </c>
      <c r="AA37" s="100" t="s">
        <v>126</v>
      </c>
      <c r="AB37" s="100" t="s">
        <v>757</v>
      </c>
      <c r="AC37" s="100" t="s">
        <v>126</v>
      </c>
      <c r="AD37" s="100" t="s">
        <v>758</v>
      </c>
      <c r="AE37" s="100" t="s">
        <v>126</v>
      </c>
      <c r="AF37" s="100" t="s">
        <v>758</v>
      </c>
      <c r="AG37" s="100" t="s">
        <v>758</v>
      </c>
      <c r="AH37" s="100" t="s">
        <v>758</v>
      </c>
      <c r="AI37" s="100" t="s">
        <v>758</v>
      </c>
      <c r="AJ37" s="100"/>
      <c r="AK37" s="100"/>
      <c r="AL37" s="100"/>
      <c r="AM37" s="100"/>
      <c r="AN37" s="100"/>
      <c r="AO37" s="100"/>
      <c r="AP37" s="100"/>
      <c r="AQ37" s="100"/>
      <c r="AR37" s="100"/>
    </row>
    <row r="38" spans="1:44" ht="260.25" customHeight="1" x14ac:dyDescent="0.2">
      <c r="A38" s="49" t="s">
        <v>480</v>
      </c>
      <c r="B38" s="25" t="s">
        <v>481</v>
      </c>
      <c r="C38" s="48" t="s">
        <v>482</v>
      </c>
      <c r="D38" s="57" t="s">
        <v>42</v>
      </c>
      <c r="E38" s="100" t="s">
        <v>390</v>
      </c>
      <c r="F38" s="100" t="s">
        <v>391</v>
      </c>
      <c r="G38" s="100" t="s">
        <v>390</v>
      </c>
      <c r="H38" s="100" t="s">
        <v>390</v>
      </c>
      <c r="I38" s="100" t="s">
        <v>390</v>
      </c>
      <c r="J38" s="100" t="s">
        <v>391</v>
      </c>
      <c r="K38" s="100" t="s">
        <v>390</v>
      </c>
      <c r="L38" s="100" t="s">
        <v>390</v>
      </c>
      <c r="M38" s="100" t="s">
        <v>390</v>
      </c>
      <c r="N38" s="100" t="s">
        <v>390</v>
      </c>
      <c r="O38" s="100" t="s">
        <v>390</v>
      </c>
      <c r="P38" s="100" t="s">
        <v>390</v>
      </c>
      <c r="Q38" s="100" t="s">
        <v>390</v>
      </c>
      <c r="R38" s="100" t="s">
        <v>390</v>
      </c>
      <c r="S38" s="100" t="s">
        <v>390</v>
      </c>
      <c r="T38" s="100" t="s">
        <v>390</v>
      </c>
      <c r="U38" s="100" t="s">
        <v>390</v>
      </c>
      <c r="V38" s="100" t="s">
        <v>390</v>
      </c>
      <c r="W38" s="100" t="s">
        <v>390</v>
      </c>
      <c r="X38" s="100" t="s">
        <v>390</v>
      </c>
      <c r="Y38" s="100" t="s">
        <v>390</v>
      </c>
      <c r="Z38" s="100" t="s">
        <v>390</v>
      </c>
      <c r="AA38" s="100" t="s">
        <v>390</v>
      </c>
      <c r="AB38" s="100" t="s">
        <v>391</v>
      </c>
      <c r="AC38" s="100" t="s">
        <v>391</v>
      </c>
      <c r="AD38" s="100" t="s">
        <v>390</v>
      </c>
      <c r="AE38" s="100" t="s">
        <v>390</v>
      </c>
      <c r="AF38" s="100" t="s">
        <v>390</v>
      </c>
      <c r="AG38" s="100" t="s">
        <v>390</v>
      </c>
      <c r="AH38" s="100" t="s">
        <v>390</v>
      </c>
      <c r="AI38" s="100" t="s">
        <v>390</v>
      </c>
      <c r="AJ38" s="100"/>
      <c r="AK38" s="100"/>
      <c r="AL38" s="100"/>
      <c r="AM38" s="100"/>
      <c r="AN38" s="100"/>
      <c r="AO38" s="100"/>
      <c r="AP38" s="100"/>
      <c r="AQ38" s="100"/>
      <c r="AR38" s="100"/>
    </row>
    <row r="39" spans="1:44" ht="85.5" x14ac:dyDescent="0.2">
      <c r="A39" s="49" t="s">
        <v>483</v>
      </c>
      <c r="B39" s="25" t="s">
        <v>484</v>
      </c>
      <c r="C39" s="48" t="s">
        <v>485</v>
      </c>
      <c r="D39" s="32" t="s">
        <v>35</v>
      </c>
      <c r="E39" s="101" t="s">
        <v>760</v>
      </c>
      <c r="F39" s="101" t="s">
        <v>760</v>
      </c>
      <c r="G39" s="101" t="s">
        <v>760</v>
      </c>
      <c r="H39" s="101" t="s">
        <v>760</v>
      </c>
      <c r="I39" s="101" t="s">
        <v>760</v>
      </c>
      <c r="J39" s="101" t="s">
        <v>760</v>
      </c>
      <c r="K39" s="101" t="s">
        <v>760</v>
      </c>
      <c r="L39" s="101" t="s">
        <v>760</v>
      </c>
      <c r="M39" s="101" t="s">
        <v>760</v>
      </c>
      <c r="N39" s="101" t="s">
        <v>760</v>
      </c>
      <c r="O39" s="101" t="s">
        <v>760</v>
      </c>
      <c r="P39" s="101" t="s">
        <v>760</v>
      </c>
      <c r="Q39" s="101" t="s">
        <v>760</v>
      </c>
      <c r="R39" s="101" t="s">
        <v>760</v>
      </c>
      <c r="S39" s="101" t="s">
        <v>760</v>
      </c>
      <c r="T39" s="101" t="s">
        <v>760</v>
      </c>
      <c r="U39" s="101" t="s">
        <v>760</v>
      </c>
      <c r="V39" s="101" t="s">
        <v>760</v>
      </c>
      <c r="W39" s="101" t="s">
        <v>760</v>
      </c>
      <c r="X39" s="101" t="s">
        <v>760</v>
      </c>
      <c r="Y39" s="101" t="s">
        <v>760</v>
      </c>
      <c r="Z39" s="101" t="s">
        <v>760</v>
      </c>
      <c r="AA39" s="101" t="s">
        <v>760</v>
      </c>
      <c r="AB39" s="101" t="s">
        <v>760</v>
      </c>
      <c r="AC39" s="101" t="s">
        <v>760</v>
      </c>
      <c r="AD39" s="101" t="s">
        <v>760</v>
      </c>
      <c r="AE39" s="101" t="s">
        <v>760</v>
      </c>
      <c r="AF39" s="101" t="s">
        <v>760</v>
      </c>
      <c r="AG39" s="101" t="s">
        <v>760</v>
      </c>
      <c r="AH39" s="101" t="s">
        <v>760</v>
      </c>
      <c r="AI39" s="101" t="s">
        <v>760</v>
      </c>
      <c r="AJ39" s="101"/>
      <c r="AK39" s="101"/>
      <c r="AL39" s="101"/>
      <c r="AM39" s="101"/>
      <c r="AN39" s="101"/>
      <c r="AO39" s="101"/>
      <c r="AP39" s="101"/>
      <c r="AQ39" s="101"/>
      <c r="AR39" s="101"/>
    </row>
    <row r="40" spans="1:44" ht="117.75" customHeight="1" x14ac:dyDescent="0.2">
      <c r="A40" s="49" t="s">
        <v>486</v>
      </c>
      <c r="B40" s="25" t="s">
        <v>487</v>
      </c>
      <c r="C40" s="48" t="s">
        <v>488</v>
      </c>
      <c r="D40" s="32" t="s">
        <v>35</v>
      </c>
      <c r="E40" s="100" t="s">
        <v>761</v>
      </c>
      <c r="F40" s="100" t="s">
        <v>126</v>
      </c>
      <c r="G40" s="100" t="s">
        <v>762</v>
      </c>
      <c r="H40" s="100" t="s">
        <v>763</v>
      </c>
      <c r="I40" s="100" t="s">
        <v>764</v>
      </c>
      <c r="J40" s="100" t="s">
        <v>126</v>
      </c>
      <c r="K40" s="100" t="s">
        <v>765</v>
      </c>
      <c r="L40" s="100" t="s">
        <v>766</v>
      </c>
      <c r="M40" s="100" t="s">
        <v>767</v>
      </c>
      <c r="N40" s="100" t="s">
        <v>768</v>
      </c>
      <c r="O40" s="100" t="s">
        <v>769</v>
      </c>
      <c r="P40" s="100" t="s">
        <v>770</v>
      </c>
      <c r="Q40" s="100" t="s">
        <v>771</v>
      </c>
      <c r="R40" s="100" t="s">
        <v>772</v>
      </c>
      <c r="S40" s="100" t="s">
        <v>773</v>
      </c>
      <c r="T40" s="100" t="s">
        <v>774</v>
      </c>
      <c r="U40" s="100" t="s">
        <v>775</v>
      </c>
      <c r="V40" s="100" t="s">
        <v>776</v>
      </c>
      <c r="W40" s="100" t="s">
        <v>777</v>
      </c>
      <c r="X40" s="100" t="s">
        <v>778</v>
      </c>
      <c r="Y40" s="100" t="s">
        <v>779</v>
      </c>
      <c r="Z40" s="100" t="s">
        <v>780</v>
      </c>
      <c r="AA40" s="100" t="s">
        <v>781</v>
      </c>
      <c r="AB40" s="100" t="s">
        <v>126</v>
      </c>
      <c r="AC40" s="100" t="s">
        <v>126</v>
      </c>
      <c r="AD40" s="100" t="s">
        <v>782</v>
      </c>
      <c r="AE40" s="100" t="s">
        <v>783</v>
      </c>
      <c r="AF40" s="100" t="s">
        <v>784</v>
      </c>
      <c r="AG40" s="100" t="s">
        <v>785</v>
      </c>
      <c r="AH40" s="100" t="s">
        <v>786</v>
      </c>
      <c r="AI40" s="100" t="s">
        <v>787</v>
      </c>
      <c r="AJ40" s="100"/>
      <c r="AK40" s="100"/>
      <c r="AL40" s="100"/>
      <c r="AM40" s="100"/>
      <c r="AN40" s="100"/>
      <c r="AO40" s="100"/>
      <c r="AP40" s="100"/>
      <c r="AQ40" s="100"/>
      <c r="AR40" s="100"/>
    </row>
    <row r="41" spans="1:44" ht="104.25" customHeight="1" x14ac:dyDescent="0.2">
      <c r="A41" s="49" t="s">
        <v>520</v>
      </c>
      <c r="B41" s="25" t="s">
        <v>521</v>
      </c>
      <c r="C41" s="48" t="s">
        <v>522</v>
      </c>
      <c r="D41" s="32" t="s">
        <v>35</v>
      </c>
      <c r="E41" s="100" t="s">
        <v>788</v>
      </c>
      <c r="F41" s="100" t="s">
        <v>126</v>
      </c>
      <c r="G41" s="100" t="s">
        <v>789</v>
      </c>
      <c r="H41" s="100" t="s">
        <v>790</v>
      </c>
      <c r="I41" s="100" t="s">
        <v>791</v>
      </c>
      <c r="J41" s="100" t="s">
        <v>126</v>
      </c>
      <c r="K41" s="100" t="s">
        <v>792</v>
      </c>
      <c r="L41" s="100" t="s">
        <v>793</v>
      </c>
      <c r="M41" s="100" t="s">
        <v>794</v>
      </c>
      <c r="N41" s="100" t="s">
        <v>795</v>
      </c>
      <c r="O41" s="100" t="s">
        <v>796</v>
      </c>
      <c r="P41" s="100" t="s">
        <v>797</v>
      </c>
      <c r="Q41" s="100" t="s">
        <v>798</v>
      </c>
      <c r="R41" s="100" t="s">
        <v>799</v>
      </c>
      <c r="S41" s="100" t="s">
        <v>800</v>
      </c>
      <c r="T41" s="100" t="s">
        <v>801</v>
      </c>
      <c r="U41" s="100" t="s">
        <v>802</v>
      </c>
      <c r="V41" s="100" t="s">
        <v>803</v>
      </c>
      <c r="W41" s="100" t="s">
        <v>804</v>
      </c>
      <c r="X41" s="100" t="s">
        <v>805</v>
      </c>
      <c r="Y41" s="100" t="s">
        <v>806</v>
      </c>
      <c r="Z41" s="100" t="s">
        <v>807</v>
      </c>
      <c r="AA41" s="100" t="s">
        <v>808</v>
      </c>
      <c r="AB41" s="100" t="s">
        <v>126</v>
      </c>
      <c r="AC41" s="100" t="s">
        <v>126</v>
      </c>
      <c r="AD41" s="100" t="s">
        <v>809</v>
      </c>
      <c r="AE41" s="100" t="s">
        <v>810</v>
      </c>
      <c r="AF41" s="100" t="s">
        <v>811</v>
      </c>
      <c r="AG41" s="100" t="s">
        <v>812</v>
      </c>
      <c r="AH41" s="100" t="s">
        <v>813</v>
      </c>
      <c r="AI41" s="100" t="s">
        <v>814</v>
      </c>
      <c r="AJ41" s="100"/>
      <c r="AK41" s="100"/>
      <c r="AL41" s="100"/>
      <c r="AM41" s="100"/>
      <c r="AN41" s="100"/>
      <c r="AO41" s="100"/>
      <c r="AP41" s="100"/>
      <c r="AQ41" s="100"/>
      <c r="AR41" s="100"/>
    </row>
    <row r="42" spans="1:44" ht="106.5" customHeight="1" thickBot="1" x14ac:dyDescent="0.25">
      <c r="A42" s="56" t="s">
        <v>554</v>
      </c>
      <c r="B42" s="53" t="s">
        <v>555</v>
      </c>
      <c r="C42" s="53" t="s">
        <v>556</v>
      </c>
      <c r="D42" s="88" t="s">
        <v>46</v>
      </c>
      <c r="E42" s="105">
        <v>45695</v>
      </c>
      <c r="F42" s="105" t="s">
        <v>125</v>
      </c>
      <c r="G42" s="105">
        <v>45695</v>
      </c>
      <c r="H42" s="105">
        <v>45695</v>
      </c>
      <c r="I42" s="105">
        <v>45695</v>
      </c>
      <c r="J42" s="105" t="s">
        <v>125</v>
      </c>
      <c r="K42" s="105">
        <v>45695</v>
      </c>
      <c r="L42" s="105">
        <v>45695</v>
      </c>
      <c r="M42" s="105">
        <v>45695</v>
      </c>
      <c r="N42" s="105">
        <v>45695</v>
      </c>
      <c r="O42" s="105">
        <v>45695</v>
      </c>
      <c r="P42" s="105">
        <v>45695</v>
      </c>
      <c r="Q42" s="105">
        <v>45695</v>
      </c>
      <c r="R42" s="105">
        <v>45695</v>
      </c>
      <c r="S42" s="105">
        <v>45695</v>
      </c>
      <c r="T42" s="105">
        <v>45695</v>
      </c>
      <c r="U42" s="105">
        <v>45695</v>
      </c>
      <c r="V42" s="105">
        <v>45695</v>
      </c>
      <c r="W42" s="105">
        <v>45695</v>
      </c>
      <c r="X42" s="105">
        <v>45695</v>
      </c>
      <c r="Y42" s="105">
        <v>45695</v>
      </c>
      <c r="Z42" s="105">
        <v>45695</v>
      </c>
      <c r="AA42" s="105">
        <v>45695</v>
      </c>
      <c r="AB42" s="105" t="s">
        <v>125</v>
      </c>
      <c r="AC42" s="105" t="s">
        <v>125</v>
      </c>
      <c r="AD42" s="105">
        <v>45695</v>
      </c>
      <c r="AE42" s="105">
        <v>45695</v>
      </c>
      <c r="AF42" s="105">
        <v>45695</v>
      </c>
      <c r="AG42" s="105">
        <v>45695</v>
      </c>
      <c r="AH42" s="105">
        <v>45695</v>
      </c>
      <c r="AI42" s="105">
        <v>45695</v>
      </c>
      <c r="AJ42" s="105"/>
      <c r="AK42" s="105"/>
      <c r="AL42" s="105"/>
      <c r="AM42" s="105"/>
      <c r="AN42" s="105"/>
      <c r="AO42" s="105"/>
      <c r="AP42" s="105"/>
      <c r="AQ42" s="105"/>
      <c r="AR42" s="105"/>
    </row>
    <row r="43" spans="1:44" ht="14.25" hidden="1" customHeight="1" x14ac:dyDescent="0.2">
      <c r="A43" s="147" t="s">
        <v>23</v>
      </c>
      <c r="C43" s="164"/>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c r="AI43" s="164"/>
      <c r="AJ43" s="164"/>
      <c r="AK43" s="164"/>
      <c r="AL43" s="164"/>
      <c r="AM43" s="164"/>
      <c r="AN43" s="164"/>
      <c r="AO43" s="164"/>
      <c r="AP43" s="164"/>
      <c r="AQ43" s="164"/>
      <c r="AR43" s="164"/>
    </row>
    <row r="44" spans="1:44" ht="14.25" hidden="1" customHeight="1" x14ac:dyDescent="0.2">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4"/>
      <c r="AK44" s="164"/>
      <c r="AL44" s="164"/>
      <c r="AM44" s="164"/>
      <c r="AN44" s="164"/>
      <c r="AO44" s="164"/>
      <c r="AP44" s="164"/>
      <c r="AQ44" s="164"/>
      <c r="AR44" s="164"/>
    </row>
    <row r="45" spans="1:44" ht="14.25" hidden="1" customHeight="1" x14ac:dyDescent="0.2">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4"/>
      <c r="AK45" s="164"/>
      <c r="AL45" s="164"/>
      <c r="AM45" s="164"/>
      <c r="AN45" s="164"/>
      <c r="AO45" s="164"/>
      <c r="AP45" s="164"/>
      <c r="AQ45" s="164"/>
      <c r="AR45" s="164"/>
    </row>
    <row r="46" spans="1:44" ht="14.25" hidden="1" customHeight="1" x14ac:dyDescent="0.2">
      <c r="C46" s="164"/>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164"/>
      <c r="AK46" s="164"/>
      <c r="AL46" s="164"/>
      <c r="AM46" s="164"/>
      <c r="AN46" s="164"/>
      <c r="AO46" s="164"/>
      <c r="AP46" s="164"/>
      <c r="AQ46" s="164"/>
      <c r="AR46" s="164"/>
    </row>
    <row r="47" spans="1:44" ht="14.25" hidden="1" customHeight="1" x14ac:dyDescent="0.2">
      <c r="C47" s="164"/>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164"/>
      <c r="AL47" s="164"/>
      <c r="AM47" s="164"/>
      <c r="AN47" s="164"/>
      <c r="AO47" s="164"/>
      <c r="AP47" s="164"/>
      <c r="AQ47" s="164"/>
      <c r="AR47" s="164"/>
    </row>
    <row r="48" spans="1:44" ht="14.25" hidden="1" customHeight="1" x14ac:dyDescent="0.2">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64"/>
      <c r="AL48" s="164"/>
      <c r="AM48" s="164"/>
      <c r="AN48" s="164"/>
      <c r="AO48" s="164"/>
      <c r="AP48" s="164"/>
      <c r="AQ48" s="164"/>
      <c r="AR48" s="164"/>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3L/cQeH9+k9cThc6g+OxzaAY/h0oNnAYvClI2Ef0b6wQP7OEzHctOrMTEiWktZ8WvjbxHaJNvT9SonJdX5pssQ==" saltValue="NkY0K7NVplnHgRg/V3SLB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2143838C-16AC-4BE0-8CAB-2ED855727934}"/>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C1F5E7D1-4811-4909-9164-0464932853F9}">
          <x14:formula1>
            <xm:f>'Set Values'!$I$3:$I$7</xm:f>
          </x14:formula1>
          <xm:sqref>E19:CZ19</xm:sqref>
        </x14:dataValidation>
        <x14:dataValidation type="list" allowBlank="1" showInputMessage="1" prompt="To enter free text, select cell and type - do not click into cell" xr:uid="{1DBCC7A2-FE5A-431A-8333-B2B531D8D432}">
          <x14:formula1>
            <xm:f>'Set Values'!$I$3:$I$7</xm:f>
          </x14:formula1>
          <xm:sqref>E17:CZ17</xm:sqref>
        </x14:dataValidation>
        <x14:dataValidation type="list" allowBlank="1" showInputMessage="1" prompt="To enter free text, select cell and type - do not click into cell" xr:uid="{375339AF-58D5-406D-BEC0-05466268333D}">
          <x14:formula1>
            <xm:f>'Set Values'!$F$3:$F$12</xm:f>
          </x14:formula1>
          <xm:sqref>E14:CZ14</xm:sqref>
        </x14:dataValidation>
        <x14:dataValidation type="list" allowBlank="1" showInputMessage="1" showErrorMessage="1" xr:uid="{B1BC0049-8DD9-4CF9-95B4-2A06BDBBE1DD}">
          <x14:formula1>
            <xm:f>'Set Values'!$M$3:$M$4</xm:f>
          </x14:formula1>
          <xm:sqref>E31:AR31 E38:AR38</xm:sqref>
        </x14:dataValidation>
        <x14:dataValidation type="list" allowBlank="1" showInputMessage="1" showErrorMessage="1" xr:uid="{97767621-0F7D-4256-AFC1-1E37DF553248}">
          <x14:formula1>
            <xm:f>'Set Values'!$L$3:$L$5</xm:f>
          </x14:formula1>
          <xm:sqref>E24:L24</xm:sqref>
        </x14:dataValidation>
        <x14:dataValidation type="list" allowBlank="1" showInputMessage="1" prompt="To enter free text, select cell and type - do not click into cell" xr:uid="{A54F995C-F9D0-4FBC-9912-3DA3EA95414E}">
          <x14:formula1>
            <xm:f>'Set Values'!$G$3:$G$14</xm:f>
          </x14:formula1>
          <xm:sqref>E16:CZ16</xm:sqref>
        </x14:dataValidation>
        <x14:dataValidation type="list" allowBlank="1" showInputMessage="1" xr:uid="{E38D5689-3700-4312-8D73-0794CAA3B411}">
          <x14:formula1>
            <xm:f>'Set Values'!$K$3:$K$10</xm:f>
          </x14:formula1>
          <xm:sqref>E23:L23</xm:sqref>
        </x14:dataValidation>
        <x14:dataValidation type="list" allowBlank="1" showInputMessage="1" prompt="To enter free text, select cell and type - do not click into cell" xr:uid="{B0DD3430-8381-4694-8605-4059F4B3BEE8}">
          <x14:formula1>
            <xm:f>'Set Values'!$H$3:$H$12</xm:f>
          </x14:formula1>
          <xm:sqref>E18:CZ18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DD96A-C63D-41D2-A100-E3DF49F44AA1}">
  <dimension ref="A1:DA135"/>
  <sheetViews>
    <sheetView showGridLines="0" topLeftCell="CV7" zoomScale="85" zoomScaleNormal="85" workbookViewId="0">
      <selection activeCell="DA7" sqref="DA1: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7" width="24.85546875" style="76" customWidth="1"/>
    <col min="8" max="8" width="27.7109375" style="76" customWidth="1"/>
    <col min="9" max="12" width="24.85546875" style="76" customWidth="1"/>
    <col min="13" max="37" width="20.5703125" style="76" customWidth="1"/>
    <col min="38" max="38" width="36.7109375" style="76" customWidth="1"/>
    <col min="39" max="39" width="35.140625" style="76" customWidth="1"/>
    <col min="40" max="40" width="61" style="76" customWidth="1"/>
    <col min="41" max="41" width="104.85546875" style="76" customWidth="1"/>
    <col min="42" max="44" width="20.5703125" style="76" customWidth="1"/>
    <col min="45" max="104" width="20.5703125" style="6" customWidth="1"/>
    <col min="105" max="105" width="20.5703125" style="6" hidden="1"/>
    <col min="106" max="16384" width="9.140625" style="6" hidden="1"/>
  </cols>
  <sheetData>
    <row r="1" spans="1:104" ht="28.5" customHeight="1" x14ac:dyDescent="0.2">
      <c r="A1" s="23" t="s">
        <v>165</v>
      </c>
      <c r="B1" s="23"/>
      <c r="C1" s="6"/>
      <c r="D1" s="90"/>
      <c r="E1" s="61"/>
      <c r="F1" s="67"/>
      <c r="G1" s="67"/>
      <c r="H1" s="67"/>
      <c r="I1" s="67"/>
      <c r="J1" s="6"/>
      <c r="K1" s="6"/>
      <c r="L1" s="6"/>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row>
    <row r="2" spans="1:104" ht="19.5" customHeight="1" thickBot="1" x14ac:dyDescent="0.25">
      <c r="A2" s="152" t="s">
        <v>166</v>
      </c>
      <c r="B2" s="23"/>
      <c r="C2" s="6"/>
      <c r="D2" s="78" t="str">
        <f>IF(COUNTA(E31, E38)=2,"DATA OK: Assurances correctly reported to II.C.2.a and II.C.3.a","WARNING: Assurances not yet reported to II.C.2.a and II.C.3.a")</f>
        <v>DATA OK: Assurances correctly reported to II.C.2.a and II.C.3.a</v>
      </c>
      <c r="E2" s="6"/>
      <c r="F2" s="6"/>
      <c r="G2" s="6"/>
      <c r="H2" s="6"/>
      <c r="I2" s="6"/>
      <c r="J2" s="6"/>
      <c r="K2" s="6"/>
      <c r="L2" s="6"/>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row>
    <row r="3" spans="1:104" ht="28.5" customHeight="1" x14ac:dyDescent="0.2">
      <c r="A3" s="153" t="s">
        <v>167</v>
      </c>
      <c r="B3" s="154"/>
      <c r="C3" s="155" t="str">
        <f>IF('I_State&amp;Prog_Info'!H15="","[Program 4]",'I_State&amp;Prog_Info'!H15)</f>
        <v>Medi-Cal Managed Care</v>
      </c>
      <c r="D3" s="164"/>
      <c r="E3" s="67"/>
      <c r="F3" s="164"/>
      <c r="G3" s="6"/>
      <c r="H3" s="6"/>
      <c r="I3" s="6"/>
      <c r="J3" s="6"/>
      <c r="K3" s="6"/>
      <c r="L3" s="6"/>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row>
    <row r="4" spans="1:104" ht="23.1" customHeight="1" x14ac:dyDescent="0.2">
      <c r="A4" s="196" t="s">
        <v>168</v>
      </c>
      <c r="B4" s="197"/>
      <c r="C4" s="92" t="str">
        <f>IF('I_State&amp;Prog_Info'!H17="","(Placeholder for plan type)",'I_State&amp;Prog_Info'!H17)</f>
        <v>MCO</v>
      </c>
      <c r="D4" s="164"/>
      <c r="E4" s="6"/>
      <c r="F4" s="6"/>
      <c r="G4" s="6"/>
      <c r="H4" s="6"/>
      <c r="I4" s="6"/>
      <c r="J4" s="6"/>
      <c r="K4" s="6"/>
      <c r="L4" s="6"/>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row>
    <row r="5" spans="1:104" ht="23.25" customHeight="1" x14ac:dyDescent="0.2">
      <c r="A5" s="196" t="s">
        <v>169</v>
      </c>
      <c r="B5" s="197"/>
      <c r="C5" s="92" t="str">
        <f>IF('I_State&amp;Prog_Info'!H59="","(Placeholder for providers)",'I_State&amp;Prog_Info'!H59)</f>
        <v>Adult primary care, 
Pediatric primary care, 
OB/GYN, 
Adult behavioral health, 
Pediatric behavioral health, 
Adult specialist, 
Pediatric specialist, 
Hospital, 
LTSS, 
other services</v>
      </c>
      <c r="D5" s="164"/>
      <c r="E5" s="6"/>
      <c r="F5" s="164"/>
      <c r="G5" s="6"/>
      <c r="H5" s="6"/>
      <c r="I5" s="6"/>
      <c r="J5" s="6"/>
      <c r="K5" s="6"/>
      <c r="L5" s="6"/>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row>
    <row r="6" spans="1:104" ht="23.25" customHeight="1" x14ac:dyDescent="0.2">
      <c r="A6" s="196" t="s">
        <v>170</v>
      </c>
      <c r="B6" s="197"/>
      <c r="C6" s="93" t="str">
        <f>IF('I_State&amp;Prog_Info'!H39="","(Placeholder for separate analysis and results document)",'I_State&amp;Prog_Info'!H39)</f>
        <v>Yes, analysis methods and results are contained in a separate document(s)</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
      </c>
      <c r="E6" s="164"/>
      <c r="F6" s="164"/>
      <c r="G6" s="164"/>
      <c r="H6" s="6"/>
      <c r="I6" s="6"/>
      <c r="J6" s="6"/>
      <c r="K6" s="6"/>
      <c r="L6" s="6"/>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row>
    <row r="7" spans="1:104" ht="23.1" customHeight="1" x14ac:dyDescent="0.2">
      <c r="A7" s="196" t="s">
        <v>171</v>
      </c>
      <c r="B7" s="197"/>
      <c r="C7" s="93" t="str">
        <f>IF('I_State&amp;Prog_Info'!H40="","(Placeholder for separate analysis and results document)",'I_State&amp;Prog_Info'!H40)</f>
        <v xml:space="preserve">Fort the methodology conducted to analyze 42 CFR 438.68 &amp; 42 CFR 438.206 see document "2023 ANC Analysis Methods"; For the plan specific results by county see document "2023 ANC MCP Results"; and for the Alternative Access Standards (AAS) Request Exceptions granted see document "2023 ANC Alternative Access Standards Requests"
</v>
      </c>
      <c r="D7" s="3"/>
      <c r="E7" s="6"/>
      <c r="F7" s="6"/>
      <c r="G7" s="6"/>
      <c r="H7" s="6"/>
      <c r="I7" s="6"/>
      <c r="J7" s="6"/>
      <c r="K7" s="6"/>
      <c r="L7" s="6"/>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row>
    <row r="8" spans="1:104" ht="23.1" customHeight="1" thickBot="1" x14ac:dyDescent="0.25">
      <c r="A8" s="200" t="s">
        <v>172</v>
      </c>
      <c r="B8" s="201"/>
      <c r="C8" s="94" t="str">
        <f>IF('I_State&amp;Prog_Info'!H41="","(Placeholder for separate analysis and results document)",'I_State&amp;Prog_Info'!H41)</f>
        <v>11/01/2023 - 10/31/2024</v>
      </c>
      <c r="D8" s="3"/>
      <c r="E8" s="6"/>
      <c r="F8" s="6"/>
      <c r="G8" s="6"/>
      <c r="H8" s="6"/>
      <c r="I8" s="6"/>
      <c r="J8" s="6"/>
      <c r="K8" s="6"/>
      <c r="L8" s="6"/>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row>
    <row r="9" spans="1:104" ht="87.75" customHeight="1" x14ac:dyDescent="0.2">
      <c r="A9" s="198" t="s">
        <v>173</v>
      </c>
      <c r="B9" s="198"/>
      <c r="C9" s="198"/>
      <c r="D9" s="164"/>
      <c r="E9" s="6"/>
      <c r="F9" s="6"/>
      <c r="G9" s="6"/>
      <c r="H9" s="6"/>
      <c r="I9" s="6"/>
      <c r="J9" s="6"/>
      <c r="K9" s="6"/>
      <c r="L9" s="6"/>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row>
    <row r="10" spans="1:104" ht="18" customHeight="1" x14ac:dyDescent="0.2">
      <c r="A10" s="164"/>
      <c r="B10" s="164"/>
      <c r="C10" s="164"/>
      <c r="D10" s="3"/>
      <c r="E10" s="6"/>
      <c r="F10" s="6"/>
      <c r="G10" s="6"/>
      <c r="H10" s="6"/>
      <c r="I10" s="6"/>
      <c r="J10" s="6"/>
      <c r="K10" s="6"/>
      <c r="L10" s="6"/>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row>
    <row r="11" spans="1:104" ht="41.25" customHeight="1" thickBot="1" x14ac:dyDescent="0.35">
      <c r="A11" s="199" t="s">
        <v>174</v>
      </c>
      <c r="B11" s="199"/>
      <c r="C11" s="199"/>
      <c r="D11" s="6"/>
      <c r="E11" s="6"/>
      <c r="F11" s="6"/>
      <c r="G11" s="6"/>
      <c r="H11" s="6"/>
      <c r="I11" s="6"/>
      <c r="J11" s="6"/>
      <c r="K11" s="6"/>
      <c r="L11" s="6"/>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row>
    <row r="12" spans="1:104" ht="30" customHeight="1" x14ac:dyDescent="0.25">
      <c r="A12" s="183" t="s">
        <v>175</v>
      </c>
      <c r="B12" s="183"/>
      <c r="C12" s="183"/>
      <c r="D12" s="168"/>
      <c r="E12" s="156" t="s">
        <v>176</v>
      </c>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8"/>
    </row>
    <row r="13" spans="1:104" ht="29.25" customHeight="1" x14ac:dyDescent="0.2">
      <c r="A13" s="8" t="s">
        <v>28</v>
      </c>
      <c r="B13" s="9" t="s">
        <v>29</v>
      </c>
      <c r="C13" s="9" t="s">
        <v>30</v>
      </c>
      <c r="D13" s="9" t="s">
        <v>31</v>
      </c>
      <c r="E13" s="5" t="s">
        <v>177</v>
      </c>
      <c r="F13" s="5" t="s">
        <v>178</v>
      </c>
      <c r="G13" s="5" t="s">
        <v>179</v>
      </c>
      <c r="H13" s="5" t="s">
        <v>180</v>
      </c>
      <c r="I13" s="5" t="s">
        <v>181</v>
      </c>
      <c r="J13" s="5" t="s">
        <v>182</v>
      </c>
      <c r="K13" s="5" t="s">
        <v>183</v>
      </c>
      <c r="L13" s="5" t="s">
        <v>184</v>
      </c>
      <c r="M13" s="5" t="s">
        <v>185</v>
      </c>
      <c r="N13" s="5" t="s">
        <v>186</v>
      </c>
      <c r="O13" s="5" t="s">
        <v>187</v>
      </c>
      <c r="P13" s="5" t="s">
        <v>188</v>
      </c>
      <c r="Q13" s="5" t="s">
        <v>189</v>
      </c>
      <c r="R13" s="5" t="s">
        <v>190</v>
      </c>
      <c r="S13" s="5" t="s">
        <v>191</v>
      </c>
      <c r="T13" s="5" t="s">
        <v>192</v>
      </c>
      <c r="U13" s="5" t="s">
        <v>193</v>
      </c>
      <c r="V13" s="5" t="s">
        <v>194</v>
      </c>
      <c r="W13" s="5" t="s">
        <v>195</v>
      </c>
      <c r="X13" s="5" t="s">
        <v>196</v>
      </c>
      <c r="Y13" s="5" t="s">
        <v>197</v>
      </c>
      <c r="Z13" s="5" t="s">
        <v>198</v>
      </c>
      <c r="AA13" s="5" t="s">
        <v>199</v>
      </c>
      <c r="AB13" s="5" t="s">
        <v>200</v>
      </c>
      <c r="AC13" s="5" t="s">
        <v>201</v>
      </c>
      <c r="AD13" s="5" t="s">
        <v>202</v>
      </c>
      <c r="AE13" s="5" t="s">
        <v>203</v>
      </c>
      <c r="AF13" s="5" t="s">
        <v>204</v>
      </c>
      <c r="AG13" s="5" t="s">
        <v>205</v>
      </c>
      <c r="AH13" s="5" t="s">
        <v>206</v>
      </c>
      <c r="AI13" s="5" t="s">
        <v>207</v>
      </c>
      <c r="AJ13" s="5" t="s">
        <v>208</v>
      </c>
      <c r="AK13" s="5" t="s">
        <v>209</v>
      </c>
      <c r="AL13" s="5" t="s">
        <v>210</v>
      </c>
      <c r="AM13" s="5" t="s">
        <v>211</v>
      </c>
      <c r="AN13" s="5" t="s">
        <v>212</v>
      </c>
      <c r="AO13" s="5" t="s">
        <v>213</v>
      </c>
      <c r="AP13" s="5" t="s">
        <v>214</v>
      </c>
      <c r="AQ13" s="5" t="s">
        <v>215</v>
      </c>
      <c r="AR13" s="5" t="s">
        <v>216</v>
      </c>
      <c r="AS13" s="5" t="s">
        <v>217</v>
      </c>
      <c r="AT13" s="5" t="s">
        <v>218</v>
      </c>
      <c r="AU13" s="5" t="s">
        <v>219</v>
      </c>
      <c r="AV13" s="5" t="s">
        <v>220</v>
      </c>
      <c r="AW13" s="5" t="s">
        <v>221</v>
      </c>
      <c r="AX13" s="5" t="s">
        <v>222</v>
      </c>
      <c r="AY13" s="5" t="s">
        <v>223</v>
      </c>
      <c r="AZ13" s="5" t="s">
        <v>224</v>
      </c>
      <c r="BA13" s="5" t="s">
        <v>225</v>
      </c>
      <c r="BB13" s="5" t="s">
        <v>226</v>
      </c>
      <c r="BC13" s="5" t="s">
        <v>227</v>
      </c>
      <c r="BD13" s="5" t="s">
        <v>228</v>
      </c>
      <c r="BE13" s="5" t="s">
        <v>229</v>
      </c>
      <c r="BF13" s="5" t="s">
        <v>230</v>
      </c>
      <c r="BG13" s="5" t="s">
        <v>231</v>
      </c>
      <c r="BH13" s="5" t="s">
        <v>232</v>
      </c>
      <c r="BI13" s="5" t="s">
        <v>233</v>
      </c>
      <c r="BJ13" s="5" t="s">
        <v>234</v>
      </c>
      <c r="BK13" s="5" t="s">
        <v>235</v>
      </c>
      <c r="BL13" s="5" t="s">
        <v>236</v>
      </c>
      <c r="BM13" s="5" t="s">
        <v>237</v>
      </c>
      <c r="BN13" s="5" t="s">
        <v>238</v>
      </c>
      <c r="BO13" s="5" t="s">
        <v>239</v>
      </c>
      <c r="BP13" s="5" t="s">
        <v>240</v>
      </c>
      <c r="BQ13" s="5" t="s">
        <v>241</v>
      </c>
      <c r="BR13" s="5" t="s">
        <v>242</v>
      </c>
      <c r="BS13" s="5" t="s">
        <v>243</v>
      </c>
      <c r="BT13" s="5" t="s">
        <v>244</v>
      </c>
      <c r="BU13" s="5" t="s">
        <v>245</v>
      </c>
      <c r="BV13" s="5" t="s">
        <v>246</v>
      </c>
      <c r="BW13" s="5" t="s">
        <v>247</v>
      </c>
      <c r="BX13" s="5" t="s">
        <v>248</v>
      </c>
      <c r="BY13" s="5" t="s">
        <v>249</v>
      </c>
      <c r="BZ13" s="5" t="s">
        <v>250</v>
      </c>
      <c r="CA13" s="5" t="s">
        <v>251</v>
      </c>
      <c r="CB13" s="5" t="s">
        <v>252</v>
      </c>
      <c r="CC13" s="5" t="s">
        <v>253</v>
      </c>
      <c r="CD13" s="5" t="s">
        <v>254</v>
      </c>
      <c r="CE13" s="5" t="s">
        <v>255</v>
      </c>
      <c r="CF13" s="5" t="s">
        <v>256</v>
      </c>
      <c r="CG13" s="5" t="s">
        <v>257</v>
      </c>
      <c r="CH13" s="5" t="s">
        <v>258</v>
      </c>
      <c r="CI13" s="5" t="s">
        <v>259</v>
      </c>
      <c r="CJ13" s="5" t="s">
        <v>260</v>
      </c>
      <c r="CK13" s="5" t="s">
        <v>261</v>
      </c>
      <c r="CL13" s="5" t="s">
        <v>262</v>
      </c>
      <c r="CM13" s="5" t="s">
        <v>263</v>
      </c>
      <c r="CN13" s="5" t="s">
        <v>264</v>
      </c>
      <c r="CO13" s="5" t="s">
        <v>265</v>
      </c>
      <c r="CP13" s="5" t="s">
        <v>266</v>
      </c>
      <c r="CQ13" s="5" t="s">
        <v>267</v>
      </c>
      <c r="CR13" s="5" t="s">
        <v>268</v>
      </c>
      <c r="CS13" s="5" t="s">
        <v>269</v>
      </c>
      <c r="CT13" s="5" t="s">
        <v>270</v>
      </c>
      <c r="CU13" s="5" t="s">
        <v>271</v>
      </c>
      <c r="CV13" s="5" t="s">
        <v>272</v>
      </c>
      <c r="CW13" s="5" t="s">
        <v>273</v>
      </c>
      <c r="CX13" s="5" t="s">
        <v>274</v>
      </c>
      <c r="CY13" s="5" t="s">
        <v>275</v>
      </c>
      <c r="CZ13" s="5" t="s">
        <v>276</v>
      </c>
    </row>
    <row r="14" spans="1:104" ht="28.5" x14ac:dyDescent="0.2">
      <c r="A14" s="73" t="s">
        <v>277</v>
      </c>
      <c r="B14" s="48" t="s">
        <v>278</v>
      </c>
      <c r="C14" s="25" t="s">
        <v>279</v>
      </c>
      <c r="D14" s="58" t="s">
        <v>73</v>
      </c>
      <c r="E14" s="100" t="s">
        <v>282</v>
      </c>
      <c r="F14" s="100" t="s">
        <v>282</v>
      </c>
      <c r="G14" s="100" t="s">
        <v>282</v>
      </c>
      <c r="H14" s="100" t="s">
        <v>281</v>
      </c>
      <c r="I14" s="100" t="s">
        <v>281</v>
      </c>
      <c r="J14" s="100" t="s">
        <v>281</v>
      </c>
      <c r="K14" s="100" t="s">
        <v>281</v>
      </c>
      <c r="L14" s="100" t="s">
        <v>281</v>
      </c>
      <c r="M14" s="100" t="s">
        <v>281</v>
      </c>
      <c r="N14" s="100" t="s">
        <v>281</v>
      </c>
      <c r="O14" s="100" t="s">
        <v>281</v>
      </c>
      <c r="P14" s="100" t="s">
        <v>281</v>
      </c>
      <c r="Q14" s="100" t="s">
        <v>281</v>
      </c>
      <c r="R14" s="100" t="s">
        <v>281</v>
      </c>
      <c r="S14" s="100" t="s">
        <v>281</v>
      </c>
      <c r="T14" s="100" t="s">
        <v>281</v>
      </c>
      <c r="U14" s="100" t="s">
        <v>281</v>
      </c>
      <c r="V14" s="100" t="s">
        <v>281</v>
      </c>
      <c r="W14" s="100" t="s">
        <v>283</v>
      </c>
      <c r="X14" s="100" t="s">
        <v>283</v>
      </c>
      <c r="Y14" s="100" t="s">
        <v>283</v>
      </c>
      <c r="Z14" s="100" t="s">
        <v>283</v>
      </c>
      <c r="AA14" s="100" t="s">
        <v>283</v>
      </c>
      <c r="AB14" s="100" t="s">
        <v>283</v>
      </c>
      <c r="AC14" s="100" t="s">
        <v>283</v>
      </c>
      <c r="AD14" s="100" t="s">
        <v>283</v>
      </c>
      <c r="AE14" s="100" t="s">
        <v>283</v>
      </c>
      <c r="AF14" s="100" t="s">
        <v>283</v>
      </c>
      <c r="AG14" s="100" t="s">
        <v>283</v>
      </c>
      <c r="AH14" s="100" t="s">
        <v>283</v>
      </c>
      <c r="AI14" s="100" t="s">
        <v>283</v>
      </c>
      <c r="AJ14" s="100" t="s">
        <v>283</v>
      </c>
      <c r="AK14" s="100" t="s">
        <v>283</v>
      </c>
      <c r="AL14" s="100" t="s">
        <v>283</v>
      </c>
      <c r="AM14" s="100" t="s">
        <v>815</v>
      </c>
      <c r="AN14" s="100" t="s">
        <v>816</v>
      </c>
      <c r="AO14" s="100" t="s">
        <v>816</v>
      </c>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57" x14ac:dyDescent="0.2">
      <c r="A15" s="73" t="s">
        <v>286</v>
      </c>
      <c r="B15" s="48" t="s">
        <v>287</v>
      </c>
      <c r="C15" s="25" t="s">
        <v>288</v>
      </c>
      <c r="D15" s="58" t="s">
        <v>35</v>
      </c>
      <c r="E15" s="122" t="s">
        <v>817</v>
      </c>
      <c r="F15" s="122" t="s">
        <v>818</v>
      </c>
      <c r="G15" s="122" t="s">
        <v>819</v>
      </c>
      <c r="H15" s="122" t="s">
        <v>820</v>
      </c>
      <c r="I15" s="122" t="s">
        <v>821</v>
      </c>
      <c r="J15" s="122" t="s">
        <v>822</v>
      </c>
      <c r="K15" s="122" t="s">
        <v>823</v>
      </c>
      <c r="L15" s="122" t="s">
        <v>824</v>
      </c>
      <c r="M15" s="100" t="s">
        <v>820</v>
      </c>
      <c r="N15" s="100" t="s">
        <v>825</v>
      </c>
      <c r="O15" s="100" t="s">
        <v>822</v>
      </c>
      <c r="P15" s="100" t="s">
        <v>826</v>
      </c>
      <c r="Q15" s="100" t="s">
        <v>827</v>
      </c>
      <c r="R15" s="100" t="s">
        <v>828</v>
      </c>
      <c r="S15" s="100" t="s">
        <v>825</v>
      </c>
      <c r="T15" s="100" t="s">
        <v>829</v>
      </c>
      <c r="U15" s="100" t="s">
        <v>823</v>
      </c>
      <c r="V15" s="100" t="s">
        <v>827</v>
      </c>
      <c r="W15" s="100" t="s">
        <v>830</v>
      </c>
      <c r="X15" s="100" t="s">
        <v>831</v>
      </c>
      <c r="Y15" s="100" t="s">
        <v>832</v>
      </c>
      <c r="Z15" s="100" t="s">
        <v>831</v>
      </c>
      <c r="AA15" s="100" t="s">
        <v>833</v>
      </c>
      <c r="AB15" s="100" t="s">
        <v>834</v>
      </c>
      <c r="AC15" s="100" t="s">
        <v>832</v>
      </c>
      <c r="AD15" s="100" t="s">
        <v>835</v>
      </c>
      <c r="AE15" s="100" t="s">
        <v>835</v>
      </c>
      <c r="AF15" s="100" t="s">
        <v>836</v>
      </c>
      <c r="AG15" s="100" t="s">
        <v>837</v>
      </c>
      <c r="AH15" s="100" t="s">
        <v>835</v>
      </c>
      <c r="AI15" s="100" t="s">
        <v>835</v>
      </c>
      <c r="AJ15" s="100" t="s">
        <v>836</v>
      </c>
      <c r="AK15" s="100" t="s">
        <v>837</v>
      </c>
      <c r="AL15" s="100" t="s">
        <v>838</v>
      </c>
      <c r="AM15" s="100" t="s">
        <v>839</v>
      </c>
      <c r="AN15" s="100" t="s">
        <v>840</v>
      </c>
      <c r="AO15" s="100" t="s">
        <v>841</v>
      </c>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301</v>
      </c>
      <c r="B16" s="48" t="s">
        <v>302</v>
      </c>
      <c r="C16" s="48" t="s">
        <v>303</v>
      </c>
      <c r="D16" s="58" t="s">
        <v>73</v>
      </c>
      <c r="E16" s="101" t="s">
        <v>842</v>
      </c>
      <c r="F16" s="123" t="s">
        <v>843</v>
      </c>
      <c r="G16" s="101" t="s">
        <v>844</v>
      </c>
      <c r="H16" s="101" t="s">
        <v>843</v>
      </c>
      <c r="I16" s="101" t="s">
        <v>845</v>
      </c>
      <c r="J16" s="123" t="s">
        <v>845</v>
      </c>
      <c r="K16" s="123" t="s">
        <v>845</v>
      </c>
      <c r="L16" s="123" t="s">
        <v>845</v>
      </c>
      <c r="M16" s="101" t="s">
        <v>846</v>
      </c>
      <c r="N16" s="101" t="s">
        <v>847</v>
      </c>
      <c r="O16" s="101" t="s">
        <v>847</v>
      </c>
      <c r="P16" s="101" t="s">
        <v>847</v>
      </c>
      <c r="Q16" s="101" t="s">
        <v>847</v>
      </c>
      <c r="R16" s="101" t="s">
        <v>110</v>
      </c>
      <c r="S16" s="101" t="s">
        <v>848</v>
      </c>
      <c r="T16" s="101" t="s">
        <v>848</v>
      </c>
      <c r="U16" s="101" t="s">
        <v>848</v>
      </c>
      <c r="V16" s="101" t="s">
        <v>848</v>
      </c>
      <c r="W16" s="101" t="s">
        <v>843</v>
      </c>
      <c r="X16" s="101" t="s">
        <v>845</v>
      </c>
      <c r="Y16" s="101" t="s">
        <v>846</v>
      </c>
      <c r="Z16" s="101" t="s">
        <v>847</v>
      </c>
      <c r="AA16" s="101" t="s">
        <v>849</v>
      </c>
      <c r="AB16" s="101" t="s">
        <v>849</v>
      </c>
      <c r="AC16" s="101" t="s">
        <v>848</v>
      </c>
      <c r="AD16" s="101" t="s">
        <v>850</v>
      </c>
      <c r="AE16" s="101" t="s">
        <v>850</v>
      </c>
      <c r="AF16" s="101" t="s">
        <v>850</v>
      </c>
      <c r="AG16" s="101" t="s">
        <v>850</v>
      </c>
      <c r="AH16" s="101" t="s">
        <v>851</v>
      </c>
      <c r="AI16" s="101" t="s">
        <v>851</v>
      </c>
      <c r="AJ16" s="101" t="s">
        <v>851</v>
      </c>
      <c r="AK16" s="101" t="s">
        <v>851</v>
      </c>
      <c r="AL16" s="101" t="s">
        <v>852</v>
      </c>
      <c r="AM16" s="101" t="s">
        <v>853</v>
      </c>
      <c r="AN16" s="101" t="s">
        <v>854</v>
      </c>
      <c r="AO16" s="101" t="s">
        <v>855</v>
      </c>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308</v>
      </c>
      <c r="B17" s="74" t="s">
        <v>309</v>
      </c>
      <c r="C17" s="33" t="s">
        <v>310</v>
      </c>
      <c r="D17" s="59" t="s">
        <v>73</v>
      </c>
      <c r="E17" s="101" t="s">
        <v>311</v>
      </c>
      <c r="F17" s="101" t="s">
        <v>311</v>
      </c>
      <c r="G17" s="101" t="s">
        <v>311</v>
      </c>
      <c r="H17" s="101" t="s">
        <v>311</v>
      </c>
      <c r="I17" s="101" t="s">
        <v>311</v>
      </c>
      <c r="J17" s="101" t="s">
        <v>311</v>
      </c>
      <c r="K17" s="101" t="s">
        <v>311</v>
      </c>
      <c r="L17" s="101" t="s">
        <v>311</v>
      </c>
      <c r="M17" s="101" t="s">
        <v>311</v>
      </c>
      <c r="N17" s="101" t="s">
        <v>311</v>
      </c>
      <c r="O17" s="101" t="s">
        <v>311</v>
      </c>
      <c r="P17" s="101" t="s">
        <v>311</v>
      </c>
      <c r="Q17" s="101" t="s">
        <v>311</v>
      </c>
      <c r="R17" s="101" t="s">
        <v>311</v>
      </c>
      <c r="S17" s="101" t="s">
        <v>311</v>
      </c>
      <c r="T17" s="101" t="s">
        <v>311</v>
      </c>
      <c r="U17" s="101" t="s">
        <v>311</v>
      </c>
      <c r="V17" s="101" t="s">
        <v>311</v>
      </c>
      <c r="W17" s="101" t="s">
        <v>311</v>
      </c>
      <c r="X17" s="101" t="s">
        <v>856</v>
      </c>
      <c r="Y17" s="101" t="s">
        <v>856</v>
      </c>
      <c r="Z17" s="101" t="s">
        <v>856</v>
      </c>
      <c r="AA17" s="101" t="s">
        <v>856</v>
      </c>
      <c r="AB17" s="101" t="s">
        <v>857</v>
      </c>
      <c r="AC17" s="101" t="s">
        <v>311</v>
      </c>
      <c r="AD17" s="101" t="s">
        <v>311</v>
      </c>
      <c r="AE17" s="101" t="s">
        <v>311</v>
      </c>
      <c r="AF17" s="101" t="s">
        <v>311</v>
      </c>
      <c r="AG17" s="101" t="s">
        <v>311</v>
      </c>
      <c r="AH17" s="101" t="s">
        <v>311</v>
      </c>
      <c r="AI17" s="101" t="s">
        <v>311</v>
      </c>
      <c r="AJ17" s="101" t="s">
        <v>311</v>
      </c>
      <c r="AK17" s="101" t="s">
        <v>311</v>
      </c>
      <c r="AL17" s="101" t="s">
        <v>311</v>
      </c>
      <c r="AM17" s="101" t="s">
        <v>312</v>
      </c>
      <c r="AN17" s="101" t="s">
        <v>311</v>
      </c>
      <c r="AO17" s="101" t="s">
        <v>311</v>
      </c>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314</v>
      </c>
      <c r="B18" s="53" t="s">
        <v>315</v>
      </c>
      <c r="C18" s="30" t="s">
        <v>316</v>
      </c>
      <c r="D18" s="60" t="s">
        <v>73</v>
      </c>
      <c r="E18" s="102" t="s">
        <v>317</v>
      </c>
      <c r="F18" s="102" t="s">
        <v>317</v>
      </c>
      <c r="G18" s="102" t="s">
        <v>317</v>
      </c>
      <c r="H18" s="102" t="s">
        <v>317</v>
      </c>
      <c r="I18" s="102" t="s">
        <v>858</v>
      </c>
      <c r="J18" s="102" t="s">
        <v>859</v>
      </c>
      <c r="K18" s="102" t="s">
        <v>860</v>
      </c>
      <c r="L18" s="102" t="s">
        <v>861</v>
      </c>
      <c r="M18" s="102" t="s">
        <v>317</v>
      </c>
      <c r="N18" s="102" t="s">
        <v>858</v>
      </c>
      <c r="O18" s="102" t="s">
        <v>859</v>
      </c>
      <c r="P18" s="102" t="s">
        <v>860</v>
      </c>
      <c r="Q18" s="102" t="s">
        <v>861</v>
      </c>
      <c r="R18" s="102" t="s">
        <v>317</v>
      </c>
      <c r="S18" s="102" t="s">
        <v>858</v>
      </c>
      <c r="T18" s="102" t="s">
        <v>859</v>
      </c>
      <c r="U18" s="102" t="s">
        <v>860</v>
      </c>
      <c r="V18" s="102" t="s">
        <v>861</v>
      </c>
      <c r="W18" s="102" t="s">
        <v>317</v>
      </c>
      <c r="X18" s="102" t="s">
        <v>317</v>
      </c>
      <c r="Y18" s="102" t="s">
        <v>317</v>
      </c>
      <c r="Z18" s="102" t="s">
        <v>317</v>
      </c>
      <c r="AA18" s="102" t="s">
        <v>317</v>
      </c>
      <c r="AB18" s="102" t="s">
        <v>317</v>
      </c>
      <c r="AC18" s="102" t="s">
        <v>317</v>
      </c>
      <c r="AD18" s="102" t="s">
        <v>858</v>
      </c>
      <c r="AE18" s="102" t="s">
        <v>859</v>
      </c>
      <c r="AF18" s="102" t="s">
        <v>860</v>
      </c>
      <c r="AG18" s="102" t="s">
        <v>861</v>
      </c>
      <c r="AH18" s="102" t="s">
        <v>858</v>
      </c>
      <c r="AI18" s="102" t="s">
        <v>859</v>
      </c>
      <c r="AJ18" s="102" t="s">
        <v>860</v>
      </c>
      <c r="AK18" s="102" t="s">
        <v>861</v>
      </c>
      <c r="AL18" s="102" t="s">
        <v>317</v>
      </c>
      <c r="AM18" s="102" t="s">
        <v>317</v>
      </c>
      <c r="AN18" s="102" t="s">
        <v>317</v>
      </c>
      <c r="AO18" s="102" t="s">
        <v>317</v>
      </c>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5" t="s">
        <v>54</v>
      </c>
      <c r="B19" s="46"/>
      <c r="C19" s="46"/>
      <c r="D19" s="46"/>
    </row>
    <row r="20" spans="1:104" ht="43.5" customHeight="1" thickBot="1" x14ac:dyDescent="0.35">
      <c r="A20" s="199" t="s">
        <v>318</v>
      </c>
      <c r="B20" s="199"/>
      <c r="C20" s="199"/>
      <c r="D20" s="31"/>
      <c r="E20" s="6"/>
      <c r="F20" s="6"/>
      <c r="G20" s="6"/>
      <c r="H20" s="6"/>
      <c r="I20" s="6"/>
      <c r="J20" s="6"/>
      <c r="K20" s="6"/>
      <c r="L20" s="6"/>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row>
    <row r="21" spans="1:104" ht="39.75" customHeight="1" x14ac:dyDescent="0.25">
      <c r="A21" s="186" t="s">
        <v>319</v>
      </c>
      <c r="B21" s="186"/>
      <c r="C21" s="186"/>
      <c r="D21" s="168"/>
      <c r="E21" s="156" t="s">
        <v>320</v>
      </c>
      <c r="F21" s="159"/>
      <c r="G21" s="159"/>
      <c r="H21" s="159"/>
      <c r="I21" s="157"/>
      <c r="J21" s="157"/>
      <c r="K21" s="157"/>
      <c r="L21" s="158"/>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row>
    <row r="22" spans="1:104" ht="47.25" customHeight="1" x14ac:dyDescent="0.2">
      <c r="A22" s="8" t="s">
        <v>28</v>
      </c>
      <c r="B22" s="9" t="s">
        <v>29</v>
      </c>
      <c r="C22" s="9" t="s">
        <v>30</v>
      </c>
      <c r="D22" s="9" t="s">
        <v>31</v>
      </c>
      <c r="E22" s="83" t="s">
        <v>321</v>
      </c>
      <c r="F22" s="83" t="s">
        <v>322</v>
      </c>
      <c r="G22" s="83" t="s">
        <v>323</v>
      </c>
      <c r="H22" s="83" t="s">
        <v>324</v>
      </c>
      <c r="I22" s="83" t="s">
        <v>325</v>
      </c>
      <c r="J22" s="83" t="s">
        <v>326</v>
      </c>
      <c r="K22" s="83" t="s">
        <v>327</v>
      </c>
      <c r="L22" s="83" t="s">
        <v>328</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329</v>
      </c>
      <c r="B23" s="48" t="s">
        <v>330</v>
      </c>
      <c r="C23" s="48" t="s">
        <v>331</v>
      </c>
      <c r="D23" s="25" t="s">
        <v>73</v>
      </c>
      <c r="E23" s="69" t="s">
        <v>862</v>
      </c>
      <c r="F23" s="96" t="s">
        <v>863</v>
      </c>
      <c r="G23" s="69" t="s">
        <v>333</v>
      </c>
      <c r="H23" s="69" t="s">
        <v>333</v>
      </c>
      <c r="I23" s="69" t="s">
        <v>333</v>
      </c>
      <c r="J23" s="69" t="s">
        <v>864</v>
      </c>
      <c r="K23" s="69" t="s">
        <v>333</v>
      </c>
      <c r="L23" s="122" t="s">
        <v>865</v>
      </c>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334</v>
      </c>
      <c r="B24" s="86" t="s">
        <v>335</v>
      </c>
      <c r="C24" s="86" t="s">
        <v>336</v>
      </c>
      <c r="D24" s="82" t="s">
        <v>73</v>
      </c>
      <c r="E24" s="97" t="s">
        <v>337</v>
      </c>
      <c r="F24" s="98" t="s">
        <v>337</v>
      </c>
      <c r="G24" s="97" t="s">
        <v>333</v>
      </c>
      <c r="H24" s="97" t="s">
        <v>333</v>
      </c>
      <c r="I24" s="97" t="s">
        <v>333</v>
      </c>
      <c r="J24" s="97" t="s">
        <v>337</v>
      </c>
      <c r="K24" s="97" t="s">
        <v>333</v>
      </c>
      <c r="L24" s="97" t="s">
        <v>337</v>
      </c>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x14ac:dyDescent="0.2">
      <c r="A25" s="56" t="s">
        <v>338</v>
      </c>
      <c r="B25" s="53" t="s">
        <v>339</v>
      </c>
      <c r="C25" s="53" t="s">
        <v>340</v>
      </c>
      <c r="D25" s="84" t="s">
        <v>35</v>
      </c>
      <c r="E25" s="95" t="s">
        <v>126</v>
      </c>
      <c r="F25" s="95" t="s">
        <v>126</v>
      </c>
      <c r="G25" s="95" t="s">
        <v>126</v>
      </c>
      <c r="H25" s="95" t="s">
        <v>126</v>
      </c>
      <c r="I25" s="95" t="s">
        <v>126</v>
      </c>
      <c r="J25" s="95" t="s">
        <v>126</v>
      </c>
      <c r="K25" s="95" t="s">
        <v>126</v>
      </c>
      <c r="L25" s="95" t="s">
        <v>126</v>
      </c>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7" t="s">
        <v>54</v>
      </c>
      <c r="C26" s="6"/>
      <c r="D26" s="6"/>
      <c r="E26" s="6"/>
      <c r="F26" s="6"/>
      <c r="G26" s="6"/>
      <c r="H26" s="6"/>
      <c r="I26" s="6"/>
      <c r="J26" s="6"/>
      <c r="K26" s="6"/>
      <c r="L26" s="6"/>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164"/>
      <c r="AM26" s="164"/>
      <c r="AN26" s="164"/>
      <c r="AO26" s="164"/>
      <c r="AP26" s="164"/>
      <c r="AQ26" s="164"/>
      <c r="AR26" s="164"/>
    </row>
    <row r="27" spans="1:104" ht="28.5" customHeight="1" thickBot="1" x14ac:dyDescent="0.35">
      <c r="A27" s="195" t="s">
        <v>341</v>
      </c>
      <c r="B27" s="195"/>
      <c r="C27" s="195"/>
      <c r="D27" s="3"/>
      <c r="E27" s="6"/>
      <c r="F27" s="6"/>
      <c r="G27" s="6"/>
      <c r="H27" s="6"/>
      <c r="I27" s="6"/>
      <c r="J27" s="6"/>
      <c r="K27" s="6"/>
      <c r="L27" s="6"/>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4"/>
      <c r="AM27" s="164"/>
      <c r="AN27" s="164"/>
      <c r="AO27" s="164"/>
      <c r="AP27" s="164"/>
      <c r="AQ27" s="164"/>
      <c r="AR27" s="164"/>
    </row>
    <row r="28" spans="1:104" ht="36" customHeight="1" x14ac:dyDescent="0.25">
      <c r="A28" s="193" t="s">
        <v>342</v>
      </c>
      <c r="B28" s="194"/>
      <c r="C28" s="194"/>
      <c r="D28" s="66"/>
      <c r="E28" s="156" t="s">
        <v>343</v>
      </c>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8"/>
    </row>
    <row r="29" spans="1:104" ht="29.25" customHeight="1" x14ac:dyDescent="0.2">
      <c r="A29" s="8" t="s">
        <v>28</v>
      </c>
      <c r="B29" s="9" t="s">
        <v>29</v>
      </c>
      <c r="C29" s="9" t="s">
        <v>30</v>
      </c>
      <c r="D29" s="9" t="s">
        <v>31</v>
      </c>
      <c r="E29" s="5" t="str">
        <f>IF(E30&lt;&gt;"",E30,"[Plan 1]")</f>
        <v>Aetna Better Health of California (Aetna)</v>
      </c>
      <c r="F29" s="5" t="str">
        <f>IF(F30&lt;&gt;"",F30,"[Plan 2]")</f>
        <v>AIDS Health Foundation (AHF)</v>
      </c>
      <c r="G29" s="5" t="str">
        <f>IF(G30&lt;&gt;"",G30,"[Plan 3]")</f>
        <v>Alameda Alliance for Health (AAH)</v>
      </c>
      <c r="H29" s="5" t="str">
        <f>IF(H30&lt;&gt;"",H30,"[Plan 4]")</f>
        <v>Anthem Blue Cross Partnership Plan (Anthem)</v>
      </c>
      <c r="I29" s="5" t="str">
        <f>IF(I30&lt;&gt;"",I30,"[Plan 5]")</f>
        <v>Blue Shield of CA Promise Health Plan (BSP)</v>
      </c>
      <c r="J29" s="5" t="str">
        <f>IF(J30&lt;&gt;"",J30,"[Plan 6]")</f>
        <v>California Health and Wellness (CHW)</v>
      </c>
      <c r="K29" s="5" t="str">
        <f>IF(K30&lt;&gt;"",K30,"[Plan 7]")</f>
        <v>CalOptima</v>
      </c>
      <c r="L29" s="5" t="str">
        <f>IF(L30&lt;&gt;"",L30,"[Plan 8]")</f>
        <v>CalViva Health (CalViva)</v>
      </c>
      <c r="M29" s="5" t="str">
        <f>IF(M30&lt;&gt;"",M30,"[Plan 9]")</f>
        <v>CenCal Health (CenCal)</v>
      </c>
      <c r="N29" s="5" t="str">
        <f>IF(N30&lt;&gt;"",N30,"[Plan 10]")</f>
        <v>Central California Alliance for Health (CCAH)</v>
      </c>
      <c r="O29" s="5" t="str">
        <f>IF(O30&lt;&gt;"",O30,"[Plan 11]")</f>
        <v>Community Health Group Partnership Plan (CHG)</v>
      </c>
      <c r="P29" s="5" t="str">
        <f>IF(P30&lt;&gt;"",P30,"[Plan 12]")</f>
        <v>Contra Costa Health Plan (CCHP)</v>
      </c>
      <c r="Q29" s="5" t="str">
        <f>IF(Q30&lt;&gt;"",Q30,"[Plan 13]")</f>
        <v>Gold Coast Health Plan (GCHP)</v>
      </c>
      <c r="R29" s="5" t="str">
        <f>IF(R30&lt;&gt;"",R30,"[Plan 14]")</f>
        <v>Health Net Community Solutions, Inc. (Health Net)</v>
      </c>
      <c r="S29" s="5" t="str">
        <f>IF(S30&lt;&gt;"",S30,"[Plan 15]")</f>
        <v>Health Plan of San Joaquin (HPSJ)</v>
      </c>
      <c r="T29" s="5" t="str">
        <f>IF(T30&lt;&gt;"",T30,"[Plan 16]")</f>
        <v>Health Plan of San Mateo (HPSM)</v>
      </c>
      <c r="U29" s="5" t="str">
        <f>IF(U30&lt;&gt;"",U30,"[Plan 17]")</f>
        <v>Inland Empire Health Plan (IEHP)</v>
      </c>
      <c r="V29" s="5" t="str">
        <f>IF(V30&lt;&gt;"",V30,"[Plan 18]")</f>
        <v>Kern Health Systems (KHS)</v>
      </c>
      <c r="W29" s="5" t="str">
        <f>IF(W30&lt;&gt;"",W30,"[Plan 19]")</f>
        <v>KP Cal LLC NorCal &amp; SoCal (Kaiser)</v>
      </c>
      <c r="X29" s="5" t="str">
        <f>IF(X30&lt;&gt;"",X30,"[Plan 20]")</f>
        <v>L.A. Care Health Plan (L.A. Care)</v>
      </c>
      <c r="Y29" s="5" t="str">
        <f>IF(Y30&lt;&gt;"",Y30,"[Plan 21]")</f>
        <v>Molina Healthcare of California Partner Plan, Inc. (Molina)</v>
      </c>
      <c r="Z29" s="5" t="str">
        <f>IF(Z30&lt;&gt;"",Z30,"[Plan 22]")</f>
        <v>Partnership Health Plan of California (Partnership)</v>
      </c>
      <c r="AA29" s="5" t="str">
        <f>IF(AA30&lt;&gt;"",AA30,"[Plan 23]")</f>
        <v>San Francisco Health Plan (SFHP)</v>
      </c>
      <c r="AB29" s="5" t="str">
        <f>IF(AB30&lt;&gt;"",AB30,"[Plan 24]")</f>
        <v>Santa Clara Family Health Plan (SCFHP)</v>
      </c>
      <c r="AC29" s="5" t="str">
        <f>IF(AC30&lt;&gt;"",AC30,"[Plan 25]")</f>
        <v>SCAN Health Plan (SCAN)</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344</v>
      </c>
      <c r="B30" s="25" t="s">
        <v>345</v>
      </c>
      <c r="C30" s="48" t="s">
        <v>346</v>
      </c>
      <c r="D30" s="29" t="s">
        <v>35</v>
      </c>
      <c r="E30" s="103" t="s">
        <v>866</v>
      </c>
      <c r="F30" s="103" t="s">
        <v>867</v>
      </c>
      <c r="G30" s="100" t="s">
        <v>868</v>
      </c>
      <c r="H30" s="100" t="s">
        <v>869</v>
      </c>
      <c r="I30" s="100" t="s">
        <v>870</v>
      </c>
      <c r="J30" s="100" t="s">
        <v>871</v>
      </c>
      <c r="K30" s="100" t="s">
        <v>872</v>
      </c>
      <c r="L30" s="100" t="s">
        <v>873</v>
      </c>
      <c r="M30" s="100" t="s">
        <v>874</v>
      </c>
      <c r="N30" s="100" t="s">
        <v>875</v>
      </c>
      <c r="O30" s="100" t="s">
        <v>876</v>
      </c>
      <c r="P30" s="100" t="s">
        <v>877</v>
      </c>
      <c r="Q30" s="100" t="s">
        <v>878</v>
      </c>
      <c r="R30" s="100" t="s">
        <v>879</v>
      </c>
      <c r="S30" s="100" t="s">
        <v>880</v>
      </c>
      <c r="T30" s="100" t="s">
        <v>881</v>
      </c>
      <c r="U30" s="100" t="s">
        <v>882</v>
      </c>
      <c r="V30" s="100" t="s">
        <v>883</v>
      </c>
      <c r="W30" s="100" t="s">
        <v>884</v>
      </c>
      <c r="X30" s="100" t="s">
        <v>885</v>
      </c>
      <c r="Y30" s="100" t="s">
        <v>886</v>
      </c>
      <c r="Z30" s="100" t="s">
        <v>887</v>
      </c>
      <c r="AA30" s="100" t="s">
        <v>888</v>
      </c>
      <c r="AB30" s="100" t="s">
        <v>889</v>
      </c>
      <c r="AC30" s="100" t="s">
        <v>890</v>
      </c>
      <c r="AD30" s="100"/>
      <c r="AE30" s="100"/>
      <c r="AF30" s="100"/>
      <c r="AG30" s="100"/>
      <c r="AH30" s="100"/>
      <c r="AI30" s="100"/>
      <c r="AJ30" s="100"/>
      <c r="AK30" s="100"/>
      <c r="AL30" s="100"/>
      <c r="AM30" s="100"/>
      <c r="AN30" s="100"/>
      <c r="AO30" s="100"/>
      <c r="AP30" s="100"/>
      <c r="AQ30" s="100"/>
      <c r="AR30" s="100"/>
    </row>
    <row r="31" spans="1:104" ht="257.25" customHeight="1" x14ac:dyDescent="0.2">
      <c r="A31" s="49" t="s">
        <v>387</v>
      </c>
      <c r="B31" s="25" t="s">
        <v>388</v>
      </c>
      <c r="C31" s="48" t="s">
        <v>389</v>
      </c>
      <c r="D31" s="57" t="s">
        <v>42</v>
      </c>
      <c r="E31" s="100" t="s">
        <v>391</v>
      </c>
      <c r="F31" s="100" t="s">
        <v>391</v>
      </c>
      <c r="G31" s="100" t="s">
        <v>391</v>
      </c>
      <c r="H31" s="100" t="s">
        <v>390</v>
      </c>
      <c r="I31" s="100" t="s">
        <v>391</v>
      </c>
      <c r="J31" s="100" t="s">
        <v>391</v>
      </c>
      <c r="K31" s="100" t="s">
        <v>391</v>
      </c>
      <c r="L31" s="100" t="s">
        <v>391</v>
      </c>
      <c r="M31" s="100" t="s">
        <v>391</v>
      </c>
      <c r="N31" s="100" t="s">
        <v>391</v>
      </c>
      <c r="O31" s="100" t="s">
        <v>390</v>
      </c>
      <c r="P31" s="100" t="s">
        <v>391</v>
      </c>
      <c r="Q31" s="100" t="s">
        <v>391</v>
      </c>
      <c r="R31" s="100" t="s">
        <v>391</v>
      </c>
      <c r="S31" s="100" t="s">
        <v>391</v>
      </c>
      <c r="T31" s="100" t="s">
        <v>391</v>
      </c>
      <c r="U31" s="100" t="s">
        <v>390</v>
      </c>
      <c r="V31" s="100" t="s">
        <v>391</v>
      </c>
      <c r="W31" s="100" t="s">
        <v>391</v>
      </c>
      <c r="X31" s="100" t="s">
        <v>390</v>
      </c>
      <c r="Y31" s="100" t="s">
        <v>390</v>
      </c>
      <c r="Z31" s="100" t="s">
        <v>391</v>
      </c>
      <c r="AA31" s="100" t="s">
        <v>391</v>
      </c>
      <c r="AB31" s="100" t="s">
        <v>391</v>
      </c>
      <c r="AC31" s="100" t="s">
        <v>391</v>
      </c>
      <c r="AD31" s="100"/>
      <c r="AE31" s="100"/>
      <c r="AF31" s="100"/>
      <c r="AG31" s="100"/>
      <c r="AH31" s="100"/>
      <c r="AI31" s="100"/>
      <c r="AJ31" s="100"/>
      <c r="AK31" s="100"/>
      <c r="AL31" s="100"/>
      <c r="AM31" s="100"/>
      <c r="AN31" s="100"/>
      <c r="AO31" s="100"/>
      <c r="AP31" s="100"/>
      <c r="AQ31" s="100"/>
      <c r="AR31" s="100"/>
    </row>
    <row r="32" spans="1:104" ht="184.5" customHeight="1" x14ac:dyDescent="0.2">
      <c r="A32" s="49" t="s">
        <v>392</v>
      </c>
      <c r="B32" s="25" t="s">
        <v>393</v>
      </c>
      <c r="C32" s="75" t="s">
        <v>394</v>
      </c>
      <c r="D32" s="32" t="s">
        <v>35</v>
      </c>
      <c r="E32" s="101" t="s">
        <v>891</v>
      </c>
      <c r="F32" s="101" t="s">
        <v>892</v>
      </c>
      <c r="G32" s="101" t="s">
        <v>891</v>
      </c>
      <c r="H32" s="101" t="s">
        <v>893</v>
      </c>
      <c r="I32" s="101" t="s">
        <v>891</v>
      </c>
      <c r="J32" s="101" t="s">
        <v>891</v>
      </c>
      <c r="K32" s="101" t="s">
        <v>891</v>
      </c>
      <c r="L32" s="101" t="s">
        <v>891</v>
      </c>
      <c r="M32" s="101" t="s">
        <v>891</v>
      </c>
      <c r="N32" s="101" t="s">
        <v>891</v>
      </c>
      <c r="O32" s="101" t="s">
        <v>893</v>
      </c>
      <c r="P32" s="101" t="s">
        <v>891</v>
      </c>
      <c r="Q32" s="101" t="s">
        <v>891</v>
      </c>
      <c r="R32" s="101" t="s">
        <v>891</v>
      </c>
      <c r="S32" s="101" t="s">
        <v>891</v>
      </c>
      <c r="T32" s="101" t="s">
        <v>891</v>
      </c>
      <c r="U32" s="101" t="s">
        <v>893</v>
      </c>
      <c r="V32" s="101" t="s">
        <v>891</v>
      </c>
      <c r="W32" s="101" t="s">
        <v>894</v>
      </c>
      <c r="X32" s="101" t="s">
        <v>893</v>
      </c>
      <c r="Y32" s="101" t="s">
        <v>893</v>
      </c>
      <c r="Z32" s="101" t="s">
        <v>891</v>
      </c>
      <c r="AA32" s="101" t="s">
        <v>895</v>
      </c>
      <c r="AB32" s="101" t="s">
        <v>891</v>
      </c>
      <c r="AC32" s="101" t="s">
        <v>896</v>
      </c>
      <c r="AD32" s="101"/>
      <c r="AE32" s="101"/>
      <c r="AF32" s="101"/>
      <c r="AG32" s="101"/>
      <c r="AH32" s="101"/>
      <c r="AI32" s="101"/>
      <c r="AJ32" s="101"/>
      <c r="AK32" s="101"/>
      <c r="AL32" s="101"/>
      <c r="AM32" s="101"/>
      <c r="AN32" s="101"/>
      <c r="AO32" s="101"/>
      <c r="AP32" s="101"/>
      <c r="AQ32" s="101"/>
      <c r="AR32" s="101"/>
    </row>
    <row r="33" spans="1:44" ht="184.5" customHeight="1" x14ac:dyDescent="0.2">
      <c r="A33" s="49" t="s">
        <v>396</v>
      </c>
      <c r="B33" s="48" t="s">
        <v>397</v>
      </c>
      <c r="C33" s="48" t="s">
        <v>398</v>
      </c>
      <c r="D33" s="32" t="s">
        <v>35</v>
      </c>
      <c r="E33" s="101" t="s">
        <v>126</v>
      </c>
      <c r="F33" s="101" t="s">
        <v>126</v>
      </c>
      <c r="G33" s="101" t="s">
        <v>126</v>
      </c>
      <c r="H33" s="101" t="s">
        <v>897</v>
      </c>
      <c r="I33" s="101" t="s">
        <v>126</v>
      </c>
      <c r="J33" s="101" t="s">
        <v>126</v>
      </c>
      <c r="K33" s="101" t="s">
        <v>126</v>
      </c>
      <c r="L33" s="101" t="s">
        <v>126</v>
      </c>
      <c r="M33" s="101" t="s">
        <v>126</v>
      </c>
      <c r="N33" s="101" t="s">
        <v>126</v>
      </c>
      <c r="O33" s="101" t="s">
        <v>897</v>
      </c>
      <c r="P33" s="101" t="s">
        <v>126</v>
      </c>
      <c r="Q33" s="101" t="s">
        <v>126</v>
      </c>
      <c r="R33" s="101" t="s">
        <v>126</v>
      </c>
      <c r="S33" s="101" t="s">
        <v>126</v>
      </c>
      <c r="T33" s="101" t="s">
        <v>126</v>
      </c>
      <c r="U33" s="101" t="s">
        <v>897</v>
      </c>
      <c r="V33" s="101" t="s">
        <v>126</v>
      </c>
      <c r="W33" s="101" t="s">
        <v>126</v>
      </c>
      <c r="X33" s="101" t="s">
        <v>897</v>
      </c>
      <c r="Y33" s="101" t="s">
        <v>897</v>
      </c>
      <c r="Z33" s="101" t="s">
        <v>126</v>
      </c>
      <c r="AA33" s="101" t="s">
        <v>126</v>
      </c>
      <c r="AB33" s="101" t="s">
        <v>126</v>
      </c>
      <c r="AC33" s="101" t="s">
        <v>126</v>
      </c>
      <c r="AD33" s="101"/>
      <c r="AE33" s="101"/>
      <c r="AF33" s="101"/>
      <c r="AG33" s="101"/>
      <c r="AH33" s="101"/>
      <c r="AI33" s="101"/>
      <c r="AJ33" s="101"/>
      <c r="AK33" s="101"/>
      <c r="AL33" s="101"/>
      <c r="AM33" s="101"/>
      <c r="AN33" s="101"/>
      <c r="AO33" s="101"/>
      <c r="AP33" s="101"/>
      <c r="AQ33" s="101"/>
      <c r="AR33" s="101"/>
    </row>
    <row r="34" spans="1:44" ht="105" customHeight="1" x14ac:dyDescent="0.2">
      <c r="A34" s="49" t="s">
        <v>433</v>
      </c>
      <c r="B34" s="48" t="s">
        <v>434</v>
      </c>
      <c r="C34" s="48" t="s">
        <v>435</v>
      </c>
      <c r="D34" s="32" t="s">
        <v>35</v>
      </c>
      <c r="E34" s="101" t="s">
        <v>126</v>
      </c>
      <c r="F34" s="101" t="s">
        <v>126</v>
      </c>
      <c r="G34" s="101" t="s">
        <v>126</v>
      </c>
      <c r="H34" s="101" t="s">
        <v>898</v>
      </c>
      <c r="I34" s="101" t="s">
        <v>126</v>
      </c>
      <c r="J34" s="101" t="s">
        <v>126</v>
      </c>
      <c r="K34" s="101" t="s">
        <v>126</v>
      </c>
      <c r="L34" s="101" t="s">
        <v>126</v>
      </c>
      <c r="M34" s="101" t="s">
        <v>126</v>
      </c>
      <c r="N34" s="101" t="s">
        <v>126</v>
      </c>
      <c r="O34" s="101" t="s">
        <v>898</v>
      </c>
      <c r="P34" s="101" t="s">
        <v>126</v>
      </c>
      <c r="Q34" s="101" t="s">
        <v>126</v>
      </c>
      <c r="R34" s="101" t="s">
        <v>126</v>
      </c>
      <c r="S34" s="101" t="s">
        <v>126</v>
      </c>
      <c r="T34" s="101" t="s">
        <v>126</v>
      </c>
      <c r="U34" s="101" t="s">
        <v>898</v>
      </c>
      <c r="V34" s="101" t="s">
        <v>126</v>
      </c>
      <c r="W34" s="101" t="s">
        <v>126</v>
      </c>
      <c r="X34" s="101" t="s">
        <v>898</v>
      </c>
      <c r="Y34" s="101" t="s">
        <v>898</v>
      </c>
      <c r="Z34" s="101" t="s">
        <v>126</v>
      </c>
      <c r="AA34" s="101" t="s">
        <v>126</v>
      </c>
      <c r="AB34" s="101" t="s">
        <v>126</v>
      </c>
      <c r="AC34" s="101" t="s">
        <v>126</v>
      </c>
      <c r="AD34" s="101"/>
      <c r="AE34" s="101"/>
      <c r="AF34" s="101"/>
      <c r="AG34" s="101"/>
      <c r="AH34" s="101"/>
      <c r="AI34" s="101"/>
      <c r="AJ34" s="101"/>
      <c r="AK34" s="101"/>
      <c r="AL34" s="101"/>
      <c r="AM34" s="101"/>
      <c r="AN34" s="101"/>
      <c r="AO34" s="101"/>
      <c r="AP34" s="101"/>
      <c r="AQ34" s="101"/>
      <c r="AR34" s="101"/>
    </row>
    <row r="35" spans="1:44" ht="106.5" customHeight="1" x14ac:dyDescent="0.2">
      <c r="A35" s="49" t="s">
        <v>469</v>
      </c>
      <c r="B35" s="48" t="s">
        <v>470</v>
      </c>
      <c r="C35" s="48" t="s">
        <v>471</v>
      </c>
      <c r="D35" s="89" t="s">
        <v>46</v>
      </c>
      <c r="E35" s="104" t="s">
        <v>126</v>
      </c>
      <c r="F35" s="104" t="s">
        <v>126</v>
      </c>
      <c r="G35" s="104" t="s">
        <v>126</v>
      </c>
      <c r="H35" s="104" t="s">
        <v>126</v>
      </c>
      <c r="I35" s="104" t="s">
        <v>126</v>
      </c>
      <c r="J35" s="104" t="s">
        <v>126</v>
      </c>
      <c r="K35" s="104" t="s">
        <v>126</v>
      </c>
      <c r="L35" s="104" t="s">
        <v>126</v>
      </c>
      <c r="M35" s="104" t="s">
        <v>126</v>
      </c>
      <c r="N35" s="104" t="s">
        <v>126</v>
      </c>
      <c r="O35" s="104" t="s">
        <v>126</v>
      </c>
      <c r="P35" s="104" t="s">
        <v>126</v>
      </c>
      <c r="Q35" s="104" t="s">
        <v>126</v>
      </c>
      <c r="R35" s="104" t="s">
        <v>126</v>
      </c>
      <c r="S35" s="104" t="s">
        <v>126</v>
      </c>
      <c r="T35" s="104" t="s">
        <v>126</v>
      </c>
      <c r="U35" s="104" t="s">
        <v>126</v>
      </c>
      <c r="V35" s="104" t="s">
        <v>126</v>
      </c>
      <c r="W35" s="104" t="s">
        <v>126</v>
      </c>
      <c r="X35" s="104" t="s">
        <v>126</v>
      </c>
      <c r="Y35" s="104" t="s">
        <v>126</v>
      </c>
      <c r="Z35" s="104" t="s">
        <v>126</v>
      </c>
      <c r="AA35" s="104" t="s">
        <v>126</v>
      </c>
      <c r="AB35" s="104" t="s">
        <v>126</v>
      </c>
      <c r="AC35" s="104" t="s">
        <v>126</v>
      </c>
      <c r="AD35" s="104"/>
      <c r="AE35" s="104"/>
      <c r="AF35" s="104"/>
      <c r="AG35" s="104"/>
      <c r="AH35" s="104"/>
      <c r="AI35" s="104"/>
      <c r="AJ35" s="104"/>
      <c r="AK35" s="104"/>
      <c r="AL35" s="104"/>
      <c r="AM35" s="104"/>
      <c r="AN35" s="104"/>
      <c r="AO35" s="104"/>
      <c r="AP35" s="104"/>
      <c r="AQ35" s="104"/>
      <c r="AR35" s="104"/>
    </row>
    <row r="36" spans="1:44" ht="51.75" customHeight="1" x14ac:dyDescent="0.2">
      <c r="A36" s="49" t="s">
        <v>472</v>
      </c>
      <c r="B36" s="48" t="s">
        <v>473</v>
      </c>
      <c r="C36" s="48" t="s">
        <v>474</v>
      </c>
      <c r="D36" s="82" t="s">
        <v>35</v>
      </c>
      <c r="E36" s="103" t="s">
        <v>899</v>
      </c>
      <c r="F36" s="103" t="s">
        <v>900</v>
      </c>
      <c r="G36" s="100" t="s">
        <v>899</v>
      </c>
      <c r="H36" s="100" t="s">
        <v>899</v>
      </c>
      <c r="I36" s="100" t="s">
        <v>899</v>
      </c>
      <c r="J36" s="100" t="s">
        <v>899</v>
      </c>
      <c r="K36" s="100" t="s">
        <v>899</v>
      </c>
      <c r="L36" s="100" t="s">
        <v>899</v>
      </c>
      <c r="M36" s="100" t="s">
        <v>899</v>
      </c>
      <c r="N36" s="100" t="s">
        <v>899</v>
      </c>
      <c r="O36" s="100" t="s">
        <v>899</v>
      </c>
      <c r="P36" s="100" t="s">
        <v>899</v>
      </c>
      <c r="Q36" s="100" t="s">
        <v>899</v>
      </c>
      <c r="R36" s="100" t="s">
        <v>899</v>
      </c>
      <c r="S36" s="100" t="s">
        <v>899</v>
      </c>
      <c r="T36" s="100" t="s">
        <v>899</v>
      </c>
      <c r="U36" s="100" t="s">
        <v>899</v>
      </c>
      <c r="V36" s="100" t="s">
        <v>899</v>
      </c>
      <c r="W36" s="100" t="s">
        <v>901</v>
      </c>
      <c r="X36" s="100" t="s">
        <v>899</v>
      </c>
      <c r="Y36" s="100" t="s">
        <v>899</v>
      </c>
      <c r="Z36" s="100" t="s">
        <v>899</v>
      </c>
      <c r="AA36" s="100" t="s">
        <v>126</v>
      </c>
      <c r="AB36" s="100" t="s">
        <v>899</v>
      </c>
      <c r="AC36" s="100" t="s">
        <v>902</v>
      </c>
      <c r="AD36" s="100"/>
      <c r="AE36" s="100"/>
      <c r="AF36" s="100"/>
      <c r="AG36" s="100"/>
      <c r="AH36" s="100"/>
      <c r="AI36" s="100"/>
      <c r="AJ36" s="100"/>
      <c r="AK36" s="100"/>
      <c r="AL36" s="100"/>
      <c r="AM36" s="100"/>
      <c r="AN36" s="100"/>
      <c r="AO36" s="100"/>
      <c r="AP36" s="100"/>
      <c r="AQ36" s="100"/>
      <c r="AR36" s="100"/>
    </row>
    <row r="37" spans="1:44" ht="76.5" customHeight="1" x14ac:dyDescent="0.2">
      <c r="A37" s="49" t="s">
        <v>476</v>
      </c>
      <c r="B37" s="48" t="s">
        <v>477</v>
      </c>
      <c r="C37" s="48" t="s">
        <v>478</v>
      </c>
      <c r="D37" s="91" t="s">
        <v>35</v>
      </c>
      <c r="E37" s="103" t="s">
        <v>903</v>
      </c>
      <c r="F37" s="103" t="s">
        <v>904</v>
      </c>
      <c r="G37" s="100" t="s">
        <v>903</v>
      </c>
      <c r="H37" s="100" t="s">
        <v>903</v>
      </c>
      <c r="I37" s="100" t="s">
        <v>903</v>
      </c>
      <c r="J37" s="100" t="s">
        <v>903</v>
      </c>
      <c r="K37" s="100" t="s">
        <v>903</v>
      </c>
      <c r="L37" s="100" t="s">
        <v>903</v>
      </c>
      <c r="M37" s="100" t="s">
        <v>903</v>
      </c>
      <c r="N37" s="100" t="s">
        <v>903</v>
      </c>
      <c r="O37" s="100" t="s">
        <v>903</v>
      </c>
      <c r="P37" s="100" t="s">
        <v>903</v>
      </c>
      <c r="Q37" s="100" t="s">
        <v>903</v>
      </c>
      <c r="R37" s="100" t="s">
        <v>903</v>
      </c>
      <c r="S37" s="100" t="s">
        <v>903</v>
      </c>
      <c r="T37" s="100" t="s">
        <v>903</v>
      </c>
      <c r="U37" s="100" t="s">
        <v>903</v>
      </c>
      <c r="V37" s="100" t="s">
        <v>903</v>
      </c>
      <c r="W37" s="100" t="s">
        <v>905</v>
      </c>
      <c r="X37" s="100" t="s">
        <v>903</v>
      </c>
      <c r="Y37" s="100" t="s">
        <v>903</v>
      </c>
      <c r="Z37" s="100" t="s">
        <v>903</v>
      </c>
      <c r="AA37" s="100" t="s">
        <v>126</v>
      </c>
      <c r="AB37" s="100" t="s">
        <v>903</v>
      </c>
      <c r="AC37" s="100" t="s">
        <v>906</v>
      </c>
      <c r="AD37" s="100"/>
      <c r="AE37" s="100"/>
      <c r="AF37" s="100"/>
      <c r="AG37" s="100"/>
      <c r="AH37" s="100"/>
      <c r="AI37" s="100"/>
      <c r="AJ37" s="100"/>
      <c r="AK37" s="100"/>
      <c r="AL37" s="100"/>
      <c r="AM37" s="100"/>
      <c r="AN37" s="100"/>
      <c r="AO37" s="100"/>
      <c r="AP37" s="100"/>
      <c r="AQ37" s="100"/>
      <c r="AR37" s="100"/>
    </row>
    <row r="38" spans="1:44" ht="260.25" customHeight="1" x14ac:dyDescent="0.2">
      <c r="A38" s="49" t="s">
        <v>480</v>
      </c>
      <c r="B38" s="25" t="s">
        <v>481</v>
      </c>
      <c r="C38" s="48" t="s">
        <v>482</v>
      </c>
      <c r="D38" s="57" t="s">
        <v>42</v>
      </c>
      <c r="E38" s="100" t="s">
        <v>391</v>
      </c>
      <c r="F38" s="100" t="s">
        <v>391</v>
      </c>
      <c r="G38" s="100" t="s">
        <v>391</v>
      </c>
      <c r="H38" s="100" t="s">
        <v>391</v>
      </c>
      <c r="I38" s="100" t="s">
        <v>391</v>
      </c>
      <c r="J38" s="100" t="s">
        <v>391</v>
      </c>
      <c r="K38" s="100" t="s">
        <v>391</v>
      </c>
      <c r="L38" s="100" t="s">
        <v>391</v>
      </c>
      <c r="M38" s="100" t="s">
        <v>391</v>
      </c>
      <c r="N38" s="100" t="s">
        <v>391</v>
      </c>
      <c r="O38" s="100" t="s">
        <v>391</v>
      </c>
      <c r="P38" s="100" t="s">
        <v>391</v>
      </c>
      <c r="Q38" s="100" t="s">
        <v>391</v>
      </c>
      <c r="R38" s="100" t="s">
        <v>391</v>
      </c>
      <c r="S38" s="100" t="s">
        <v>391</v>
      </c>
      <c r="T38" s="100" t="s">
        <v>391</v>
      </c>
      <c r="U38" s="100" t="s">
        <v>391</v>
      </c>
      <c r="V38" s="100" t="s">
        <v>391</v>
      </c>
      <c r="W38" s="100" t="s">
        <v>391</v>
      </c>
      <c r="X38" s="100" t="s">
        <v>391</v>
      </c>
      <c r="Y38" s="100" t="s">
        <v>391</v>
      </c>
      <c r="Z38" s="100" t="s">
        <v>391</v>
      </c>
      <c r="AA38" s="100" t="s">
        <v>391</v>
      </c>
      <c r="AB38" s="100" t="s">
        <v>391</v>
      </c>
      <c r="AC38" s="100" t="s">
        <v>391</v>
      </c>
      <c r="AD38" s="100"/>
      <c r="AE38" s="100"/>
      <c r="AF38" s="100"/>
      <c r="AG38" s="100"/>
      <c r="AH38" s="100"/>
      <c r="AI38" s="100"/>
      <c r="AJ38" s="100"/>
      <c r="AK38" s="100"/>
      <c r="AL38" s="100"/>
      <c r="AM38" s="100"/>
      <c r="AN38" s="100"/>
      <c r="AO38" s="100"/>
      <c r="AP38" s="100"/>
      <c r="AQ38" s="100"/>
      <c r="AR38" s="100"/>
    </row>
    <row r="39" spans="1:44" ht="85.5" x14ac:dyDescent="0.2">
      <c r="A39" s="49" t="s">
        <v>483</v>
      </c>
      <c r="B39" s="25" t="s">
        <v>484</v>
      </c>
      <c r="C39" s="48" t="s">
        <v>485</v>
      </c>
      <c r="D39" s="32" t="s">
        <v>35</v>
      </c>
      <c r="E39" s="101" t="s">
        <v>907</v>
      </c>
      <c r="F39" s="101" t="s">
        <v>907</v>
      </c>
      <c r="G39" s="101" t="s">
        <v>907</v>
      </c>
      <c r="H39" s="101" t="s">
        <v>907</v>
      </c>
      <c r="I39" s="101" t="s">
        <v>907</v>
      </c>
      <c r="J39" s="101" t="s">
        <v>907</v>
      </c>
      <c r="K39" s="101" t="s">
        <v>907</v>
      </c>
      <c r="L39" s="101" t="s">
        <v>907</v>
      </c>
      <c r="M39" s="101" t="s">
        <v>907</v>
      </c>
      <c r="N39" s="101" t="s">
        <v>907</v>
      </c>
      <c r="O39" s="101" t="s">
        <v>907</v>
      </c>
      <c r="P39" s="101" t="s">
        <v>907</v>
      </c>
      <c r="Q39" s="101" t="s">
        <v>907</v>
      </c>
      <c r="R39" s="101" t="s">
        <v>907</v>
      </c>
      <c r="S39" s="101" t="s">
        <v>907</v>
      </c>
      <c r="T39" s="101" t="s">
        <v>907</v>
      </c>
      <c r="U39" s="101" t="s">
        <v>907</v>
      </c>
      <c r="V39" s="101" t="s">
        <v>907</v>
      </c>
      <c r="W39" s="101" t="s">
        <v>907</v>
      </c>
      <c r="X39" s="101" t="s">
        <v>907</v>
      </c>
      <c r="Y39" s="101" t="s">
        <v>907</v>
      </c>
      <c r="Z39" s="101" t="s">
        <v>907</v>
      </c>
      <c r="AA39" s="101" t="s">
        <v>907</v>
      </c>
      <c r="AB39" s="101" t="s">
        <v>907</v>
      </c>
      <c r="AC39" s="101" t="s">
        <v>908</v>
      </c>
      <c r="AD39" s="101"/>
      <c r="AE39" s="101"/>
      <c r="AF39" s="101"/>
      <c r="AG39" s="101"/>
      <c r="AH39" s="101"/>
      <c r="AI39" s="101"/>
      <c r="AJ39" s="101"/>
      <c r="AK39" s="101"/>
      <c r="AL39" s="101"/>
      <c r="AM39" s="101"/>
      <c r="AN39" s="101"/>
      <c r="AO39" s="101"/>
      <c r="AP39" s="101"/>
      <c r="AQ39" s="101"/>
      <c r="AR39" s="101"/>
    </row>
    <row r="40" spans="1:44" ht="117.75" customHeight="1" x14ac:dyDescent="0.2">
      <c r="A40" s="49" t="s">
        <v>486</v>
      </c>
      <c r="B40" s="25" t="s">
        <v>487</v>
      </c>
      <c r="C40" s="48" t="s">
        <v>488</v>
      </c>
      <c r="D40" s="32" t="s">
        <v>35</v>
      </c>
      <c r="E40" s="100" t="s">
        <v>126</v>
      </c>
      <c r="F40" s="100" t="s">
        <v>126</v>
      </c>
      <c r="G40" s="100" t="s">
        <v>126</v>
      </c>
      <c r="H40" s="100" t="s">
        <v>126</v>
      </c>
      <c r="I40" s="100" t="s">
        <v>126</v>
      </c>
      <c r="J40" s="100" t="s">
        <v>126</v>
      </c>
      <c r="K40" s="100" t="s">
        <v>126</v>
      </c>
      <c r="L40" s="100" t="s">
        <v>126</v>
      </c>
      <c r="M40" s="100" t="s">
        <v>126</v>
      </c>
      <c r="N40" s="100" t="s">
        <v>126</v>
      </c>
      <c r="O40" s="100" t="s">
        <v>126</v>
      </c>
      <c r="P40" s="100" t="s">
        <v>126</v>
      </c>
      <c r="Q40" s="100" t="s">
        <v>126</v>
      </c>
      <c r="R40" s="100" t="s">
        <v>126</v>
      </c>
      <c r="S40" s="100" t="s">
        <v>126</v>
      </c>
      <c r="T40" s="100" t="s">
        <v>126</v>
      </c>
      <c r="U40" s="100" t="s">
        <v>126</v>
      </c>
      <c r="V40" s="100" t="s">
        <v>126</v>
      </c>
      <c r="W40" s="100" t="s">
        <v>126</v>
      </c>
      <c r="X40" s="100" t="s">
        <v>126</v>
      </c>
      <c r="Y40" s="100" t="s">
        <v>126</v>
      </c>
      <c r="Z40" s="100" t="s">
        <v>126</v>
      </c>
      <c r="AA40" s="100" t="s">
        <v>126</v>
      </c>
      <c r="AB40" s="100" t="s">
        <v>126</v>
      </c>
      <c r="AC40" s="100" t="s">
        <v>126</v>
      </c>
      <c r="AD40" s="100"/>
      <c r="AE40" s="100"/>
      <c r="AF40" s="100"/>
      <c r="AG40" s="100"/>
      <c r="AH40" s="100"/>
      <c r="AI40" s="100"/>
      <c r="AJ40" s="100"/>
      <c r="AK40" s="100"/>
      <c r="AL40" s="100"/>
      <c r="AM40" s="100"/>
      <c r="AN40" s="100"/>
      <c r="AO40" s="100"/>
      <c r="AP40" s="100"/>
      <c r="AQ40" s="100"/>
      <c r="AR40" s="100"/>
    </row>
    <row r="41" spans="1:44" ht="104.25" customHeight="1" x14ac:dyDescent="0.2">
      <c r="A41" s="49" t="s">
        <v>520</v>
      </c>
      <c r="B41" s="25" t="s">
        <v>521</v>
      </c>
      <c r="C41" s="48" t="s">
        <v>522</v>
      </c>
      <c r="D41" s="32" t="s">
        <v>35</v>
      </c>
      <c r="E41" s="100" t="s">
        <v>126</v>
      </c>
      <c r="F41" s="100" t="s">
        <v>126</v>
      </c>
      <c r="G41" s="100" t="s">
        <v>126</v>
      </c>
      <c r="H41" s="100" t="s">
        <v>126</v>
      </c>
      <c r="I41" s="100" t="s">
        <v>126</v>
      </c>
      <c r="J41" s="100" t="s">
        <v>126</v>
      </c>
      <c r="K41" s="100" t="s">
        <v>126</v>
      </c>
      <c r="L41" s="100" t="s">
        <v>126</v>
      </c>
      <c r="M41" s="100" t="s">
        <v>126</v>
      </c>
      <c r="N41" s="100" t="s">
        <v>126</v>
      </c>
      <c r="O41" s="100" t="s">
        <v>126</v>
      </c>
      <c r="P41" s="100" t="s">
        <v>126</v>
      </c>
      <c r="Q41" s="100" t="s">
        <v>126</v>
      </c>
      <c r="R41" s="100" t="s">
        <v>126</v>
      </c>
      <c r="S41" s="100" t="s">
        <v>126</v>
      </c>
      <c r="T41" s="100" t="s">
        <v>126</v>
      </c>
      <c r="U41" s="100" t="s">
        <v>126</v>
      </c>
      <c r="V41" s="100" t="s">
        <v>126</v>
      </c>
      <c r="W41" s="100" t="s">
        <v>126</v>
      </c>
      <c r="X41" s="100" t="s">
        <v>126</v>
      </c>
      <c r="Y41" s="100" t="s">
        <v>126</v>
      </c>
      <c r="Z41" s="100" t="s">
        <v>126</v>
      </c>
      <c r="AA41" s="100" t="s">
        <v>126</v>
      </c>
      <c r="AB41" s="100" t="s">
        <v>126</v>
      </c>
      <c r="AC41" s="100" t="s">
        <v>126</v>
      </c>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554</v>
      </c>
      <c r="B42" s="53" t="s">
        <v>555</v>
      </c>
      <c r="C42" s="53" t="s">
        <v>556</v>
      </c>
      <c r="D42" s="88" t="s">
        <v>46</v>
      </c>
      <c r="E42" s="105" t="s">
        <v>126</v>
      </c>
      <c r="F42" s="105" t="s">
        <v>126</v>
      </c>
      <c r="G42" s="105" t="s">
        <v>126</v>
      </c>
      <c r="H42" s="105" t="s">
        <v>126</v>
      </c>
      <c r="I42" s="105" t="s">
        <v>126</v>
      </c>
      <c r="J42" s="105" t="s">
        <v>126</v>
      </c>
      <c r="K42" s="105" t="s">
        <v>126</v>
      </c>
      <c r="L42" s="105" t="s">
        <v>126</v>
      </c>
      <c r="M42" s="105" t="s">
        <v>126</v>
      </c>
      <c r="N42" s="105" t="s">
        <v>126</v>
      </c>
      <c r="O42" s="105" t="s">
        <v>126</v>
      </c>
      <c r="P42" s="105" t="s">
        <v>126</v>
      </c>
      <c r="Q42" s="105" t="s">
        <v>126</v>
      </c>
      <c r="R42" s="105" t="s">
        <v>126</v>
      </c>
      <c r="S42" s="105" t="s">
        <v>126</v>
      </c>
      <c r="T42" s="105" t="s">
        <v>126</v>
      </c>
      <c r="U42" s="105" t="s">
        <v>126</v>
      </c>
      <c r="V42" s="105" t="s">
        <v>126</v>
      </c>
      <c r="W42" s="105" t="s">
        <v>126</v>
      </c>
      <c r="X42" s="105" t="s">
        <v>126</v>
      </c>
      <c r="Y42" s="105" t="s">
        <v>126</v>
      </c>
      <c r="Z42" s="105" t="s">
        <v>126</v>
      </c>
      <c r="AA42" s="105" t="s">
        <v>126</v>
      </c>
      <c r="AB42" s="105" t="s">
        <v>126</v>
      </c>
      <c r="AC42" s="105" t="s">
        <v>126</v>
      </c>
      <c r="AD42" s="105"/>
      <c r="AE42" s="105"/>
      <c r="AF42" s="105"/>
      <c r="AG42" s="105"/>
      <c r="AH42" s="105"/>
      <c r="AI42" s="105"/>
      <c r="AJ42" s="105"/>
      <c r="AK42" s="105"/>
      <c r="AL42" s="105"/>
      <c r="AM42" s="105"/>
      <c r="AN42" s="105"/>
      <c r="AO42" s="105"/>
      <c r="AP42" s="105"/>
      <c r="AQ42" s="105"/>
      <c r="AR42" s="105"/>
    </row>
    <row r="43" spans="1:44" ht="14.25" hidden="1" customHeight="1" x14ac:dyDescent="0.2">
      <c r="A43" s="147" t="s">
        <v>23</v>
      </c>
      <c r="C43" s="164"/>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c r="AI43" s="164"/>
      <c r="AJ43" s="164"/>
      <c r="AK43" s="164"/>
      <c r="AL43" s="164"/>
      <c r="AM43" s="164"/>
      <c r="AN43" s="164"/>
      <c r="AO43" s="164"/>
      <c r="AP43" s="164"/>
      <c r="AQ43" s="164"/>
      <c r="AR43" s="164"/>
    </row>
    <row r="44" spans="1:44" ht="14.25" hidden="1" customHeight="1" x14ac:dyDescent="0.2">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4"/>
      <c r="AK44" s="164"/>
      <c r="AL44" s="164"/>
      <c r="AM44" s="164"/>
      <c r="AN44" s="164"/>
      <c r="AO44" s="164"/>
      <c r="AP44" s="164"/>
      <c r="AQ44" s="164"/>
      <c r="AR44" s="164"/>
    </row>
    <row r="45" spans="1:44" ht="14.25" hidden="1" customHeight="1" x14ac:dyDescent="0.2">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4"/>
      <c r="AK45" s="164"/>
      <c r="AL45" s="164"/>
      <c r="AM45" s="164"/>
      <c r="AN45" s="164"/>
      <c r="AO45" s="164"/>
      <c r="AP45" s="164"/>
      <c r="AQ45" s="164"/>
      <c r="AR45" s="164"/>
    </row>
    <row r="46" spans="1:44" ht="14.25" hidden="1" customHeight="1" x14ac:dyDescent="0.2">
      <c r="C46" s="164"/>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164"/>
      <c r="AK46" s="164"/>
      <c r="AL46" s="164"/>
      <c r="AM46" s="164"/>
      <c r="AN46" s="164"/>
      <c r="AO46" s="164"/>
      <c r="AP46" s="164"/>
      <c r="AQ46" s="164"/>
      <c r="AR46" s="164"/>
    </row>
    <row r="47" spans="1:44" ht="14.25" hidden="1" customHeight="1" x14ac:dyDescent="0.2">
      <c r="C47" s="164"/>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164"/>
      <c r="AL47" s="164"/>
      <c r="AM47" s="164"/>
      <c r="AN47" s="164"/>
      <c r="AO47" s="164"/>
      <c r="AP47" s="164"/>
      <c r="AQ47" s="164"/>
      <c r="AR47" s="164"/>
    </row>
    <row r="48" spans="1:44" ht="14.25" hidden="1" customHeight="1" x14ac:dyDescent="0.2">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64"/>
      <c r="AL48" s="164"/>
      <c r="AM48" s="164"/>
      <c r="AN48" s="164"/>
      <c r="AO48" s="164"/>
      <c r="AP48" s="164"/>
      <c r="AQ48" s="164"/>
      <c r="AR48" s="164"/>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XEltBjIOPeTjgmevH0k/q+kIKN90HbPW8OT2k+XLdUaKj8ynfx+ACCzG/zeWIMtwuHC7fp+RtJN+uNc6MHIDNQ==" saltValue="veGJxUZ8V6m8T/agOLd3eQ=="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533BDB7B-3A17-407F-A328-83C8EAD51262}"/>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1066BE99-F186-4324-8667-A07AE1BE957A}">
          <x14:formula1>
            <xm:f>'Set Values'!$H$3:$H$12</xm:f>
          </x14:formula1>
          <xm:sqref>E18:CZ18</xm:sqref>
        </x14:dataValidation>
        <x14:dataValidation type="list" allowBlank="1" showInputMessage="1" xr:uid="{18D86A26-FBE8-414E-AB15-4F9343D2974D}">
          <x14:formula1>
            <xm:f>'Set Values'!$K$3:$K$10</xm:f>
          </x14:formula1>
          <xm:sqref>E23:L23</xm:sqref>
        </x14:dataValidation>
        <x14:dataValidation type="list" allowBlank="1" showInputMessage="1" prompt="To enter free text, select cell and type - do not click into cell" xr:uid="{983C40A5-AB51-45D2-9276-D0511E7108BA}">
          <x14:formula1>
            <xm:f>'Set Values'!$G$3:$G$14</xm:f>
          </x14:formula1>
          <xm:sqref>E16:CZ16</xm:sqref>
        </x14:dataValidation>
        <x14:dataValidation type="list" allowBlank="1" showInputMessage="1" showErrorMessage="1" xr:uid="{B2917F54-9488-43A7-9266-70B27C8EB93C}">
          <x14:formula1>
            <xm:f>'Set Values'!$L$3:$L$5</xm:f>
          </x14:formula1>
          <xm:sqref>E24:L24</xm:sqref>
        </x14:dataValidation>
        <x14:dataValidation type="list" allowBlank="1" showInputMessage="1" showErrorMessage="1" xr:uid="{FB79ABB8-3AD7-49CD-894F-A93A349CE62F}">
          <x14:formula1>
            <xm:f>'Set Values'!$M$3:$M$4</xm:f>
          </x14:formula1>
          <xm:sqref>E31:AR31 E38:AR38</xm:sqref>
        </x14:dataValidation>
        <x14:dataValidation type="list" allowBlank="1" showInputMessage="1" prompt="To enter free text, select cell and type - do not click into cell" xr:uid="{C5AE45FB-AC7D-4DB3-B333-B81C8E43F213}">
          <x14:formula1>
            <xm:f>'Set Values'!$F$3:$F$12</xm:f>
          </x14:formula1>
          <xm:sqref>E14:CZ14</xm:sqref>
        </x14:dataValidation>
        <x14:dataValidation type="list" allowBlank="1" showInputMessage="1" prompt="To enter free text, select cell and type - do not click into cell" xr:uid="{C3E11CA8-C4C3-4344-96C1-C73527FBB804}">
          <x14:formula1>
            <xm:f>'Set Values'!$I$3:$I$7</xm:f>
          </x14:formula1>
          <xm:sqref>E17:CZ17</xm:sqref>
        </x14:dataValidation>
        <x14:dataValidation type="list" allowBlank="1" showInputMessage="1" xr:uid="{C9498449-5E16-4AA4-86B2-58D705AF1BD9}">
          <x14:formula1>
            <xm:f>'Set Values'!$I$3:$I$7</xm:f>
          </x14:formula1>
          <xm:sqref>E19:CZ19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F35F8-898E-432F-B02F-CAC56DEEFEDF}">
  <dimension ref="A1:DA135"/>
  <sheetViews>
    <sheetView showGridLines="0" zoomScale="85" zoomScaleNormal="85" workbookViewId="0">
      <selection activeCell="A43" sqref="A43: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165</v>
      </c>
      <c r="B1" s="23"/>
      <c r="C1" s="6"/>
      <c r="D1" s="90"/>
      <c r="E1" s="61"/>
      <c r="F1" s="67"/>
      <c r="G1" s="67"/>
      <c r="H1" s="67"/>
      <c r="I1" s="67"/>
      <c r="J1" s="6"/>
      <c r="K1" s="6"/>
      <c r="L1" s="6"/>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row>
    <row r="2" spans="1:104" ht="19.5" customHeight="1" thickBot="1" x14ac:dyDescent="0.25">
      <c r="A2" s="152" t="s">
        <v>166</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row>
    <row r="3" spans="1:104" ht="28.5" customHeight="1" x14ac:dyDescent="0.2">
      <c r="A3" s="153" t="s">
        <v>167</v>
      </c>
      <c r="B3" s="154"/>
      <c r="C3" s="155" t="str">
        <f>IF('I_State&amp;Prog_Info'!I15="","[Program 5]",'I_State&amp;Prog_Info'!I15)</f>
        <v>[Program 5]</v>
      </c>
      <c r="D3" s="164"/>
      <c r="E3" s="67"/>
      <c r="F3" s="164"/>
      <c r="G3" s="6"/>
      <c r="H3" s="6"/>
      <c r="I3" s="6"/>
      <c r="J3" s="6"/>
      <c r="K3" s="6"/>
      <c r="L3" s="6"/>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row>
    <row r="4" spans="1:104" ht="23.25" customHeight="1" x14ac:dyDescent="0.2">
      <c r="A4" s="196" t="s">
        <v>168</v>
      </c>
      <c r="B4" s="197"/>
      <c r="C4" s="92" t="str">
        <f>IF('I_State&amp;Prog_Info'!I17="","(Placeholder for plan type)",'I_State&amp;Prog_Info'!I17)</f>
        <v>(Placeholder for plan type)</v>
      </c>
      <c r="D4" s="164"/>
      <c r="E4" s="6"/>
      <c r="F4" s="6"/>
      <c r="G4" s="6"/>
      <c r="H4" s="6"/>
      <c r="I4" s="6"/>
      <c r="J4" s="6"/>
      <c r="K4" s="6"/>
      <c r="L4" s="6"/>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row>
    <row r="5" spans="1:104" ht="23.25" customHeight="1" x14ac:dyDescent="0.2">
      <c r="A5" s="196" t="s">
        <v>169</v>
      </c>
      <c r="B5" s="197"/>
      <c r="C5" s="92" t="str">
        <f>IF('I_State&amp;Prog_Info'!I59="","(Placeholder for providers)",'I_State&amp;Prog_Info'!I59)</f>
        <v>(Placeholder for providers)</v>
      </c>
      <c r="D5" s="164"/>
      <c r="E5" s="6"/>
      <c r="F5" s="164"/>
      <c r="G5" s="6"/>
      <c r="H5" s="6"/>
      <c r="I5" s="6"/>
      <c r="J5" s="6"/>
      <c r="K5" s="6"/>
      <c r="L5" s="6"/>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row>
    <row r="6" spans="1:104" ht="23.25" customHeight="1" x14ac:dyDescent="0.2">
      <c r="A6" s="196" t="s">
        <v>170</v>
      </c>
      <c r="B6" s="197"/>
      <c r="C6" s="93" t="str">
        <f>IF('I_State&amp;Prog_Info'!I39="","(Placeholder for separate analysis and results document)",'I_State&amp;Prog_Info'!I39)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164"/>
      <c r="F6" s="164"/>
      <c r="G6" s="164"/>
      <c r="H6" s="6"/>
      <c r="I6" s="6"/>
      <c r="J6" s="6"/>
      <c r="K6" s="6"/>
      <c r="L6" s="6"/>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row>
    <row r="7" spans="1:104" ht="23.1" customHeight="1" x14ac:dyDescent="0.2">
      <c r="A7" s="196" t="s">
        <v>171</v>
      </c>
      <c r="B7" s="197"/>
      <c r="C7" s="93" t="str">
        <f>IF('I_State&amp;Prog_Info'!I40="","(Placeholder for separate analysis and results document)",'I_State&amp;Prog_Info'!I40)</f>
        <v>(Placeholder for separate analysis and results document)</v>
      </c>
      <c r="D7" s="3"/>
      <c r="E7" s="6"/>
      <c r="F7" s="6"/>
      <c r="G7" s="6"/>
      <c r="H7" s="6"/>
      <c r="I7" s="6"/>
      <c r="J7" s="6"/>
      <c r="K7" s="6"/>
      <c r="L7" s="6"/>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row>
    <row r="8" spans="1:104" ht="23.1" customHeight="1" thickBot="1" x14ac:dyDescent="0.25">
      <c r="A8" s="200" t="s">
        <v>172</v>
      </c>
      <c r="B8" s="201"/>
      <c r="C8" s="94" t="str">
        <f>IF('I_State&amp;Prog_Info'!I41="","(Placeholder for separate analysis and results document)",'I_State&amp;Prog_Info'!I41)</f>
        <v>(Placeholder for separate analysis and results document)</v>
      </c>
      <c r="D8" s="3"/>
      <c r="E8" s="6"/>
      <c r="F8" s="6"/>
      <c r="G8" s="6"/>
      <c r="H8" s="6"/>
      <c r="I8" s="6"/>
      <c r="J8" s="6"/>
      <c r="K8" s="6"/>
      <c r="L8" s="6"/>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row>
    <row r="9" spans="1:104" ht="87.75" customHeight="1" x14ac:dyDescent="0.2">
      <c r="A9" s="198" t="s">
        <v>173</v>
      </c>
      <c r="B9" s="198"/>
      <c r="C9" s="198"/>
      <c r="D9" s="164"/>
      <c r="E9" s="6"/>
      <c r="F9" s="6"/>
      <c r="G9" s="6"/>
      <c r="H9" s="6"/>
      <c r="I9" s="6"/>
      <c r="J9" s="6"/>
      <c r="K9" s="6"/>
      <c r="L9" s="6"/>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row>
    <row r="10" spans="1:104" ht="18" customHeight="1" x14ac:dyDescent="0.2">
      <c r="A10" s="164"/>
      <c r="B10" s="164"/>
      <c r="C10" s="164"/>
      <c r="D10" s="3"/>
      <c r="E10" s="6"/>
      <c r="F10" s="6"/>
      <c r="G10" s="6"/>
      <c r="H10" s="6"/>
      <c r="I10" s="6"/>
      <c r="J10" s="6"/>
      <c r="K10" s="6"/>
      <c r="L10" s="6"/>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row>
    <row r="11" spans="1:104" ht="41.25" customHeight="1" thickBot="1" x14ac:dyDescent="0.35">
      <c r="A11" s="199" t="s">
        <v>174</v>
      </c>
      <c r="B11" s="199"/>
      <c r="C11" s="199"/>
      <c r="D11" s="6"/>
      <c r="E11" s="6"/>
      <c r="F11" s="6"/>
      <c r="G11" s="6"/>
      <c r="H11" s="6"/>
      <c r="I11" s="6"/>
      <c r="J11" s="6"/>
      <c r="K11" s="6"/>
      <c r="L11" s="6"/>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row>
    <row r="12" spans="1:104" ht="30" customHeight="1" x14ac:dyDescent="0.25">
      <c r="A12" s="183" t="s">
        <v>175</v>
      </c>
      <c r="B12" s="183"/>
      <c r="C12" s="183"/>
      <c r="D12" s="168"/>
      <c r="E12" s="156" t="s">
        <v>176</v>
      </c>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8"/>
    </row>
    <row r="13" spans="1:104" ht="29.25" customHeight="1" x14ac:dyDescent="0.2">
      <c r="A13" s="8" t="s">
        <v>28</v>
      </c>
      <c r="B13" s="9" t="s">
        <v>29</v>
      </c>
      <c r="C13" s="9" t="s">
        <v>30</v>
      </c>
      <c r="D13" s="9" t="s">
        <v>31</v>
      </c>
      <c r="E13" s="5" t="s">
        <v>177</v>
      </c>
      <c r="F13" s="5" t="s">
        <v>178</v>
      </c>
      <c r="G13" s="5" t="s">
        <v>179</v>
      </c>
      <c r="H13" s="5" t="s">
        <v>180</v>
      </c>
      <c r="I13" s="5" t="s">
        <v>181</v>
      </c>
      <c r="J13" s="5" t="s">
        <v>182</v>
      </c>
      <c r="K13" s="5" t="s">
        <v>183</v>
      </c>
      <c r="L13" s="5" t="s">
        <v>184</v>
      </c>
      <c r="M13" s="5" t="s">
        <v>185</v>
      </c>
      <c r="N13" s="5" t="s">
        <v>186</v>
      </c>
      <c r="O13" s="5" t="s">
        <v>187</v>
      </c>
      <c r="P13" s="5" t="s">
        <v>188</v>
      </c>
      <c r="Q13" s="5" t="s">
        <v>189</v>
      </c>
      <c r="R13" s="5" t="s">
        <v>190</v>
      </c>
      <c r="S13" s="5" t="s">
        <v>191</v>
      </c>
      <c r="T13" s="5" t="s">
        <v>192</v>
      </c>
      <c r="U13" s="5" t="s">
        <v>193</v>
      </c>
      <c r="V13" s="5" t="s">
        <v>194</v>
      </c>
      <c r="W13" s="5" t="s">
        <v>195</v>
      </c>
      <c r="X13" s="5" t="s">
        <v>196</v>
      </c>
      <c r="Y13" s="5" t="s">
        <v>197</v>
      </c>
      <c r="Z13" s="5" t="s">
        <v>198</v>
      </c>
      <c r="AA13" s="5" t="s">
        <v>199</v>
      </c>
      <c r="AB13" s="5" t="s">
        <v>200</v>
      </c>
      <c r="AC13" s="5" t="s">
        <v>201</v>
      </c>
      <c r="AD13" s="5" t="s">
        <v>202</v>
      </c>
      <c r="AE13" s="5" t="s">
        <v>203</v>
      </c>
      <c r="AF13" s="5" t="s">
        <v>204</v>
      </c>
      <c r="AG13" s="5" t="s">
        <v>205</v>
      </c>
      <c r="AH13" s="5" t="s">
        <v>206</v>
      </c>
      <c r="AI13" s="5" t="s">
        <v>207</v>
      </c>
      <c r="AJ13" s="5" t="s">
        <v>208</v>
      </c>
      <c r="AK13" s="5" t="s">
        <v>209</v>
      </c>
      <c r="AL13" s="5" t="s">
        <v>210</v>
      </c>
      <c r="AM13" s="5" t="s">
        <v>211</v>
      </c>
      <c r="AN13" s="5" t="s">
        <v>212</v>
      </c>
      <c r="AO13" s="5" t="s">
        <v>213</v>
      </c>
      <c r="AP13" s="5" t="s">
        <v>214</v>
      </c>
      <c r="AQ13" s="5" t="s">
        <v>215</v>
      </c>
      <c r="AR13" s="5" t="s">
        <v>216</v>
      </c>
      <c r="AS13" s="5" t="s">
        <v>217</v>
      </c>
      <c r="AT13" s="5" t="s">
        <v>218</v>
      </c>
      <c r="AU13" s="5" t="s">
        <v>219</v>
      </c>
      <c r="AV13" s="5" t="s">
        <v>220</v>
      </c>
      <c r="AW13" s="5" t="s">
        <v>221</v>
      </c>
      <c r="AX13" s="5" t="s">
        <v>222</v>
      </c>
      <c r="AY13" s="5" t="s">
        <v>223</v>
      </c>
      <c r="AZ13" s="5" t="s">
        <v>224</v>
      </c>
      <c r="BA13" s="5" t="s">
        <v>225</v>
      </c>
      <c r="BB13" s="5" t="s">
        <v>226</v>
      </c>
      <c r="BC13" s="5" t="s">
        <v>227</v>
      </c>
      <c r="BD13" s="5" t="s">
        <v>228</v>
      </c>
      <c r="BE13" s="5" t="s">
        <v>229</v>
      </c>
      <c r="BF13" s="5" t="s">
        <v>230</v>
      </c>
      <c r="BG13" s="5" t="s">
        <v>231</v>
      </c>
      <c r="BH13" s="5" t="s">
        <v>232</v>
      </c>
      <c r="BI13" s="5" t="s">
        <v>233</v>
      </c>
      <c r="BJ13" s="5" t="s">
        <v>234</v>
      </c>
      <c r="BK13" s="5" t="s">
        <v>235</v>
      </c>
      <c r="BL13" s="5" t="s">
        <v>236</v>
      </c>
      <c r="BM13" s="5" t="s">
        <v>237</v>
      </c>
      <c r="BN13" s="5" t="s">
        <v>238</v>
      </c>
      <c r="BO13" s="5" t="s">
        <v>239</v>
      </c>
      <c r="BP13" s="5" t="s">
        <v>240</v>
      </c>
      <c r="BQ13" s="5" t="s">
        <v>241</v>
      </c>
      <c r="BR13" s="5" t="s">
        <v>242</v>
      </c>
      <c r="BS13" s="5" t="s">
        <v>243</v>
      </c>
      <c r="BT13" s="5" t="s">
        <v>244</v>
      </c>
      <c r="BU13" s="5" t="s">
        <v>245</v>
      </c>
      <c r="BV13" s="5" t="s">
        <v>246</v>
      </c>
      <c r="BW13" s="5" t="s">
        <v>247</v>
      </c>
      <c r="BX13" s="5" t="s">
        <v>248</v>
      </c>
      <c r="BY13" s="5" t="s">
        <v>249</v>
      </c>
      <c r="BZ13" s="5" t="s">
        <v>250</v>
      </c>
      <c r="CA13" s="5" t="s">
        <v>251</v>
      </c>
      <c r="CB13" s="5" t="s">
        <v>252</v>
      </c>
      <c r="CC13" s="5" t="s">
        <v>253</v>
      </c>
      <c r="CD13" s="5" t="s">
        <v>254</v>
      </c>
      <c r="CE13" s="5" t="s">
        <v>255</v>
      </c>
      <c r="CF13" s="5" t="s">
        <v>256</v>
      </c>
      <c r="CG13" s="5" t="s">
        <v>257</v>
      </c>
      <c r="CH13" s="5" t="s">
        <v>258</v>
      </c>
      <c r="CI13" s="5" t="s">
        <v>259</v>
      </c>
      <c r="CJ13" s="5" t="s">
        <v>260</v>
      </c>
      <c r="CK13" s="5" t="s">
        <v>261</v>
      </c>
      <c r="CL13" s="5" t="s">
        <v>262</v>
      </c>
      <c r="CM13" s="5" t="s">
        <v>263</v>
      </c>
      <c r="CN13" s="5" t="s">
        <v>264</v>
      </c>
      <c r="CO13" s="5" t="s">
        <v>265</v>
      </c>
      <c r="CP13" s="5" t="s">
        <v>266</v>
      </c>
      <c r="CQ13" s="5" t="s">
        <v>267</v>
      </c>
      <c r="CR13" s="5" t="s">
        <v>268</v>
      </c>
      <c r="CS13" s="5" t="s">
        <v>269</v>
      </c>
      <c r="CT13" s="5" t="s">
        <v>270</v>
      </c>
      <c r="CU13" s="5" t="s">
        <v>271</v>
      </c>
      <c r="CV13" s="5" t="s">
        <v>272</v>
      </c>
      <c r="CW13" s="5" t="s">
        <v>273</v>
      </c>
      <c r="CX13" s="5" t="s">
        <v>274</v>
      </c>
      <c r="CY13" s="5" t="s">
        <v>275</v>
      </c>
      <c r="CZ13" s="5" t="s">
        <v>276</v>
      </c>
    </row>
    <row r="14" spans="1:104" ht="28.5" x14ac:dyDescent="0.2">
      <c r="A14" s="73" t="s">
        <v>277</v>
      </c>
      <c r="B14" s="48" t="s">
        <v>278</v>
      </c>
      <c r="C14" s="25" t="s">
        <v>279</v>
      </c>
      <c r="D14" s="58" t="s">
        <v>73</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286</v>
      </c>
      <c r="B15" s="48" t="s">
        <v>287</v>
      </c>
      <c r="C15" s="25" t="s">
        <v>288</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301</v>
      </c>
      <c r="B16" s="48" t="s">
        <v>302</v>
      </c>
      <c r="C16" s="48" t="s">
        <v>303</v>
      </c>
      <c r="D16" s="58" t="s">
        <v>73</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308</v>
      </c>
      <c r="B17" s="74" t="s">
        <v>309</v>
      </c>
      <c r="C17" s="33" t="s">
        <v>310</v>
      </c>
      <c r="D17" s="59" t="s">
        <v>73</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314</v>
      </c>
      <c r="B18" s="53" t="s">
        <v>315</v>
      </c>
      <c r="C18" s="30" t="s">
        <v>316</v>
      </c>
      <c r="D18" s="60" t="s">
        <v>73</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5" t="s">
        <v>54</v>
      </c>
      <c r="B19" s="46"/>
      <c r="C19" s="46"/>
      <c r="D19" s="46"/>
    </row>
    <row r="20" spans="1:104" ht="43.5" customHeight="1" thickBot="1" x14ac:dyDescent="0.35">
      <c r="A20" s="199" t="s">
        <v>318</v>
      </c>
      <c r="B20" s="199"/>
      <c r="C20" s="199"/>
      <c r="D20" s="31"/>
      <c r="E20" s="6"/>
      <c r="F20" s="6"/>
      <c r="G20" s="6"/>
      <c r="H20" s="6"/>
      <c r="I20" s="6"/>
      <c r="J20" s="6"/>
      <c r="K20" s="6"/>
      <c r="L20" s="6"/>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row>
    <row r="21" spans="1:104" ht="39.75" customHeight="1" x14ac:dyDescent="0.25">
      <c r="A21" s="186" t="s">
        <v>319</v>
      </c>
      <c r="B21" s="186"/>
      <c r="C21" s="186"/>
      <c r="D21" s="168"/>
      <c r="E21" s="156" t="s">
        <v>320</v>
      </c>
      <c r="F21" s="159"/>
      <c r="G21" s="159"/>
      <c r="H21" s="159"/>
      <c r="I21" s="157"/>
      <c r="J21" s="157"/>
      <c r="K21" s="157"/>
      <c r="L21" s="158"/>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row>
    <row r="22" spans="1:104" ht="47.25" customHeight="1" x14ac:dyDescent="0.2">
      <c r="A22" s="8" t="s">
        <v>28</v>
      </c>
      <c r="B22" s="9" t="s">
        <v>29</v>
      </c>
      <c r="C22" s="9" t="s">
        <v>30</v>
      </c>
      <c r="D22" s="9" t="s">
        <v>31</v>
      </c>
      <c r="E22" s="83" t="s">
        <v>321</v>
      </c>
      <c r="F22" s="83" t="s">
        <v>322</v>
      </c>
      <c r="G22" s="83" t="s">
        <v>323</v>
      </c>
      <c r="H22" s="83" t="s">
        <v>324</v>
      </c>
      <c r="I22" s="83" t="s">
        <v>325</v>
      </c>
      <c r="J22" s="83" t="s">
        <v>326</v>
      </c>
      <c r="K22" s="83" t="s">
        <v>327</v>
      </c>
      <c r="L22" s="83" t="s">
        <v>328</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329</v>
      </c>
      <c r="B23" s="48" t="s">
        <v>330</v>
      </c>
      <c r="C23" s="48" t="s">
        <v>331</v>
      </c>
      <c r="D23" s="25" t="s">
        <v>73</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334</v>
      </c>
      <c r="B24" s="86" t="s">
        <v>335</v>
      </c>
      <c r="C24" s="86" t="s">
        <v>336</v>
      </c>
      <c r="D24" s="82" t="s">
        <v>73</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338</v>
      </c>
      <c r="B25" s="53" t="s">
        <v>339</v>
      </c>
      <c r="C25" s="53" t="s">
        <v>340</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7" t="s">
        <v>54</v>
      </c>
      <c r="C26" s="6"/>
      <c r="D26" s="6"/>
      <c r="E26" s="6"/>
      <c r="F26" s="6"/>
      <c r="G26" s="6"/>
      <c r="H26" s="6"/>
      <c r="I26" s="6"/>
      <c r="J26" s="6"/>
      <c r="K26" s="6"/>
      <c r="L26" s="6"/>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164"/>
      <c r="AM26" s="164"/>
      <c r="AN26" s="164"/>
      <c r="AO26" s="164"/>
      <c r="AP26" s="164"/>
      <c r="AQ26" s="164"/>
      <c r="AR26" s="164"/>
    </row>
    <row r="27" spans="1:104" ht="28.5" customHeight="1" thickBot="1" x14ac:dyDescent="0.35">
      <c r="A27" s="195" t="s">
        <v>341</v>
      </c>
      <c r="B27" s="195"/>
      <c r="C27" s="195"/>
      <c r="D27" s="3"/>
      <c r="E27" s="6"/>
      <c r="F27" s="6"/>
      <c r="G27" s="6"/>
      <c r="H27" s="6"/>
      <c r="I27" s="6"/>
      <c r="J27" s="6"/>
      <c r="K27" s="6"/>
      <c r="L27" s="6"/>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4"/>
      <c r="AM27" s="164"/>
      <c r="AN27" s="164"/>
      <c r="AO27" s="164"/>
      <c r="AP27" s="164"/>
      <c r="AQ27" s="164"/>
      <c r="AR27" s="164"/>
    </row>
    <row r="28" spans="1:104" ht="36" customHeight="1" x14ac:dyDescent="0.25">
      <c r="A28" s="193" t="s">
        <v>342</v>
      </c>
      <c r="B28" s="194"/>
      <c r="C28" s="194"/>
      <c r="D28" s="66"/>
      <c r="E28" s="156" t="s">
        <v>343</v>
      </c>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8"/>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344</v>
      </c>
      <c r="B30" s="25" t="s">
        <v>345</v>
      </c>
      <c r="C30" s="48" t="s">
        <v>346</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387</v>
      </c>
      <c r="B31" s="25" t="s">
        <v>388</v>
      </c>
      <c r="C31" s="48" t="s">
        <v>389</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392</v>
      </c>
      <c r="B32" s="25" t="s">
        <v>393</v>
      </c>
      <c r="C32" s="75" t="s">
        <v>394</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396</v>
      </c>
      <c r="B33" s="48" t="s">
        <v>397</v>
      </c>
      <c r="C33" s="48" t="s">
        <v>398</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433</v>
      </c>
      <c r="B34" s="48" t="s">
        <v>434</v>
      </c>
      <c r="C34" s="48" t="s">
        <v>435</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469</v>
      </c>
      <c r="B35" s="48" t="s">
        <v>470</v>
      </c>
      <c r="C35" s="48" t="s">
        <v>471</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472</v>
      </c>
      <c r="B36" s="48" t="s">
        <v>473</v>
      </c>
      <c r="C36" s="48" t="s">
        <v>474</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476</v>
      </c>
      <c r="B37" s="48" t="s">
        <v>477</v>
      </c>
      <c r="C37" s="48" t="s">
        <v>478</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480</v>
      </c>
      <c r="B38" s="25" t="s">
        <v>481</v>
      </c>
      <c r="C38" s="48" t="s">
        <v>482</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483</v>
      </c>
      <c r="B39" s="25" t="s">
        <v>484</v>
      </c>
      <c r="C39" s="48" t="s">
        <v>485</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486</v>
      </c>
      <c r="B40" s="25" t="s">
        <v>487</v>
      </c>
      <c r="C40" s="48" t="s">
        <v>488</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520</v>
      </c>
      <c r="B41" s="25" t="s">
        <v>521</v>
      </c>
      <c r="C41" s="48" t="s">
        <v>522</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554</v>
      </c>
      <c r="B42" s="53" t="s">
        <v>555</v>
      </c>
      <c r="C42" s="53" t="s">
        <v>556</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7" t="s">
        <v>23</v>
      </c>
      <c r="C43" s="164"/>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c r="AI43" s="164"/>
      <c r="AJ43" s="164"/>
      <c r="AK43" s="164"/>
      <c r="AL43" s="164"/>
      <c r="AM43" s="164"/>
      <c r="AN43" s="164"/>
      <c r="AO43" s="164"/>
      <c r="AP43" s="164"/>
      <c r="AQ43" s="164"/>
      <c r="AR43" s="164"/>
    </row>
    <row r="44" spans="1:44" ht="14.25" hidden="1" customHeight="1" x14ac:dyDescent="0.2">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4"/>
      <c r="AK44" s="164"/>
      <c r="AL44" s="164"/>
      <c r="AM44" s="164"/>
      <c r="AN44" s="164"/>
      <c r="AO44" s="164"/>
      <c r="AP44" s="164"/>
      <c r="AQ44" s="164"/>
      <c r="AR44" s="164"/>
    </row>
    <row r="45" spans="1:44" ht="14.25" hidden="1" customHeight="1" x14ac:dyDescent="0.2">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4"/>
      <c r="AK45" s="164"/>
      <c r="AL45" s="164"/>
      <c r="AM45" s="164"/>
      <c r="AN45" s="164"/>
      <c r="AO45" s="164"/>
      <c r="AP45" s="164"/>
      <c r="AQ45" s="164"/>
      <c r="AR45" s="164"/>
    </row>
    <row r="46" spans="1:44" ht="14.25" hidden="1" customHeight="1" x14ac:dyDescent="0.2">
      <c r="C46" s="164"/>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164"/>
      <c r="AK46" s="164"/>
      <c r="AL46" s="164"/>
      <c r="AM46" s="164"/>
      <c r="AN46" s="164"/>
      <c r="AO46" s="164"/>
      <c r="AP46" s="164"/>
      <c r="AQ46" s="164"/>
      <c r="AR46" s="164"/>
    </row>
    <row r="47" spans="1:44" ht="14.25" hidden="1" customHeight="1" x14ac:dyDescent="0.2">
      <c r="C47" s="164"/>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164"/>
      <c r="AL47" s="164"/>
      <c r="AM47" s="164"/>
      <c r="AN47" s="164"/>
      <c r="AO47" s="164"/>
      <c r="AP47" s="164"/>
      <c r="AQ47" s="164"/>
      <c r="AR47" s="164"/>
    </row>
    <row r="48" spans="1:44" ht="14.25" hidden="1" customHeight="1" x14ac:dyDescent="0.2">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64"/>
      <c r="AL48" s="164"/>
      <c r="AM48" s="164"/>
      <c r="AN48" s="164"/>
      <c r="AO48" s="164"/>
      <c r="AP48" s="164"/>
      <c r="AQ48" s="164"/>
      <c r="AR48" s="164"/>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okgwnehEvDcu87WaVsnqyunyMtWws3zvbS+q0iKlECb+KYBWuIJn8GnHrx7H3rdzmo5nhuzcCtYk8NY1FbXFQ==" saltValue="1fPscsEaU43BBoA0S55YE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71C06A35-F759-4EF0-801D-8E42BD234408}"/>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FF1596F2-1F28-49DE-A909-92546480BD8C}">
          <x14:formula1>
            <xm:f>'Set Values'!$I$3:$I$7</xm:f>
          </x14:formula1>
          <xm:sqref>E19:CZ19</xm:sqref>
        </x14:dataValidation>
        <x14:dataValidation type="list" allowBlank="1" showInputMessage="1" prompt="To enter free text, select cell and type - do not click into cell" xr:uid="{F6A2B33B-CF29-4282-ACAC-E38BE041D3C5}">
          <x14:formula1>
            <xm:f>'Set Values'!$I$3:$I$7</xm:f>
          </x14:formula1>
          <xm:sqref>E17:CZ17</xm:sqref>
        </x14:dataValidation>
        <x14:dataValidation type="list" allowBlank="1" showInputMessage="1" prompt="To enter free text, select cell and type - do not click into cell" xr:uid="{8FB97D96-608C-4A69-82AA-4C3FAC5D6E69}">
          <x14:formula1>
            <xm:f>'Set Values'!$F$3:$F$12</xm:f>
          </x14:formula1>
          <xm:sqref>E14:CZ14</xm:sqref>
        </x14:dataValidation>
        <x14:dataValidation type="list" allowBlank="1" showInputMessage="1" showErrorMessage="1" xr:uid="{7215C5B3-3991-47D9-9E1F-B0645AD4BD9B}">
          <x14:formula1>
            <xm:f>'Set Values'!$M$3:$M$4</xm:f>
          </x14:formula1>
          <xm:sqref>E31:AR31 E38:AR38</xm:sqref>
        </x14:dataValidation>
        <x14:dataValidation type="list" allowBlank="1" showInputMessage="1" showErrorMessage="1" xr:uid="{EACE38A1-424C-4B5E-BCF6-DAA91F88B1B8}">
          <x14:formula1>
            <xm:f>'Set Values'!$L$3:$L$5</xm:f>
          </x14:formula1>
          <xm:sqref>E24:L24</xm:sqref>
        </x14:dataValidation>
        <x14:dataValidation type="list" allowBlank="1" showInputMessage="1" prompt="To enter free text, select cell and type - do not click into cell" xr:uid="{8900E7E3-E39F-4758-970B-65F80E78A446}">
          <x14:formula1>
            <xm:f>'Set Values'!$G$3:$G$14</xm:f>
          </x14:formula1>
          <xm:sqref>E16:CZ16</xm:sqref>
        </x14:dataValidation>
        <x14:dataValidation type="list" allowBlank="1" showInputMessage="1" xr:uid="{2E303D3C-8360-494F-BFF7-80671E745BD8}">
          <x14:formula1>
            <xm:f>'Set Values'!$K$3:$K$10</xm:f>
          </x14:formula1>
          <xm:sqref>E23:L23</xm:sqref>
        </x14:dataValidation>
        <x14:dataValidation type="list" allowBlank="1" showInputMessage="1" prompt="To enter free text, select cell and type - do not click into cell" xr:uid="{46EE457C-656B-407E-B6D9-69DB97122C63}">
          <x14:formula1>
            <xm:f>'Set Values'!$H$3:$H$12</xm:f>
          </x14:formula1>
          <xm:sqref>E18:CZ18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B33F7-D166-4C4D-823E-7AF74F39BFB7}">
  <dimension ref="A1:DA135"/>
  <sheetViews>
    <sheetView showGridLines="0" topLeftCell="A37" zoomScale="85" zoomScaleNormal="85" workbookViewId="0">
      <selection activeCell="A43" sqref="A43: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165</v>
      </c>
      <c r="B1" s="23"/>
      <c r="C1" s="6"/>
      <c r="D1" s="90"/>
      <c r="E1" s="61"/>
      <c r="F1" s="67"/>
      <c r="G1" s="67"/>
      <c r="H1" s="67"/>
      <c r="I1" s="67"/>
      <c r="J1" s="6"/>
      <c r="K1" s="6"/>
      <c r="L1" s="6"/>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row>
    <row r="2" spans="1:104" ht="19.5" customHeight="1" thickBot="1" x14ac:dyDescent="0.25">
      <c r="A2" s="152" t="s">
        <v>166</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row>
    <row r="3" spans="1:104" ht="28.5" customHeight="1" x14ac:dyDescent="0.2">
      <c r="A3" s="153" t="s">
        <v>167</v>
      </c>
      <c r="B3" s="154"/>
      <c r="C3" s="155" t="str">
        <f>IF('I_State&amp;Prog_Info'!J15="","[Program 6]",'I_State&amp;Prog_Info'!J15)</f>
        <v>[Program 6]</v>
      </c>
      <c r="D3" s="164"/>
      <c r="E3" s="67"/>
      <c r="F3" s="164"/>
      <c r="G3" s="6"/>
      <c r="H3" s="6"/>
      <c r="I3" s="6"/>
      <c r="J3" s="6"/>
      <c r="K3" s="6"/>
      <c r="L3" s="6"/>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row>
    <row r="4" spans="1:104" ht="23.25" customHeight="1" x14ac:dyDescent="0.2">
      <c r="A4" s="196" t="s">
        <v>168</v>
      </c>
      <c r="B4" s="197"/>
      <c r="C4" s="92" t="str">
        <f>IF('I_State&amp;Prog_Info'!J17="","(Placeholder for plan type)",'I_State&amp;Prog_Info'!J17)</f>
        <v>(Placeholder for plan type)</v>
      </c>
      <c r="D4" s="164"/>
      <c r="E4" s="6"/>
      <c r="F4" s="6"/>
      <c r="G4" s="6"/>
      <c r="H4" s="6"/>
      <c r="I4" s="6"/>
      <c r="J4" s="6"/>
      <c r="K4" s="6"/>
      <c r="L4" s="6"/>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row>
    <row r="5" spans="1:104" ht="23.25" customHeight="1" x14ac:dyDescent="0.2">
      <c r="A5" s="196" t="s">
        <v>169</v>
      </c>
      <c r="B5" s="197"/>
      <c r="C5" s="92" t="str">
        <f>IF('I_State&amp;Prog_Info'!J59="","(Placeholder for providers)",'I_State&amp;Prog_Info'!J59)</f>
        <v>(Placeholder for providers)</v>
      </c>
      <c r="D5" s="164"/>
      <c r="E5" s="6"/>
      <c r="F5" s="164"/>
      <c r="G5" s="6"/>
      <c r="H5" s="6"/>
      <c r="I5" s="6"/>
      <c r="J5" s="6"/>
      <c r="K5" s="6"/>
      <c r="L5" s="6"/>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row>
    <row r="6" spans="1:104" ht="23.25" customHeight="1" x14ac:dyDescent="0.2">
      <c r="A6" s="196" t="s">
        <v>170</v>
      </c>
      <c r="B6" s="197"/>
      <c r="C6" s="93" t="str">
        <f>IF('I_State&amp;Prog_Info'!J39="","(Placeholder for separate analysis and results document)",'I_State&amp;Prog_Info'!J39)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164"/>
      <c r="F6" s="164"/>
      <c r="G6" s="164"/>
      <c r="H6" s="6"/>
      <c r="I6" s="6"/>
      <c r="J6" s="6"/>
      <c r="K6" s="6"/>
      <c r="L6" s="6"/>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row>
    <row r="7" spans="1:104" ht="23.1" customHeight="1" x14ac:dyDescent="0.2">
      <c r="A7" s="196" t="s">
        <v>171</v>
      </c>
      <c r="B7" s="197"/>
      <c r="C7" s="93" t="str">
        <f>IF('I_State&amp;Prog_Info'!J40="","(Placeholder for separate analysis and results document)",'I_State&amp;Prog_Info'!J40)</f>
        <v>(Placeholder for separate analysis and results document)</v>
      </c>
      <c r="D7" s="3"/>
      <c r="E7" s="6"/>
      <c r="F7" s="6"/>
      <c r="G7" s="6"/>
      <c r="H7" s="6"/>
      <c r="I7" s="6"/>
      <c r="J7" s="6"/>
      <c r="K7" s="6"/>
      <c r="L7" s="6"/>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row>
    <row r="8" spans="1:104" ht="23.1" customHeight="1" thickBot="1" x14ac:dyDescent="0.25">
      <c r="A8" s="200" t="s">
        <v>172</v>
      </c>
      <c r="B8" s="201"/>
      <c r="C8" s="94" t="str">
        <f>IF('I_State&amp;Prog_Info'!J41="","(Placeholder for separate analysis and results document)",'I_State&amp;Prog_Info'!J41)</f>
        <v>(Placeholder for separate analysis and results document)</v>
      </c>
      <c r="D8" s="3"/>
      <c r="E8" s="6"/>
      <c r="F8" s="6"/>
      <c r="G8" s="6"/>
      <c r="H8" s="6"/>
      <c r="I8" s="6"/>
      <c r="J8" s="6"/>
      <c r="K8" s="6"/>
      <c r="L8" s="6"/>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row>
    <row r="9" spans="1:104" ht="87.75" customHeight="1" x14ac:dyDescent="0.2">
      <c r="A9" s="198" t="s">
        <v>173</v>
      </c>
      <c r="B9" s="198"/>
      <c r="C9" s="198"/>
      <c r="D9" s="164"/>
      <c r="E9" s="6"/>
      <c r="F9" s="6"/>
      <c r="G9" s="6"/>
      <c r="H9" s="6"/>
      <c r="I9" s="6"/>
      <c r="J9" s="6"/>
      <c r="K9" s="6"/>
      <c r="L9" s="6"/>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row>
    <row r="10" spans="1:104" ht="18" customHeight="1" x14ac:dyDescent="0.2">
      <c r="A10" s="164"/>
      <c r="B10" s="164"/>
      <c r="C10" s="164"/>
      <c r="D10" s="3"/>
      <c r="E10" s="6"/>
      <c r="F10" s="6"/>
      <c r="G10" s="6"/>
      <c r="H10" s="6"/>
      <c r="I10" s="6"/>
      <c r="J10" s="6"/>
      <c r="K10" s="6"/>
      <c r="L10" s="6"/>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row>
    <row r="11" spans="1:104" ht="41.25" customHeight="1" thickBot="1" x14ac:dyDescent="0.35">
      <c r="A11" s="199" t="s">
        <v>174</v>
      </c>
      <c r="B11" s="199"/>
      <c r="C11" s="199"/>
      <c r="D11" s="6"/>
      <c r="E11" s="6"/>
      <c r="F11" s="6"/>
      <c r="G11" s="6"/>
      <c r="H11" s="6"/>
      <c r="I11" s="6"/>
      <c r="J11" s="6"/>
      <c r="K11" s="6"/>
      <c r="L11" s="6"/>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row>
    <row r="12" spans="1:104" ht="30" customHeight="1" x14ac:dyDescent="0.25">
      <c r="A12" s="183" t="s">
        <v>175</v>
      </c>
      <c r="B12" s="183"/>
      <c r="C12" s="183"/>
      <c r="D12" s="168"/>
      <c r="E12" s="156" t="s">
        <v>176</v>
      </c>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8"/>
    </row>
    <row r="13" spans="1:104" ht="29.25" customHeight="1" x14ac:dyDescent="0.2">
      <c r="A13" s="8" t="s">
        <v>28</v>
      </c>
      <c r="B13" s="9" t="s">
        <v>29</v>
      </c>
      <c r="C13" s="9" t="s">
        <v>30</v>
      </c>
      <c r="D13" s="9" t="s">
        <v>31</v>
      </c>
      <c r="E13" s="5" t="s">
        <v>177</v>
      </c>
      <c r="F13" s="5" t="s">
        <v>178</v>
      </c>
      <c r="G13" s="5" t="s">
        <v>179</v>
      </c>
      <c r="H13" s="5" t="s">
        <v>180</v>
      </c>
      <c r="I13" s="5" t="s">
        <v>181</v>
      </c>
      <c r="J13" s="5" t="s">
        <v>182</v>
      </c>
      <c r="K13" s="5" t="s">
        <v>183</v>
      </c>
      <c r="L13" s="5" t="s">
        <v>184</v>
      </c>
      <c r="M13" s="5" t="s">
        <v>185</v>
      </c>
      <c r="N13" s="5" t="s">
        <v>186</v>
      </c>
      <c r="O13" s="5" t="s">
        <v>187</v>
      </c>
      <c r="P13" s="5" t="s">
        <v>188</v>
      </c>
      <c r="Q13" s="5" t="s">
        <v>189</v>
      </c>
      <c r="R13" s="5" t="s">
        <v>190</v>
      </c>
      <c r="S13" s="5" t="s">
        <v>191</v>
      </c>
      <c r="T13" s="5" t="s">
        <v>192</v>
      </c>
      <c r="U13" s="5" t="s">
        <v>193</v>
      </c>
      <c r="V13" s="5" t="s">
        <v>194</v>
      </c>
      <c r="W13" s="5" t="s">
        <v>195</v>
      </c>
      <c r="X13" s="5" t="s">
        <v>196</v>
      </c>
      <c r="Y13" s="5" t="s">
        <v>197</v>
      </c>
      <c r="Z13" s="5" t="s">
        <v>198</v>
      </c>
      <c r="AA13" s="5" t="s">
        <v>199</v>
      </c>
      <c r="AB13" s="5" t="s">
        <v>200</v>
      </c>
      <c r="AC13" s="5" t="s">
        <v>201</v>
      </c>
      <c r="AD13" s="5" t="s">
        <v>202</v>
      </c>
      <c r="AE13" s="5" t="s">
        <v>203</v>
      </c>
      <c r="AF13" s="5" t="s">
        <v>204</v>
      </c>
      <c r="AG13" s="5" t="s">
        <v>205</v>
      </c>
      <c r="AH13" s="5" t="s">
        <v>206</v>
      </c>
      <c r="AI13" s="5" t="s">
        <v>207</v>
      </c>
      <c r="AJ13" s="5" t="s">
        <v>208</v>
      </c>
      <c r="AK13" s="5" t="s">
        <v>209</v>
      </c>
      <c r="AL13" s="5" t="s">
        <v>210</v>
      </c>
      <c r="AM13" s="5" t="s">
        <v>211</v>
      </c>
      <c r="AN13" s="5" t="s">
        <v>212</v>
      </c>
      <c r="AO13" s="5" t="s">
        <v>213</v>
      </c>
      <c r="AP13" s="5" t="s">
        <v>214</v>
      </c>
      <c r="AQ13" s="5" t="s">
        <v>215</v>
      </c>
      <c r="AR13" s="5" t="s">
        <v>216</v>
      </c>
      <c r="AS13" s="5" t="s">
        <v>217</v>
      </c>
      <c r="AT13" s="5" t="s">
        <v>218</v>
      </c>
      <c r="AU13" s="5" t="s">
        <v>219</v>
      </c>
      <c r="AV13" s="5" t="s">
        <v>220</v>
      </c>
      <c r="AW13" s="5" t="s">
        <v>221</v>
      </c>
      <c r="AX13" s="5" t="s">
        <v>222</v>
      </c>
      <c r="AY13" s="5" t="s">
        <v>223</v>
      </c>
      <c r="AZ13" s="5" t="s">
        <v>224</v>
      </c>
      <c r="BA13" s="5" t="s">
        <v>225</v>
      </c>
      <c r="BB13" s="5" t="s">
        <v>226</v>
      </c>
      <c r="BC13" s="5" t="s">
        <v>227</v>
      </c>
      <c r="BD13" s="5" t="s">
        <v>228</v>
      </c>
      <c r="BE13" s="5" t="s">
        <v>229</v>
      </c>
      <c r="BF13" s="5" t="s">
        <v>230</v>
      </c>
      <c r="BG13" s="5" t="s">
        <v>231</v>
      </c>
      <c r="BH13" s="5" t="s">
        <v>232</v>
      </c>
      <c r="BI13" s="5" t="s">
        <v>233</v>
      </c>
      <c r="BJ13" s="5" t="s">
        <v>234</v>
      </c>
      <c r="BK13" s="5" t="s">
        <v>235</v>
      </c>
      <c r="BL13" s="5" t="s">
        <v>236</v>
      </c>
      <c r="BM13" s="5" t="s">
        <v>237</v>
      </c>
      <c r="BN13" s="5" t="s">
        <v>238</v>
      </c>
      <c r="BO13" s="5" t="s">
        <v>239</v>
      </c>
      <c r="BP13" s="5" t="s">
        <v>240</v>
      </c>
      <c r="BQ13" s="5" t="s">
        <v>241</v>
      </c>
      <c r="BR13" s="5" t="s">
        <v>242</v>
      </c>
      <c r="BS13" s="5" t="s">
        <v>243</v>
      </c>
      <c r="BT13" s="5" t="s">
        <v>244</v>
      </c>
      <c r="BU13" s="5" t="s">
        <v>245</v>
      </c>
      <c r="BV13" s="5" t="s">
        <v>246</v>
      </c>
      <c r="BW13" s="5" t="s">
        <v>247</v>
      </c>
      <c r="BX13" s="5" t="s">
        <v>248</v>
      </c>
      <c r="BY13" s="5" t="s">
        <v>249</v>
      </c>
      <c r="BZ13" s="5" t="s">
        <v>250</v>
      </c>
      <c r="CA13" s="5" t="s">
        <v>251</v>
      </c>
      <c r="CB13" s="5" t="s">
        <v>252</v>
      </c>
      <c r="CC13" s="5" t="s">
        <v>253</v>
      </c>
      <c r="CD13" s="5" t="s">
        <v>254</v>
      </c>
      <c r="CE13" s="5" t="s">
        <v>255</v>
      </c>
      <c r="CF13" s="5" t="s">
        <v>256</v>
      </c>
      <c r="CG13" s="5" t="s">
        <v>257</v>
      </c>
      <c r="CH13" s="5" t="s">
        <v>258</v>
      </c>
      <c r="CI13" s="5" t="s">
        <v>259</v>
      </c>
      <c r="CJ13" s="5" t="s">
        <v>260</v>
      </c>
      <c r="CK13" s="5" t="s">
        <v>261</v>
      </c>
      <c r="CL13" s="5" t="s">
        <v>262</v>
      </c>
      <c r="CM13" s="5" t="s">
        <v>263</v>
      </c>
      <c r="CN13" s="5" t="s">
        <v>264</v>
      </c>
      <c r="CO13" s="5" t="s">
        <v>265</v>
      </c>
      <c r="CP13" s="5" t="s">
        <v>266</v>
      </c>
      <c r="CQ13" s="5" t="s">
        <v>267</v>
      </c>
      <c r="CR13" s="5" t="s">
        <v>268</v>
      </c>
      <c r="CS13" s="5" t="s">
        <v>269</v>
      </c>
      <c r="CT13" s="5" t="s">
        <v>270</v>
      </c>
      <c r="CU13" s="5" t="s">
        <v>271</v>
      </c>
      <c r="CV13" s="5" t="s">
        <v>272</v>
      </c>
      <c r="CW13" s="5" t="s">
        <v>273</v>
      </c>
      <c r="CX13" s="5" t="s">
        <v>274</v>
      </c>
      <c r="CY13" s="5" t="s">
        <v>275</v>
      </c>
      <c r="CZ13" s="5" t="s">
        <v>276</v>
      </c>
    </row>
    <row r="14" spans="1:104" ht="28.5" x14ac:dyDescent="0.2">
      <c r="A14" s="73" t="s">
        <v>277</v>
      </c>
      <c r="B14" s="48" t="s">
        <v>278</v>
      </c>
      <c r="C14" s="25" t="s">
        <v>279</v>
      </c>
      <c r="D14" s="58" t="s">
        <v>73</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286</v>
      </c>
      <c r="B15" s="48" t="s">
        <v>287</v>
      </c>
      <c r="C15" s="25" t="s">
        <v>288</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301</v>
      </c>
      <c r="B16" s="48" t="s">
        <v>302</v>
      </c>
      <c r="C16" s="48" t="s">
        <v>303</v>
      </c>
      <c r="D16" s="58" t="s">
        <v>73</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308</v>
      </c>
      <c r="B17" s="74" t="s">
        <v>309</v>
      </c>
      <c r="C17" s="33" t="s">
        <v>310</v>
      </c>
      <c r="D17" s="59" t="s">
        <v>73</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314</v>
      </c>
      <c r="B18" s="53" t="s">
        <v>315</v>
      </c>
      <c r="C18" s="30" t="s">
        <v>316</v>
      </c>
      <c r="D18" s="60" t="s">
        <v>73</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5" t="s">
        <v>54</v>
      </c>
      <c r="B19" s="46"/>
      <c r="C19" s="46"/>
      <c r="D19" s="46"/>
    </row>
    <row r="20" spans="1:104" ht="43.5" customHeight="1" thickBot="1" x14ac:dyDescent="0.35">
      <c r="A20" s="199" t="s">
        <v>318</v>
      </c>
      <c r="B20" s="199"/>
      <c r="C20" s="199"/>
      <c r="D20" s="31"/>
      <c r="E20" s="6"/>
      <c r="F20" s="6"/>
      <c r="G20" s="6"/>
      <c r="H20" s="6"/>
      <c r="I20" s="6"/>
      <c r="J20" s="6"/>
      <c r="K20" s="6"/>
      <c r="L20" s="6"/>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row>
    <row r="21" spans="1:104" ht="39.75" customHeight="1" x14ac:dyDescent="0.25">
      <c r="A21" s="186" t="s">
        <v>319</v>
      </c>
      <c r="B21" s="186"/>
      <c r="C21" s="186"/>
      <c r="D21" s="168"/>
      <c r="E21" s="156" t="s">
        <v>320</v>
      </c>
      <c r="F21" s="159"/>
      <c r="G21" s="159"/>
      <c r="H21" s="159"/>
      <c r="I21" s="157"/>
      <c r="J21" s="157"/>
      <c r="K21" s="157"/>
      <c r="L21" s="158"/>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row>
    <row r="22" spans="1:104" ht="47.25" customHeight="1" x14ac:dyDescent="0.2">
      <c r="A22" s="8" t="s">
        <v>28</v>
      </c>
      <c r="B22" s="9" t="s">
        <v>29</v>
      </c>
      <c r="C22" s="9" t="s">
        <v>30</v>
      </c>
      <c r="D22" s="9" t="s">
        <v>31</v>
      </c>
      <c r="E22" s="83" t="s">
        <v>321</v>
      </c>
      <c r="F22" s="83" t="s">
        <v>322</v>
      </c>
      <c r="G22" s="83" t="s">
        <v>323</v>
      </c>
      <c r="H22" s="83" t="s">
        <v>324</v>
      </c>
      <c r="I22" s="83" t="s">
        <v>325</v>
      </c>
      <c r="J22" s="83" t="s">
        <v>326</v>
      </c>
      <c r="K22" s="83" t="s">
        <v>327</v>
      </c>
      <c r="L22" s="83" t="s">
        <v>328</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329</v>
      </c>
      <c r="B23" s="48" t="s">
        <v>330</v>
      </c>
      <c r="C23" s="48" t="s">
        <v>331</v>
      </c>
      <c r="D23" s="25" t="s">
        <v>73</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334</v>
      </c>
      <c r="B24" s="86" t="s">
        <v>335</v>
      </c>
      <c r="C24" s="86" t="s">
        <v>336</v>
      </c>
      <c r="D24" s="82" t="s">
        <v>73</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338</v>
      </c>
      <c r="B25" s="53" t="s">
        <v>339</v>
      </c>
      <c r="C25" s="53" t="s">
        <v>340</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7" t="s">
        <v>54</v>
      </c>
      <c r="C26" s="6"/>
      <c r="D26" s="6"/>
      <c r="E26" s="6"/>
      <c r="F26" s="6"/>
      <c r="G26" s="6"/>
      <c r="H26" s="6"/>
      <c r="I26" s="6"/>
      <c r="J26" s="6"/>
      <c r="K26" s="6"/>
      <c r="L26" s="6"/>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164"/>
      <c r="AM26" s="164"/>
      <c r="AN26" s="164"/>
      <c r="AO26" s="164"/>
      <c r="AP26" s="164"/>
      <c r="AQ26" s="164"/>
      <c r="AR26" s="164"/>
    </row>
    <row r="27" spans="1:104" ht="28.5" customHeight="1" thickBot="1" x14ac:dyDescent="0.35">
      <c r="A27" s="195" t="s">
        <v>341</v>
      </c>
      <c r="B27" s="195"/>
      <c r="C27" s="195"/>
      <c r="D27" s="3"/>
      <c r="E27" s="6"/>
      <c r="F27" s="6"/>
      <c r="G27" s="6"/>
      <c r="H27" s="6"/>
      <c r="I27" s="6"/>
      <c r="J27" s="6"/>
      <c r="K27" s="6"/>
      <c r="L27" s="6"/>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4"/>
      <c r="AM27" s="164"/>
      <c r="AN27" s="164"/>
      <c r="AO27" s="164"/>
      <c r="AP27" s="164"/>
      <c r="AQ27" s="164"/>
      <c r="AR27" s="164"/>
    </row>
    <row r="28" spans="1:104" ht="36" customHeight="1" x14ac:dyDescent="0.25">
      <c r="A28" s="193" t="s">
        <v>342</v>
      </c>
      <c r="B28" s="194"/>
      <c r="C28" s="194"/>
      <c r="D28" s="66"/>
      <c r="E28" s="156" t="s">
        <v>343</v>
      </c>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8"/>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344</v>
      </c>
      <c r="B30" s="25" t="s">
        <v>345</v>
      </c>
      <c r="C30" s="48" t="s">
        <v>346</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387</v>
      </c>
      <c r="B31" s="25" t="s">
        <v>388</v>
      </c>
      <c r="C31" s="48" t="s">
        <v>389</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392</v>
      </c>
      <c r="B32" s="25" t="s">
        <v>393</v>
      </c>
      <c r="C32" s="75" t="s">
        <v>394</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396</v>
      </c>
      <c r="B33" s="48" t="s">
        <v>397</v>
      </c>
      <c r="C33" s="48" t="s">
        <v>398</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433</v>
      </c>
      <c r="B34" s="48" t="s">
        <v>434</v>
      </c>
      <c r="C34" s="48" t="s">
        <v>435</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469</v>
      </c>
      <c r="B35" s="48" t="s">
        <v>470</v>
      </c>
      <c r="C35" s="48" t="s">
        <v>471</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472</v>
      </c>
      <c r="B36" s="48" t="s">
        <v>473</v>
      </c>
      <c r="C36" s="48" t="s">
        <v>474</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476</v>
      </c>
      <c r="B37" s="48" t="s">
        <v>477</v>
      </c>
      <c r="C37" s="48" t="s">
        <v>478</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480</v>
      </c>
      <c r="B38" s="25" t="s">
        <v>481</v>
      </c>
      <c r="C38" s="48" t="s">
        <v>482</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483</v>
      </c>
      <c r="B39" s="25" t="s">
        <v>484</v>
      </c>
      <c r="C39" s="48" t="s">
        <v>485</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486</v>
      </c>
      <c r="B40" s="25" t="s">
        <v>487</v>
      </c>
      <c r="C40" s="48" t="s">
        <v>488</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520</v>
      </c>
      <c r="B41" s="25" t="s">
        <v>521</v>
      </c>
      <c r="C41" s="48" t="s">
        <v>522</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554</v>
      </c>
      <c r="B42" s="53" t="s">
        <v>555</v>
      </c>
      <c r="C42" s="53" t="s">
        <v>556</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7" t="s">
        <v>23</v>
      </c>
      <c r="C43" s="164"/>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c r="AI43" s="164"/>
      <c r="AJ43" s="164"/>
      <c r="AK43" s="164"/>
      <c r="AL43" s="164"/>
      <c r="AM43" s="164"/>
      <c r="AN43" s="164"/>
      <c r="AO43" s="164"/>
      <c r="AP43" s="164"/>
      <c r="AQ43" s="164"/>
      <c r="AR43" s="164"/>
    </row>
    <row r="44" spans="1:44" ht="14.25" hidden="1" customHeight="1" x14ac:dyDescent="0.2">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4"/>
      <c r="AK44" s="164"/>
      <c r="AL44" s="164"/>
      <c r="AM44" s="164"/>
      <c r="AN44" s="164"/>
      <c r="AO44" s="164"/>
      <c r="AP44" s="164"/>
      <c r="AQ44" s="164"/>
      <c r="AR44" s="164"/>
    </row>
    <row r="45" spans="1:44" ht="14.25" hidden="1" customHeight="1" x14ac:dyDescent="0.2">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4"/>
      <c r="AK45" s="164"/>
      <c r="AL45" s="164"/>
      <c r="AM45" s="164"/>
      <c r="AN45" s="164"/>
      <c r="AO45" s="164"/>
      <c r="AP45" s="164"/>
      <c r="AQ45" s="164"/>
      <c r="AR45" s="164"/>
    </row>
    <row r="46" spans="1:44" ht="14.25" hidden="1" customHeight="1" x14ac:dyDescent="0.2">
      <c r="C46" s="164"/>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164"/>
      <c r="AK46" s="164"/>
      <c r="AL46" s="164"/>
      <c r="AM46" s="164"/>
      <c r="AN46" s="164"/>
      <c r="AO46" s="164"/>
      <c r="AP46" s="164"/>
      <c r="AQ46" s="164"/>
      <c r="AR46" s="164"/>
    </row>
    <row r="47" spans="1:44" ht="14.25" hidden="1" customHeight="1" x14ac:dyDescent="0.2">
      <c r="C47" s="164"/>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164"/>
      <c r="AL47" s="164"/>
      <c r="AM47" s="164"/>
      <c r="AN47" s="164"/>
      <c r="AO47" s="164"/>
      <c r="AP47" s="164"/>
      <c r="AQ47" s="164"/>
      <c r="AR47" s="164"/>
    </row>
    <row r="48" spans="1:44" ht="14.25" hidden="1" customHeight="1" x14ac:dyDescent="0.2">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64"/>
      <c r="AL48" s="164"/>
      <c r="AM48" s="164"/>
      <c r="AN48" s="164"/>
      <c r="AO48" s="164"/>
      <c r="AP48" s="164"/>
      <c r="AQ48" s="164"/>
      <c r="AR48" s="164"/>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tq59JChWbPjtt66QALw/WRHnpNol8rhUHRXaZCzNFaaO7Bi3EJibpcclibEVXKQPjy6kVVypKmIgVvS3xcDMIw==" saltValue="fv0WmapgBgKl0sDmtmdZPQ=="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6FA7A765-43D5-46F3-BA54-1E24A56EEFC2}"/>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r:uid="{0BD723BB-B56F-41D6-8CA6-8089A6C90843}">
          <x14:formula1>
            <xm:f>'Set Values'!$H$3:$H$12</xm:f>
          </x14:formula1>
          <xm:sqref>E18:CZ18</xm:sqref>
        </x14:dataValidation>
        <x14:dataValidation type="list" allowBlank="1" showInputMessage="1" xr:uid="{A4EE3942-D75F-4FA7-8D33-68FAF592F6A3}">
          <x14:formula1>
            <xm:f>'Set Values'!$K$3:$K$10</xm:f>
          </x14:formula1>
          <xm:sqref>E23:L23</xm:sqref>
        </x14:dataValidation>
        <x14:dataValidation type="list" allowBlank="1" showInputMessage="1" prompt="To enter free text, select cell and type - do not click into cell" xr:uid="{DCBA87D4-EAAC-4A4F-ADA0-AE456D5FD771}">
          <x14:formula1>
            <xm:f>'Set Values'!$G$3:$G$14</xm:f>
          </x14:formula1>
          <xm:sqref>E16:CZ16</xm:sqref>
        </x14:dataValidation>
        <x14:dataValidation type="list" allowBlank="1" showInputMessage="1" showErrorMessage="1" xr:uid="{5046CDA5-AE5C-4414-A145-7224E70E1872}">
          <x14:formula1>
            <xm:f>'Set Values'!$L$3:$L$5</xm:f>
          </x14:formula1>
          <xm:sqref>E24:L24</xm:sqref>
        </x14:dataValidation>
        <x14:dataValidation type="list" allowBlank="1" showInputMessage="1" showErrorMessage="1" xr:uid="{B9B7571A-7AE4-4FAB-9DE8-63509BDA970B}">
          <x14:formula1>
            <xm:f>'Set Values'!$M$3:$M$4</xm:f>
          </x14:formula1>
          <xm:sqref>E31:AR31 E38:AR38</xm:sqref>
        </x14:dataValidation>
        <x14:dataValidation type="list" allowBlank="1" showInputMessage="1" prompt="To enter free text, select cell and type - do not click into cell" xr:uid="{1C9C3AEE-DA1D-4113-B0DD-FC4C55B795E9}">
          <x14:formula1>
            <xm:f>'Set Values'!$F$3:$F$12</xm:f>
          </x14:formula1>
          <xm:sqref>E14:CZ14</xm:sqref>
        </x14:dataValidation>
        <x14:dataValidation type="list" allowBlank="1" showInputMessage="1" prompt="To enter free text, select cell and type - do not click into cell" xr:uid="{B42C8B14-1477-4A40-87F0-AC63C21E76BC}">
          <x14:formula1>
            <xm:f>'Set Values'!$I$3:$I$7</xm:f>
          </x14:formula1>
          <xm:sqref>E17:CZ17</xm:sqref>
        </x14:dataValidation>
        <x14:dataValidation type="list" allowBlank="1" showInputMessage="1" xr:uid="{DAC8CEA9-DB44-4791-AE91-2735E02A87EC}">
          <x14:formula1>
            <xm:f>'Set Values'!$I$3:$I$7</xm:f>
          </x14:formula1>
          <xm:sqref>E19:CZ19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5CCDD-1F45-4338-AFB3-2D15EAE63548}">
  <dimension ref="A1:DA135"/>
  <sheetViews>
    <sheetView showGridLines="0" topLeftCell="A42" zoomScale="85" zoomScaleNormal="85" workbookViewId="0">
      <selection activeCell="A43" sqref="A43:XFD1048576"/>
    </sheetView>
  </sheetViews>
  <sheetFormatPr defaultColWidth="0" defaultRowHeight="14.25" zeroHeight="1" x14ac:dyDescent="0.2"/>
  <cols>
    <col min="1" max="1" width="7.5703125" style="6" customWidth="1"/>
    <col min="2" max="2" width="39.5703125" style="6" customWidth="1"/>
    <col min="3" max="3" width="71.5703125" style="76" customWidth="1"/>
    <col min="4" max="4" width="29.42578125" style="76" customWidth="1"/>
    <col min="5" max="12" width="24.85546875" style="76" customWidth="1"/>
    <col min="13" max="44" width="20.5703125" style="76" customWidth="1"/>
    <col min="45" max="104" width="20.5703125" style="6" customWidth="1"/>
    <col min="105" max="105" width="20.5703125" style="6" hidden="1"/>
    <col min="106" max="16384" width="9.140625" style="6" hidden="1"/>
  </cols>
  <sheetData>
    <row r="1" spans="1:104" ht="28.5" customHeight="1" x14ac:dyDescent="0.2">
      <c r="A1" s="23" t="s">
        <v>165</v>
      </c>
      <c r="B1" s="23"/>
      <c r="C1" s="6"/>
      <c r="D1" s="90"/>
      <c r="E1" s="61"/>
      <c r="F1" s="67"/>
      <c r="G1" s="67"/>
      <c r="H1" s="67"/>
      <c r="I1" s="67"/>
      <c r="J1" s="6"/>
      <c r="K1" s="6"/>
      <c r="L1" s="6"/>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row>
    <row r="2" spans="1:104" ht="19.5" customHeight="1" thickBot="1" x14ac:dyDescent="0.25">
      <c r="A2" s="152" t="s">
        <v>166</v>
      </c>
      <c r="B2" s="23"/>
      <c r="C2" s="6"/>
      <c r="D2" s="78" t="str">
        <f>IF(COUNTA(E31, E38)=2,"DATA OK: Assurances correctly reported to II.C.2.a and II.C.3.a","WARNING: Assurances not yet reported to II.C.2.a and II.C.3.a")</f>
        <v>WARNING: Assurances not yet reported to II.C.2.a and II.C.3.a</v>
      </c>
      <c r="E2" s="6"/>
      <c r="F2" s="6"/>
      <c r="G2" s="6"/>
      <c r="H2" s="6"/>
      <c r="I2" s="6"/>
      <c r="J2" s="6"/>
      <c r="K2" s="6"/>
      <c r="L2" s="6"/>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row>
    <row r="3" spans="1:104" ht="28.5" customHeight="1" x14ac:dyDescent="0.2">
      <c r="A3" s="153" t="s">
        <v>167</v>
      </c>
      <c r="B3" s="154"/>
      <c r="C3" s="155" t="str">
        <f>IF('I_State&amp;Prog_Info'!K15="","[Program 7]",'I_State&amp;Prog_Info'!K15)</f>
        <v>[Program 7]</v>
      </c>
      <c r="D3" s="164"/>
      <c r="E3" s="67"/>
      <c r="F3" s="164"/>
      <c r="G3" s="6"/>
      <c r="H3" s="6"/>
      <c r="I3" s="6"/>
      <c r="J3" s="6"/>
      <c r="K3" s="6"/>
      <c r="L3" s="6"/>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row>
    <row r="4" spans="1:104" ht="23.25" customHeight="1" x14ac:dyDescent="0.2">
      <c r="A4" s="196" t="s">
        <v>168</v>
      </c>
      <c r="B4" s="197"/>
      <c r="C4" s="92" t="str">
        <f>IF('I_State&amp;Prog_Info'!K17="","(Placeholder for plan type)",'I_State&amp;Prog_Info'!K17)</f>
        <v>(Placeholder for plan type)</v>
      </c>
      <c r="D4" s="164"/>
      <c r="E4" s="6"/>
      <c r="F4" s="6"/>
      <c r="G4" s="6"/>
      <c r="H4" s="6"/>
      <c r="I4" s="6"/>
      <c r="J4" s="6"/>
      <c r="K4" s="6"/>
      <c r="L4" s="6"/>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row>
    <row r="5" spans="1:104" ht="23.25" customHeight="1" x14ac:dyDescent="0.2">
      <c r="A5" s="196" t="s">
        <v>169</v>
      </c>
      <c r="B5" s="197"/>
      <c r="C5" s="92" t="str">
        <f>IF('I_State&amp;Prog_Info'!K59="","(Placeholder for providers)",'I_State&amp;Prog_Info'!K59)</f>
        <v>(Placeholder for providers)</v>
      </c>
      <c r="D5" s="164"/>
      <c r="E5" s="6"/>
      <c r="F5" s="164"/>
      <c r="G5" s="6"/>
      <c r="H5" s="6"/>
      <c r="I5" s="6"/>
      <c r="J5" s="6"/>
      <c r="K5" s="6"/>
      <c r="L5" s="6"/>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row>
    <row r="6" spans="1:104" ht="23.25" customHeight="1" x14ac:dyDescent="0.2">
      <c r="A6" s="196" t="s">
        <v>170</v>
      </c>
      <c r="B6" s="197"/>
      <c r="C6" s="93" t="str">
        <f>IF('I_State&amp;Prog_Info'!K39="","(Placeholder for separate analysis and results document)",'I_State&amp;Prog_Info'!K39)</f>
        <v>(Placeholder for separate analysis and results document)</v>
      </c>
      <c r="D6" s="7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E6" s="164"/>
      <c r="F6" s="164"/>
      <c r="G6" s="164"/>
      <c r="H6" s="6"/>
      <c r="I6" s="6"/>
      <c r="J6" s="6"/>
      <c r="K6" s="6"/>
      <c r="L6" s="6"/>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row>
    <row r="7" spans="1:104" ht="23.1" customHeight="1" x14ac:dyDescent="0.2">
      <c r="A7" s="196" t="s">
        <v>171</v>
      </c>
      <c r="B7" s="197"/>
      <c r="C7" s="93" t="str">
        <f>IF('I_State&amp;Prog_Info'!K40="","(Placeholder for separate analysis and results document)",'I_State&amp;Prog_Info'!K40)</f>
        <v>(Placeholder for separate analysis and results document)</v>
      </c>
      <c r="D7" s="3"/>
      <c r="E7" s="6"/>
      <c r="F7" s="6"/>
      <c r="G7" s="6"/>
      <c r="H7" s="6"/>
      <c r="I7" s="6"/>
      <c r="J7" s="6"/>
      <c r="K7" s="6"/>
      <c r="L7" s="6"/>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row>
    <row r="8" spans="1:104" ht="23.1" customHeight="1" thickBot="1" x14ac:dyDescent="0.25">
      <c r="A8" s="200" t="s">
        <v>172</v>
      </c>
      <c r="B8" s="201"/>
      <c r="C8" s="94" t="str">
        <f>IF('I_State&amp;Prog_Info'!K41="","(Placeholder for separate analysis and results document)",'I_State&amp;Prog_Info'!K41)</f>
        <v>(Placeholder for separate analysis and results document)</v>
      </c>
      <c r="D8" s="3"/>
      <c r="E8" s="6"/>
      <c r="F8" s="6"/>
      <c r="G8" s="6"/>
      <c r="H8" s="6"/>
      <c r="I8" s="6"/>
      <c r="J8" s="6"/>
      <c r="K8" s="6"/>
      <c r="L8" s="6"/>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row>
    <row r="9" spans="1:104" ht="87.75" customHeight="1" x14ac:dyDescent="0.2">
      <c r="A9" s="198" t="s">
        <v>173</v>
      </c>
      <c r="B9" s="198"/>
      <c r="C9" s="198"/>
      <c r="D9" s="164"/>
      <c r="E9" s="6"/>
      <c r="F9" s="6"/>
      <c r="G9" s="6"/>
      <c r="H9" s="6"/>
      <c r="I9" s="6"/>
      <c r="J9" s="6"/>
      <c r="K9" s="6"/>
      <c r="L9" s="6"/>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row>
    <row r="10" spans="1:104" ht="18" customHeight="1" x14ac:dyDescent="0.2">
      <c r="A10" s="164"/>
      <c r="B10" s="164"/>
      <c r="C10" s="164"/>
      <c r="D10" s="3"/>
      <c r="E10" s="6"/>
      <c r="F10" s="6"/>
      <c r="G10" s="6"/>
      <c r="H10" s="6"/>
      <c r="I10" s="6"/>
      <c r="J10" s="6"/>
      <c r="K10" s="6"/>
      <c r="L10" s="6"/>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row>
    <row r="11" spans="1:104" ht="41.25" customHeight="1" thickBot="1" x14ac:dyDescent="0.35">
      <c r="A11" s="199" t="s">
        <v>174</v>
      </c>
      <c r="B11" s="199"/>
      <c r="C11" s="199"/>
      <c r="D11" s="6"/>
      <c r="E11" s="6"/>
      <c r="F11" s="6"/>
      <c r="G11" s="6"/>
      <c r="H11" s="6"/>
      <c r="I11" s="6"/>
      <c r="J11" s="6"/>
      <c r="K11" s="6"/>
      <c r="L11" s="6"/>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row>
    <row r="12" spans="1:104" ht="30" customHeight="1" x14ac:dyDescent="0.25">
      <c r="A12" s="183" t="s">
        <v>175</v>
      </c>
      <c r="B12" s="183"/>
      <c r="C12" s="183"/>
      <c r="D12" s="168"/>
      <c r="E12" s="156" t="s">
        <v>176</v>
      </c>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8"/>
    </row>
    <row r="13" spans="1:104" ht="29.25" customHeight="1" x14ac:dyDescent="0.2">
      <c r="A13" s="8" t="s">
        <v>28</v>
      </c>
      <c r="B13" s="9" t="s">
        <v>29</v>
      </c>
      <c r="C13" s="9" t="s">
        <v>30</v>
      </c>
      <c r="D13" s="9" t="s">
        <v>31</v>
      </c>
      <c r="E13" s="5" t="s">
        <v>177</v>
      </c>
      <c r="F13" s="5" t="s">
        <v>178</v>
      </c>
      <c r="G13" s="5" t="s">
        <v>179</v>
      </c>
      <c r="H13" s="5" t="s">
        <v>180</v>
      </c>
      <c r="I13" s="5" t="s">
        <v>181</v>
      </c>
      <c r="J13" s="5" t="s">
        <v>182</v>
      </c>
      <c r="K13" s="5" t="s">
        <v>183</v>
      </c>
      <c r="L13" s="5" t="s">
        <v>184</v>
      </c>
      <c r="M13" s="5" t="s">
        <v>185</v>
      </c>
      <c r="N13" s="5" t="s">
        <v>186</v>
      </c>
      <c r="O13" s="5" t="s">
        <v>187</v>
      </c>
      <c r="P13" s="5" t="s">
        <v>188</v>
      </c>
      <c r="Q13" s="5" t="s">
        <v>189</v>
      </c>
      <c r="R13" s="5" t="s">
        <v>190</v>
      </c>
      <c r="S13" s="5" t="s">
        <v>191</v>
      </c>
      <c r="T13" s="5" t="s">
        <v>192</v>
      </c>
      <c r="U13" s="5" t="s">
        <v>193</v>
      </c>
      <c r="V13" s="5" t="s">
        <v>194</v>
      </c>
      <c r="W13" s="5" t="s">
        <v>195</v>
      </c>
      <c r="X13" s="5" t="s">
        <v>196</v>
      </c>
      <c r="Y13" s="5" t="s">
        <v>197</v>
      </c>
      <c r="Z13" s="5" t="s">
        <v>198</v>
      </c>
      <c r="AA13" s="5" t="s">
        <v>199</v>
      </c>
      <c r="AB13" s="5" t="s">
        <v>200</v>
      </c>
      <c r="AC13" s="5" t="s">
        <v>201</v>
      </c>
      <c r="AD13" s="5" t="s">
        <v>202</v>
      </c>
      <c r="AE13" s="5" t="s">
        <v>203</v>
      </c>
      <c r="AF13" s="5" t="s">
        <v>204</v>
      </c>
      <c r="AG13" s="5" t="s">
        <v>205</v>
      </c>
      <c r="AH13" s="5" t="s">
        <v>206</v>
      </c>
      <c r="AI13" s="5" t="s">
        <v>207</v>
      </c>
      <c r="AJ13" s="5" t="s">
        <v>208</v>
      </c>
      <c r="AK13" s="5" t="s">
        <v>209</v>
      </c>
      <c r="AL13" s="5" t="s">
        <v>210</v>
      </c>
      <c r="AM13" s="5" t="s">
        <v>211</v>
      </c>
      <c r="AN13" s="5" t="s">
        <v>212</v>
      </c>
      <c r="AO13" s="5" t="s">
        <v>213</v>
      </c>
      <c r="AP13" s="5" t="s">
        <v>214</v>
      </c>
      <c r="AQ13" s="5" t="s">
        <v>215</v>
      </c>
      <c r="AR13" s="5" t="s">
        <v>216</v>
      </c>
      <c r="AS13" s="5" t="s">
        <v>217</v>
      </c>
      <c r="AT13" s="5" t="s">
        <v>218</v>
      </c>
      <c r="AU13" s="5" t="s">
        <v>219</v>
      </c>
      <c r="AV13" s="5" t="s">
        <v>220</v>
      </c>
      <c r="AW13" s="5" t="s">
        <v>221</v>
      </c>
      <c r="AX13" s="5" t="s">
        <v>222</v>
      </c>
      <c r="AY13" s="5" t="s">
        <v>223</v>
      </c>
      <c r="AZ13" s="5" t="s">
        <v>224</v>
      </c>
      <c r="BA13" s="5" t="s">
        <v>225</v>
      </c>
      <c r="BB13" s="5" t="s">
        <v>226</v>
      </c>
      <c r="BC13" s="5" t="s">
        <v>227</v>
      </c>
      <c r="BD13" s="5" t="s">
        <v>228</v>
      </c>
      <c r="BE13" s="5" t="s">
        <v>229</v>
      </c>
      <c r="BF13" s="5" t="s">
        <v>230</v>
      </c>
      <c r="BG13" s="5" t="s">
        <v>231</v>
      </c>
      <c r="BH13" s="5" t="s">
        <v>232</v>
      </c>
      <c r="BI13" s="5" t="s">
        <v>233</v>
      </c>
      <c r="BJ13" s="5" t="s">
        <v>234</v>
      </c>
      <c r="BK13" s="5" t="s">
        <v>235</v>
      </c>
      <c r="BL13" s="5" t="s">
        <v>236</v>
      </c>
      <c r="BM13" s="5" t="s">
        <v>237</v>
      </c>
      <c r="BN13" s="5" t="s">
        <v>238</v>
      </c>
      <c r="BO13" s="5" t="s">
        <v>239</v>
      </c>
      <c r="BP13" s="5" t="s">
        <v>240</v>
      </c>
      <c r="BQ13" s="5" t="s">
        <v>241</v>
      </c>
      <c r="BR13" s="5" t="s">
        <v>242</v>
      </c>
      <c r="BS13" s="5" t="s">
        <v>243</v>
      </c>
      <c r="BT13" s="5" t="s">
        <v>244</v>
      </c>
      <c r="BU13" s="5" t="s">
        <v>245</v>
      </c>
      <c r="BV13" s="5" t="s">
        <v>246</v>
      </c>
      <c r="BW13" s="5" t="s">
        <v>247</v>
      </c>
      <c r="BX13" s="5" t="s">
        <v>248</v>
      </c>
      <c r="BY13" s="5" t="s">
        <v>249</v>
      </c>
      <c r="BZ13" s="5" t="s">
        <v>250</v>
      </c>
      <c r="CA13" s="5" t="s">
        <v>251</v>
      </c>
      <c r="CB13" s="5" t="s">
        <v>252</v>
      </c>
      <c r="CC13" s="5" t="s">
        <v>253</v>
      </c>
      <c r="CD13" s="5" t="s">
        <v>254</v>
      </c>
      <c r="CE13" s="5" t="s">
        <v>255</v>
      </c>
      <c r="CF13" s="5" t="s">
        <v>256</v>
      </c>
      <c r="CG13" s="5" t="s">
        <v>257</v>
      </c>
      <c r="CH13" s="5" t="s">
        <v>258</v>
      </c>
      <c r="CI13" s="5" t="s">
        <v>259</v>
      </c>
      <c r="CJ13" s="5" t="s">
        <v>260</v>
      </c>
      <c r="CK13" s="5" t="s">
        <v>261</v>
      </c>
      <c r="CL13" s="5" t="s">
        <v>262</v>
      </c>
      <c r="CM13" s="5" t="s">
        <v>263</v>
      </c>
      <c r="CN13" s="5" t="s">
        <v>264</v>
      </c>
      <c r="CO13" s="5" t="s">
        <v>265</v>
      </c>
      <c r="CP13" s="5" t="s">
        <v>266</v>
      </c>
      <c r="CQ13" s="5" t="s">
        <v>267</v>
      </c>
      <c r="CR13" s="5" t="s">
        <v>268</v>
      </c>
      <c r="CS13" s="5" t="s">
        <v>269</v>
      </c>
      <c r="CT13" s="5" t="s">
        <v>270</v>
      </c>
      <c r="CU13" s="5" t="s">
        <v>271</v>
      </c>
      <c r="CV13" s="5" t="s">
        <v>272</v>
      </c>
      <c r="CW13" s="5" t="s">
        <v>273</v>
      </c>
      <c r="CX13" s="5" t="s">
        <v>274</v>
      </c>
      <c r="CY13" s="5" t="s">
        <v>275</v>
      </c>
      <c r="CZ13" s="5" t="s">
        <v>276</v>
      </c>
    </row>
    <row r="14" spans="1:104" ht="28.5" x14ac:dyDescent="0.2">
      <c r="A14" s="73" t="s">
        <v>277</v>
      </c>
      <c r="B14" s="48" t="s">
        <v>278</v>
      </c>
      <c r="C14" s="25" t="s">
        <v>279</v>
      </c>
      <c r="D14" s="58" t="s">
        <v>73</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row>
    <row r="15" spans="1:104" ht="28.5" x14ac:dyDescent="0.2">
      <c r="A15" s="73" t="s">
        <v>286</v>
      </c>
      <c r="B15" s="48" t="s">
        <v>287</v>
      </c>
      <c r="C15" s="25" t="s">
        <v>288</v>
      </c>
      <c r="D15" s="58" t="s">
        <v>35</v>
      </c>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row>
    <row r="16" spans="1:104" ht="28.5" x14ac:dyDescent="0.2">
      <c r="A16" s="73" t="s">
        <v>301</v>
      </c>
      <c r="B16" s="48" t="s">
        <v>302</v>
      </c>
      <c r="C16" s="48" t="s">
        <v>303</v>
      </c>
      <c r="D16" s="58" t="s">
        <v>73</v>
      </c>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row>
    <row r="17" spans="1:104" s="7" customFormat="1" ht="28.5" x14ac:dyDescent="0.2">
      <c r="A17" s="73" t="s">
        <v>308</v>
      </c>
      <c r="B17" s="74" t="s">
        <v>309</v>
      </c>
      <c r="C17" s="33" t="s">
        <v>310</v>
      </c>
      <c r="D17" s="59" t="s">
        <v>73</v>
      </c>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row>
    <row r="18" spans="1:104" ht="29.25" thickBot="1" x14ac:dyDescent="0.25">
      <c r="A18" s="81" t="s">
        <v>314</v>
      </c>
      <c r="B18" s="53" t="s">
        <v>315</v>
      </c>
      <c r="C18" s="30" t="s">
        <v>316</v>
      </c>
      <c r="D18" s="60" t="s">
        <v>73</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row>
    <row r="19" spans="1:104" s="47" customFormat="1" x14ac:dyDescent="0.2">
      <c r="A19" s="145" t="s">
        <v>54</v>
      </c>
      <c r="B19" s="46"/>
      <c r="C19" s="46"/>
      <c r="D19" s="46"/>
    </row>
    <row r="20" spans="1:104" ht="43.5" customHeight="1" thickBot="1" x14ac:dyDescent="0.35">
      <c r="A20" s="199" t="s">
        <v>318</v>
      </c>
      <c r="B20" s="199"/>
      <c r="C20" s="199"/>
      <c r="D20" s="31"/>
      <c r="E20" s="6"/>
      <c r="F20" s="6"/>
      <c r="G20" s="6"/>
      <c r="H20" s="6"/>
      <c r="I20" s="6"/>
      <c r="J20" s="6"/>
      <c r="K20" s="6"/>
      <c r="L20" s="6"/>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row>
    <row r="21" spans="1:104" ht="39.75" customHeight="1" x14ac:dyDescent="0.25">
      <c r="A21" s="186" t="s">
        <v>319</v>
      </c>
      <c r="B21" s="186"/>
      <c r="C21" s="186"/>
      <c r="D21" s="168"/>
      <c r="E21" s="156" t="s">
        <v>320</v>
      </c>
      <c r="F21" s="159"/>
      <c r="G21" s="159"/>
      <c r="H21" s="159"/>
      <c r="I21" s="157"/>
      <c r="J21" s="157"/>
      <c r="K21" s="157"/>
      <c r="L21" s="158"/>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row>
    <row r="22" spans="1:104" ht="47.25" customHeight="1" x14ac:dyDescent="0.2">
      <c r="A22" s="8" t="s">
        <v>28</v>
      </c>
      <c r="B22" s="9" t="s">
        <v>29</v>
      </c>
      <c r="C22" s="9" t="s">
        <v>30</v>
      </c>
      <c r="D22" s="9" t="s">
        <v>31</v>
      </c>
      <c r="E22" s="83" t="s">
        <v>321</v>
      </c>
      <c r="F22" s="83" t="s">
        <v>322</v>
      </c>
      <c r="G22" s="83" t="s">
        <v>323</v>
      </c>
      <c r="H22" s="83" t="s">
        <v>324</v>
      </c>
      <c r="I22" s="83" t="s">
        <v>325</v>
      </c>
      <c r="J22" s="83" t="s">
        <v>326</v>
      </c>
      <c r="K22" s="83" t="s">
        <v>327</v>
      </c>
      <c r="L22" s="83" t="s">
        <v>328</v>
      </c>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row>
    <row r="23" spans="1:104" ht="102" customHeight="1" x14ac:dyDescent="0.2">
      <c r="A23" s="49" t="s">
        <v>329</v>
      </c>
      <c r="B23" s="48" t="s">
        <v>330</v>
      </c>
      <c r="C23" s="48" t="s">
        <v>331</v>
      </c>
      <c r="D23" s="25" t="s">
        <v>73</v>
      </c>
      <c r="E23" s="69"/>
      <c r="F23" s="96"/>
      <c r="G23" s="69"/>
      <c r="H23" s="69"/>
      <c r="I23" s="69"/>
      <c r="J23" s="69"/>
      <c r="K23" s="69"/>
      <c r="L23" s="69"/>
      <c r="M23" s="6"/>
      <c r="N23" s="4"/>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row>
    <row r="24" spans="1:104" ht="102" customHeight="1" x14ac:dyDescent="0.2">
      <c r="A24" s="85" t="s">
        <v>334</v>
      </c>
      <c r="B24" s="86" t="s">
        <v>335</v>
      </c>
      <c r="C24" s="86" t="s">
        <v>336</v>
      </c>
      <c r="D24" s="82" t="s">
        <v>73</v>
      </c>
      <c r="E24" s="97"/>
      <c r="F24" s="98"/>
      <c r="G24" s="97"/>
      <c r="H24" s="97"/>
      <c r="I24" s="97"/>
      <c r="J24" s="97"/>
      <c r="K24" s="97"/>
      <c r="L24" s="97"/>
      <c r="M24" s="6"/>
      <c r="N24" s="4"/>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row>
    <row r="25" spans="1:104" ht="78" customHeight="1" thickBot="1" x14ac:dyDescent="0.25">
      <c r="A25" s="56" t="s">
        <v>338</v>
      </c>
      <c r="B25" s="53" t="s">
        <v>339</v>
      </c>
      <c r="C25" s="53" t="s">
        <v>340</v>
      </c>
      <c r="D25" s="84" t="s">
        <v>35</v>
      </c>
      <c r="E25" s="95"/>
      <c r="F25" s="95"/>
      <c r="G25" s="95"/>
      <c r="H25" s="95"/>
      <c r="I25" s="95"/>
      <c r="J25" s="95"/>
      <c r="K25" s="95"/>
      <c r="L25" s="95"/>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row>
    <row r="26" spans="1:104" x14ac:dyDescent="0.2">
      <c r="A26" s="147" t="s">
        <v>54</v>
      </c>
      <c r="C26" s="6"/>
      <c r="D26" s="6"/>
      <c r="E26" s="6"/>
      <c r="F26" s="6"/>
      <c r="G26" s="6"/>
      <c r="H26" s="6"/>
      <c r="I26" s="6"/>
      <c r="J26" s="6"/>
      <c r="K26" s="6"/>
      <c r="L26" s="6"/>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164"/>
      <c r="AM26" s="164"/>
      <c r="AN26" s="164"/>
      <c r="AO26" s="164"/>
      <c r="AP26" s="164"/>
      <c r="AQ26" s="164"/>
      <c r="AR26" s="164"/>
    </row>
    <row r="27" spans="1:104" ht="28.5" customHeight="1" thickBot="1" x14ac:dyDescent="0.35">
      <c r="A27" s="195" t="s">
        <v>341</v>
      </c>
      <c r="B27" s="195"/>
      <c r="C27" s="195"/>
      <c r="D27" s="3"/>
      <c r="E27" s="6"/>
      <c r="F27" s="6"/>
      <c r="G27" s="6"/>
      <c r="H27" s="6"/>
      <c r="I27" s="6"/>
      <c r="J27" s="6"/>
      <c r="K27" s="6"/>
      <c r="L27" s="6"/>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4"/>
      <c r="AM27" s="164"/>
      <c r="AN27" s="164"/>
      <c r="AO27" s="164"/>
      <c r="AP27" s="164"/>
      <c r="AQ27" s="164"/>
      <c r="AR27" s="164"/>
    </row>
    <row r="28" spans="1:104" ht="36" customHeight="1" x14ac:dyDescent="0.25">
      <c r="A28" s="193" t="s">
        <v>342</v>
      </c>
      <c r="B28" s="194"/>
      <c r="C28" s="194"/>
      <c r="D28" s="66"/>
      <c r="E28" s="156" t="s">
        <v>343</v>
      </c>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8"/>
    </row>
    <row r="29" spans="1:104" ht="29.25" customHeight="1" x14ac:dyDescent="0.2">
      <c r="A29" s="8" t="s">
        <v>28</v>
      </c>
      <c r="B29" s="9" t="s">
        <v>29</v>
      </c>
      <c r="C29" s="9" t="s">
        <v>30</v>
      </c>
      <c r="D29" s="9" t="s">
        <v>31</v>
      </c>
      <c r="E29" s="5" t="str">
        <f>IF(E30&lt;&gt;"",E30,"[Plan 1]")</f>
        <v>[Plan 1]</v>
      </c>
      <c r="F29" s="5" t="str">
        <f>IF(F30&lt;&gt;"",F30,"[Plan 2]")</f>
        <v>[Plan 2]</v>
      </c>
      <c r="G29" s="5" t="str">
        <f>IF(G30&lt;&gt;"",G30,"[Plan 3]")</f>
        <v>[Plan 3]</v>
      </c>
      <c r="H29" s="5" t="str">
        <f>IF(H30&lt;&gt;"",H30,"[Plan 4]")</f>
        <v>[Plan 4]</v>
      </c>
      <c r="I29" s="5" t="str">
        <f>IF(I30&lt;&gt;"",I30,"[Plan 5]")</f>
        <v>[Plan 5]</v>
      </c>
      <c r="J29" s="5" t="str">
        <f>IF(J30&lt;&gt;"",J30,"[Plan 6]")</f>
        <v>[Plan 6]</v>
      </c>
      <c r="K29" s="5" t="str">
        <f>IF(K30&lt;&gt;"",K30,"[Plan 7]")</f>
        <v>[Plan 7]</v>
      </c>
      <c r="L29" s="5" t="str">
        <f>IF(L30&lt;&gt;"",L30,"[Plan 8]")</f>
        <v>[Plan 8]</v>
      </c>
      <c r="M29" s="5" t="str">
        <f>IF(M30&lt;&gt;"",M30,"[Plan 9]")</f>
        <v>[Plan 9]</v>
      </c>
      <c r="N29" s="5" t="str">
        <f>IF(N30&lt;&gt;"",N30,"[Plan 10]")</f>
        <v>[Plan 10]</v>
      </c>
      <c r="O29" s="5" t="str">
        <f>IF(O30&lt;&gt;"",O30,"[Plan 11]")</f>
        <v>[Plan 11]</v>
      </c>
      <c r="P29" s="5" t="str">
        <f>IF(P30&lt;&gt;"",P30,"[Plan 12]")</f>
        <v>[Plan 12]</v>
      </c>
      <c r="Q29" s="5" t="str">
        <f>IF(Q30&lt;&gt;"",Q30,"[Plan 13]")</f>
        <v>[Plan 13]</v>
      </c>
      <c r="R29" s="5" t="str">
        <f>IF(R30&lt;&gt;"",R30,"[Plan 14]")</f>
        <v>[Plan 14]</v>
      </c>
      <c r="S29" s="5" t="str">
        <f>IF(S30&lt;&gt;"",S30,"[Plan 15]")</f>
        <v>[Plan 15]</v>
      </c>
      <c r="T29" s="5" t="str">
        <f>IF(T30&lt;&gt;"",T30,"[Plan 16]")</f>
        <v>[Plan 16]</v>
      </c>
      <c r="U29" s="5" t="str">
        <f>IF(U30&lt;&gt;"",U30,"[Plan 17]")</f>
        <v>[Plan 17]</v>
      </c>
      <c r="V29" s="5" t="str">
        <f>IF(V30&lt;&gt;"",V30,"[Plan 18]")</f>
        <v>[Plan 18]</v>
      </c>
      <c r="W29" s="5" t="str">
        <f>IF(W30&lt;&gt;"",W30,"[Plan 19]")</f>
        <v>[Plan 19]</v>
      </c>
      <c r="X29" s="5" t="str">
        <f>IF(X30&lt;&gt;"",X30,"[Plan 20]")</f>
        <v>[Plan 20]</v>
      </c>
      <c r="Y29" s="5" t="str">
        <f>IF(Y30&lt;&gt;"",Y30,"[Plan 21]")</f>
        <v>[Plan 21]</v>
      </c>
      <c r="Z29" s="5" t="str">
        <f>IF(Z30&lt;&gt;"",Z30,"[Plan 22]")</f>
        <v>[Plan 22]</v>
      </c>
      <c r="AA29" s="5" t="str">
        <f>IF(AA30&lt;&gt;"",AA30,"[Plan 23]")</f>
        <v>[Plan 23]</v>
      </c>
      <c r="AB29" s="5" t="str">
        <f>IF(AB30&lt;&gt;"",AB30,"[Plan 24]")</f>
        <v>[Plan 24]</v>
      </c>
      <c r="AC29" s="5" t="str">
        <f>IF(AC30&lt;&gt;"",AC30,"[Plan 25]")</f>
        <v>[Plan 25]</v>
      </c>
      <c r="AD29" s="5" t="str">
        <f>IF(AD30&lt;&gt;"",AD30,"[Plan 26]")</f>
        <v>[Plan 26]</v>
      </c>
      <c r="AE29" s="5" t="str">
        <f>IF(AE30&lt;&gt;"",AE30,"[Plan 27]")</f>
        <v>[Plan 27]</v>
      </c>
      <c r="AF29" s="5" t="str">
        <f>IF(AF30&lt;&gt;"",AF30,"[Plan 28]")</f>
        <v>[Plan 28]</v>
      </c>
      <c r="AG29" s="5" t="str">
        <f>IF(AG30&lt;&gt;"",AG30,"[Plan 29]")</f>
        <v>[Plan 29]</v>
      </c>
      <c r="AH29" s="5" t="str">
        <f>IF(AH30&lt;&gt;"",AH30,"[Plan 30]")</f>
        <v>[Plan 30]</v>
      </c>
      <c r="AI29" s="5" t="str">
        <f>IF(AI30&lt;&gt;"",AI30,"[Plan 31]")</f>
        <v>[Plan 31]</v>
      </c>
      <c r="AJ29" s="5" t="str">
        <f>IF(AJ30&lt;&gt;"",AJ30,"[Plan 32]")</f>
        <v>[Plan 32]</v>
      </c>
      <c r="AK29" s="5" t="str">
        <f>IF(AK30&lt;&gt;"",AK30,"[Plan 33]")</f>
        <v>[Plan 33]</v>
      </c>
      <c r="AL29" s="5" t="str">
        <f>IF(AL30&lt;&gt;"",AL30,"[Plan 34]")</f>
        <v>[Plan 34]</v>
      </c>
      <c r="AM29" s="5" t="str">
        <f>IF(AM30&lt;&gt;"",AM30,"[Plan 35]")</f>
        <v>[Plan 35]</v>
      </c>
      <c r="AN29" s="5" t="str">
        <f>IF(AN30&lt;&gt;"",AN30,"[Plan 36]")</f>
        <v>[Plan 36]</v>
      </c>
      <c r="AO29" s="5" t="str">
        <f>IF(AO30&lt;&gt;"",AO30,"[Plan 37]")</f>
        <v>[Plan 37]</v>
      </c>
      <c r="AP29" s="5" t="str">
        <f>IF(AP30&lt;&gt;"",AP30,"[Plan 38]")</f>
        <v>[Plan 38]</v>
      </c>
      <c r="AQ29" s="5" t="str">
        <f>IF(AQ30&lt;&gt;"",AQ30,"[Plan 39]")</f>
        <v>[Plan 39]</v>
      </c>
      <c r="AR29" s="5" t="str">
        <f>IF(AR30&lt;&gt;"",AR30,"[Plan 40]")</f>
        <v>[Plan 40]</v>
      </c>
    </row>
    <row r="30" spans="1:104" ht="31.5" customHeight="1" x14ac:dyDescent="0.2">
      <c r="A30" s="49" t="s">
        <v>344</v>
      </c>
      <c r="B30" s="25" t="s">
        <v>345</v>
      </c>
      <c r="C30" s="48" t="s">
        <v>346</v>
      </c>
      <c r="D30" s="29" t="s">
        <v>35</v>
      </c>
      <c r="E30" s="103"/>
      <c r="F30" s="103"/>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row>
    <row r="31" spans="1:104" ht="257.25" customHeight="1" x14ac:dyDescent="0.2">
      <c r="A31" s="49" t="s">
        <v>387</v>
      </c>
      <c r="B31" s="25" t="s">
        <v>388</v>
      </c>
      <c r="C31" s="48" t="s">
        <v>389</v>
      </c>
      <c r="D31" s="57" t="s">
        <v>42</v>
      </c>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row>
    <row r="32" spans="1:104" ht="184.5" customHeight="1" x14ac:dyDescent="0.2">
      <c r="A32" s="49" t="s">
        <v>392</v>
      </c>
      <c r="B32" s="25" t="s">
        <v>393</v>
      </c>
      <c r="C32" s="75" t="s">
        <v>394</v>
      </c>
      <c r="D32" s="32" t="s">
        <v>35</v>
      </c>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row>
    <row r="33" spans="1:44" ht="184.5" customHeight="1" x14ac:dyDescent="0.2">
      <c r="A33" s="49" t="s">
        <v>396</v>
      </c>
      <c r="B33" s="48" t="s">
        <v>397</v>
      </c>
      <c r="C33" s="48" t="s">
        <v>398</v>
      </c>
      <c r="D33" s="32" t="s">
        <v>35</v>
      </c>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row>
    <row r="34" spans="1:44" ht="105" customHeight="1" x14ac:dyDescent="0.2">
      <c r="A34" s="49" t="s">
        <v>433</v>
      </c>
      <c r="B34" s="48" t="s">
        <v>434</v>
      </c>
      <c r="C34" s="48" t="s">
        <v>435</v>
      </c>
      <c r="D34" s="32" t="s">
        <v>35</v>
      </c>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row>
    <row r="35" spans="1:44" ht="106.5" customHeight="1" x14ac:dyDescent="0.2">
      <c r="A35" s="49" t="s">
        <v>469</v>
      </c>
      <c r="B35" s="48" t="s">
        <v>470</v>
      </c>
      <c r="C35" s="48" t="s">
        <v>471</v>
      </c>
      <c r="D35" s="89" t="s">
        <v>46</v>
      </c>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row>
    <row r="36" spans="1:44" ht="51.75" customHeight="1" x14ac:dyDescent="0.2">
      <c r="A36" s="49" t="s">
        <v>472</v>
      </c>
      <c r="B36" s="48" t="s">
        <v>473</v>
      </c>
      <c r="C36" s="48" t="s">
        <v>474</v>
      </c>
      <c r="D36" s="82" t="s">
        <v>35</v>
      </c>
      <c r="E36" s="103"/>
      <c r="F36" s="103"/>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row>
    <row r="37" spans="1:44" ht="76.5" customHeight="1" x14ac:dyDescent="0.2">
      <c r="A37" s="49" t="s">
        <v>476</v>
      </c>
      <c r="B37" s="48" t="s">
        <v>477</v>
      </c>
      <c r="C37" s="48" t="s">
        <v>478</v>
      </c>
      <c r="D37" s="91" t="s">
        <v>35</v>
      </c>
      <c r="E37" s="103"/>
      <c r="F37" s="103"/>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row>
    <row r="38" spans="1:44" ht="260.25" customHeight="1" x14ac:dyDescent="0.2">
      <c r="A38" s="49" t="s">
        <v>480</v>
      </c>
      <c r="B38" s="25" t="s">
        <v>481</v>
      </c>
      <c r="C38" s="48" t="s">
        <v>482</v>
      </c>
      <c r="D38" s="57" t="s">
        <v>42</v>
      </c>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row>
    <row r="39" spans="1:44" ht="85.5" x14ac:dyDescent="0.2">
      <c r="A39" s="49" t="s">
        <v>483</v>
      </c>
      <c r="B39" s="25" t="s">
        <v>484</v>
      </c>
      <c r="C39" s="48" t="s">
        <v>485</v>
      </c>
      <c r="D39" s="32" t="s">
        <v>35</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row>
    <row r="40" spans="1:44" ht="117.75" customHeight="1" x14ac:dyDescent="0.2">
      <c r="A40" s="49" t="s">
        <v>486</v>
      </c>
      <c r="B40" s="25" t="s">
        <v>487</v>
      </c>
      <c r="C40" s="48" t="s">
        <v>488</v>
      </c>
      <c r="D40" s="32" t="s">
        <v>35</v>
      </c>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row>
    <row r="41" spans="1:44" ht="104.25" customHeight="1" x14ac:dyDescent="0.2">
      <c r="A41" s="49" t="s">
        <v>520</v>
      </c>
      <c r="B41" s="25" t="s">
        <v>521</v>
      </c>
      <c r="C41" s="48" t="s">
        <v>522</v>
      </c>
      <c r="D41" s="32" t="s">
        <v>35</v>
      </c>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row>
    <row r="42" spans="1:44" ht="106.5" customHeight="1" thickBot="1" x14ac:dyDescent="0.25">
      <c r="A42" s="56" t="s">
        <v>554</v>
      </c>
      <c r="B42" s="53" t="s">
        <v>555</v>
      </c>
      <c r="C42" s="53" t="s">
        <v>556</v>
      </c>
      <c r="D42" s="88" t="s">
        <v>46</v>
      </c>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row>
    <row r="43" spans="1:44" ht="14.25" hidden="1" customHeight="1" x14ac:dyDescent="0.2">
      <c r="A43" s="147" t="s">
        <v>23</v>
      </c>
      <c r="C43" s="164"/>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c r="AI43" s="164"/>
      <c r="AJ43" s="164"/>
      <c r="AK43" s="164"/>
      <c r="AL43" s="164"/>
      <c r="AM43" s="164"/>
      <c r="AN43" s="164"/>
      <c r="AO43" s="164"/>
      <c r="AP43" s="164"/>
      <c r="AQ43" s="164"/>
      <c r="AR43" s="164"/>
    </row>
    <row r="44" spans="1:44" ht="14.25" hidden="1" customHeight="1" x14ac:dyDescent="0.2">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4"/>
      <c r="AK44" s="164"/>
      <c r="AL44" s="164"/>
      <c r="AM44" s="164"/>
      <c r="AN44" s="164"/>
      <c r="AO44" s="164"/>
      <c r="AP44" s="164"/>
      <c r="AQ44" s="164"/>
      <c r="AR44" s="164"/>
    </row>
    <row r="45" spans="1:44" ht="14.25" hidden="1" customHeight="1" x14ac:dyDescent="0.2">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4"/>
      <c r="AK45" s="164"/>
      <c r="AL45" s="164"/>
      <c r="AM45" s="164"/>
      <c r="AN45" s="164"/>
      <c r="AO45" s="164"/>
      <c r="AP45" s="164"/>
      <c r="AQ45" s="164"/>
      <c r="AR45" s="164"/>
    </row>
    <row r="46" spans="1:44" ht="14.25" hidden="1" customHeight="1" x14ac:dyDescent="0.2">
      <c r="C46" s="164"/>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164"/>
      <c r="AK46" s="164"/>
      <c r="AL46" s="164"/>
      <c r="AM46" s="164"/>
      <c r="AN46" s="164"/>
      <c r="AO46" s="164"/>
      <c r="AP46" s="164"/>
      <c r="AQ46" s="164"/>
      <c r="AR46" s="164"/>
    </row>
    <row r="47" spans="1:44" ht="14.25" hidden="1" customHeight="1" x14ac:dyDescent="0.2">
      <c r="C47" s="164"/>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164"/>
      <c r="AI47" s="164"/>
      <c r="AJ47" s="164"/>
      <c r="AK47" s="164"/>
      <c r="AL47" s="164"/>
      <c r="AM47" s="164"/>
      <c r="AN47" s="164"/>
      <c r="AO47" s="164"/>
      <c r="AP47" s="164"/>
      <c r="AQ47" s="164"/>
      <c r="AR47" s="164"/>
    </row>
    <row r="48" spans="1:44" ht="14.25" hidden="1" customHeight="1" x14ac:dyDescent="0.2">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64"/>
      <c r="AL48" s="164"/>
      <c r="AM48" s="164"/>
      <c r="AN48" s="164"/>
      <c r="AO48" s="164"/>
      <c r="AP48" s="164"/>
      <c r="AQ48" s="164"/>
      <c r="AR48" s="164"/>
    </row>
    <row r="49" ht="14.25" hidden="1" customHeight="1" x14ac:dyDescent="0.2"/>
    <row r="50" ht="14.25" hidden="1" customHeight="1" x14ac:dyDescent="0.2"/>
    <row r="51" ht="14.25" hidden="1" customHeight="1" x14ac:dyDescent="0.2"/>
    <row r="52" ht="14.25" hidden="1" customHeight="1" x14ac:dyDescent="0.2"/>
    <row r="53" ht="14.25" hidden="1" customHeight="1" x14ac:dyDescent="0.2"/>
    <row r="54" ht="14.25" hidden="1" customHeight="1" x14ac:dyDescent="0.2"/>
    <row r="55" ht="14.25" hidden="1" customHeight="1" x14ac:dyDescent="0.2"/>
    <row r="56" ht="14.25" hidden="1" customHeight="1" x14ac:dyDescent="0.2"/>
    <row r="57" ht="14.25" hidden="1" customHeight="1" x14ac:dyDescent="0.2"/>
    <row r="58" ht="14.25" hidden="1" customHeight="1" x14ac:dyDescent="0.2"/>
    <row r="59" ht="14.25" hidden="1" customHeight="1" x14ac:dyDescent="0.2"/>
    <row r="60" ht="14.25" hidden="1" customHeight="1" x14ac:dyDescent="0.2"/>
    <row r="61" ht="14.25" hidden="1" customHeight="1" x14ac:dyDescent="0.2"/>
    <row r="62" ht="14.25" hidden="1" customHeight="1" x14ac:dyDescent="0.2"/>
    <row r="63" ht="14.25" hidden="1" customHeight="1" x14ac:dyDescent="0.2"/>
    <row r="64" ht="14.25" hidden="1" customHeight="1" x14ac:dyDescent="0.2"/>
    <row r="65" ht="14.25" hidden="1" customHeight="1" x14ac:dyDescent="0.2"/>
    <row r="66" ht="14.25" hidden="1" customHeight="1" x14ac:dyDescent="0.2"/>
    <row r="67" ht="14.25" hidden="1" customHeight="1" x14ac:dyDescent="0.2"/>
    <row r="68" ht="14.25" hidden="1" customHeight="1" x14ac:dyDescent="0.2"/>
    <row r="69" ht="14.25" hidden="1" customHeight="1" x14ac:dyDescent="0.2"/>
    <row r="70" ht="14.25" hidden="1" customHeight="1" x14ac:dyDescent="0.2"/>
    <row r="71" ht="14.25" hidden="1" customHeight="1" x14ac:dyDescent="0.2"/>
    <row r="72" ht="14.25" hidden="1" customHeight="1" x14ac:dyDescent="0.2"/>
    <row r="73" ht="14.25" hidden="1" customHeight="1" x14ac:dyDescent="0.2"/>
    <row r="74" ht="14.25" hidden="1" customHeight="1" x14ac:dyDescent="0.2"/>
    <row r="75" ht="14.25" hidden="1" customHeight="1" x14ac:dyDescent="0.2"/>
    <row r="76" ht="14.25" hidden="1" customHeight="1" x14ac:dyDescent="0.2"/>
    <row r="77" ht="14.25" hidden="1" customHeight="1" x14ac:dyDescent="0.2"/>
    <row r="78" ht="14.25" hidden="1" customHeight="1" x14ac:dyDescent="0.2"/>
    <row r="79" ht="14.25" hidden="1" customHeight="1" x14ac:dyDescent="0.2"/>
    <row r="80" ht="14.25" hidden="1" customHeight="1" x14ac:dyDescent="0.2"/>
    <row r="81" ht="14.25" hidden="1" customHeight="1" x14ac:dyDescent="0.2"/>
    <row r="82" ht="14.25" hidden="1" customHeight="1" x14ac:dyDescent="0.2"/>
    <row r="83" ht="14.25" hidden="1" customHeight="1" x14ac:dyDescent="0.2"/>
    <row r="84" ht="14.25" hidden="1" customHeight="1" x14ac:dyDescent="0.2"/>
    <row r="85" ht="14.25" hidden="1" customHeight="1" x14ac:dyDescent="0.2"/>
    <row r="86" ht="14.25" hidden="1" customHeight="1" x14ac:dyDescent="0.2"/>
    <row r="87" ht="14.25" hidden="1" customHeight="1" x14ac:dyDescent="0.2"/>
    <row r="88" ht="14.25" hidden="1" customHeight="1" x14ac:dyDescent="0.2"/>
    <row r="89" ht="14.25" hidden="1" customHeight="1" x14ac:dyDescent="0.2"/>
    <row r="90" ht="14.25" hidden="1" customHeight="1" x14ac:dyDescent="0.2"/>
    <row r="91" ht="14.25" hidden="1" customHeight="1" x14ac:dyDescent="0.2"/>
    <row r="92" ht="14.25" hidden="1" customHeight="1" x14ac:dyDescent="0.2"/>
    <row r="93" ht="14.25" hidden="1" customHeight="1" x14ac:dyDescent="0.2"/>
    <row r="94" ht="14.25" hidden="1" customHeight="1" x14ac:dyDescent="0.2"/>
    <row r="95" ht="14.25" hidden="1" customHeight="1" x14ac:dyDescent="0.2"/>
    <row r="96" ht="14.25" hidden="1" customHeight="1" x14ac:dyDescent="0.2"/>
    <row r="97" ht="14.25" hidden="1" customHeight="1" x14ac:dyDescent="0.2"/>
    <row r="98" ht="14.25" hidden="1" customHeight="1" x14ac:dyDescent="0.2"/>
    <row r="99" ht="14.25" hidden="1" customHeight="1" x14ac:dyDescent="0.2"/>
    <row r="100" ht="14.25" hidden="1" customHeight="1" x14ac:dyDescent="0.2"/>
    <row r="101" ht="14.25" hidden="1" customHeight="1" x14ac:dyDescent="0.2"/>
    <row r="102" ht="14.25" hidden="1" customHeight="1" x14ac:dyDescent="0.2"/>
    <row r="103" ht="14.25" hidden="1" customHeight="1" x14ac:dyDescent="0.2"/>
    <row r="104" ht="14.25" hidden="1" customHeight="1" x14ac:dyDescent="0.2"/>
    <row r="105" ht="14.25" hidden="1" customHeight="1" x14ac:dyDescent="0.2"/>
    <row r="106" ht="14.25" hidden="1" customHeight="1" x14ac:dyDescent="0.2"/>
    <row r="107" ht="14.25" hidden="1" customHeight="1" x14ac:dyDescent="0.2"/>
    <row r="108" ht="14.25" hidden="1" customHeight="1" x14ac:dyDescent="0.2"/>
    <row r="109" ht="14.25" hidden="1" customHeight="1" x14ac:dyDescent="0.2"/>
    <row r="110" ht="14.25" hidden="1" customHeight="1" x14ac:dyDescent="0.2"/>
    <row r="111" ht="14.25" hidden="1" customHeight="1" x14ac:dyDescent="0.2"/>
    <row r="112" ht="14.25" hidden="1" customHeight="1" x14ac:dyDescent="0.2"/>
    <row r="113" ht="14.25" hidden="1" customHeight="1" x14ac:dyDescent="0.2"/>
    <row r="114" ht="14.25" hidden="1" customHeight="1" x14ac:dyDescent="0.2"/>
    <row r="115" ht="14.25" hidden="1" customHeight="1" x14ac:dyDescent="0.2"/>
    <row r="116" ht="14.25" hidden="1" customHeight="1" x14ac:dyDescent="0.2"/>
    <row r="117" ht="14.25" hidden="1" customHeight="1" x14ac:dyDescent="0.2"/>
    <row r="118" ht="14.25" hidden="1" customHeight="1" x14ac:dyDescent="0.2"/>
    <row r="119" ht="14.25" hidden="1" customHeight="1" x14ac:dyDescent="0.2"/>
    <row r="120" ht="14.25" hidden="1" customHeight="1" x14ac:dyDescent="0.2"/>
    <row r="121" ht="14.25" hidden="1" customHeight="1" x14ac:dyDescent="0.2"/>
    <row r="122" ht="14.25" hidden="1" customHeight="1" x14ac:dyDescent="0.2"/>
    <row r="123" ht="14.25" hidden="1" customHeight="1" x14ac:dyDescent="0.2"/>
    <row r="124" ht="14.25" hidden="1" customHeight="1" x14ac:dyDescent="0.2"/>
    <row r="125" ht="14.25" hidden="1" customHeight="1" x14ac:dyDescent="0.2"/>
    <row r="126" ht="14.25" hidden="1" customHeight="1" x14ac:dyDescent="0.2"/>
    <row r="127" ht="14.25" hidden="1" customHeight="1" x14ac:dyDescent="0.2"/>
    <row r="128" ht="14.25" hidden="1" customHeight="1" x14ac:dyDescent="0.2"/>
    <row r="129" ht="14.25" hidden="1" customHeight="1" x14ac:dyDescent="0.2"/>
    <row r="130" ht="14.25" hidden="1" customHeight="1" x14ac:dyDescent="0.2"/>
    <row r="131" ht="14.25" hidden="1" customHeight="1" x14ac:dyDescent="0.2"/>
    <row r="132" ht="14.25" hidden="1" customHeight="1" x14ac:dyDescent="0.2"/>
    <row r="133" ht="14.25" hidden="1" customHeight="1" x14ac:dyDescent="0.2"/>
    <row r="134" ht="14.25" hidden="1" customHeight="1" x14ac:dyDescent="0.2"/>
    <row r="135" ht="14.25" hidden="1" customHeight="1" x14ac:dyDescent="0.2"/>
  </sheetData>
  <sheetProtection algorithmName="SHA-512" hashValue="9WVVY0XCIB/QZJGDaX8lN2xMmFlVVmPd+UH165NtYF9iA0epmu3kqQz1iF7j8OAzqzPb1Smx5wK6n00KCF/liA==" saltValue="XYqeTzWe/hFS/i2vcZ4pC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xr:uid="{6FC749E2-F5F3-4011-B5AC-23EA2310BDB7}"/>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r:uid="{EFA789F6-FEB6-4D35-BA4E-E8C3A76FD77C}">
          <x14:formula1>
            <xm:f>'Set Values'!$I$3:$I$7</xm:f>
          </x14:formula1>
          <xm:sqref>E19:CZ19</xm:sqref>
        </x14:dataValidation>
        <x14:dataValidation type="list" allowBlank="1" showInputMessage="1" prompt="To enter free text, select cell and type - do not click into cell" xr:uid="{2D41FCFE-E209-4D20-9F25-D96AAAB91792}">
          <x14:formula1>
            <xm:f>'Set Values'!$I$3:$I$7</xm:f>
          </x14:formula1>
          <xm:sqref>E17:CZ17</xm:sqref>
        </x14:dataValidation>
        <x14:dataValidation type="list" allowBlank="1" showInputMessage="1" prompt="To enter free text, select cell and type - do not click into cell" xr:uid="{894966D7-0667-4FAB-882D-0A1142A4D1DF}">
          <x14:formula1>
            <xm:f>'Set Values'!$F$3:$F$12</xm:f>
          </x14:formula1>
          <xm:sqref>E14:CZ14</xm:sqref>
        </x14:dataValidation>
        <x14:dataValidation type="list" allowBlank="1" showInputMessage="1" showErrorMessage="1" xr:uid="{9009E7BC-4C8B-424F-BD0B-5E5157049E86}">
          <x14:formula1>
            <xm:f>'Set Values'!$M$3:$M$4</xm:f>
          </x14:formula1>
          <xm:sqref>E31:AR31 E38:AR38</xm:sqref>
        </x14:dataValidation>
        <x14:dataValidation type="list" allowBlank="1" showInputMessage="1" showErrorMessage="1" xr:uid="{DF12D50C-BC75-48E6-8520-E21625E9231E}">
          <x14:formula1>
            <xm:f>'Set Values'!$L$3:$L$5</xm:f>
          </x14:formula1>
          <xm:sqref>E24:L24</xm:sqref>
        </x14:dataValidation>
        <x14:dataValidation type="list" allowBlank="1" showInputMessage="1" prompt="To enter free text, select cell and type - do not click into cell" xr:uid="{29471A7C-B691-45DC-A306-262BE035DC39}">
          <x14:formula1>
            <xm:f>'Set Values'!$G$3:$G$14</xm:f>
          </x14:formula1>
          <xm:sqref>E16:CZ16</xm:sqref>
        </x14:dataValidation>
        <x14:dataValidation type="list" allowBlank="1" showInputMessage="1" xr:uid="{BED3B6FC-542D-44DD-887B-61D0BDDF2211}">
          <x14:formula1>
            <xm:f>'Set Values'!$K$3:$K$10</xm:f>
          </x14:formula1>
          <xm:sqref>E23:L23</xm:sqref>
        </x14:dataValidation>
        <x14:dataValidation type="list" allowBlank="1" showInputMessage="1" prompt="To enter free text, select cell and type - do not click into cell" xr:uid="{0C4F6F3A-B20B-45DD-9895-15B83B746E69}">
          <x14:formula1>
            <xm:f>'Set Values'!$H$3:$H$12</xm:f>
          </x14:formula1>
          <xm:sqref>E18:CZ18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1A5078E2BA6EE4408A7A96E82B6FE10B" ma:contentTypeVersion="36" ma:contentTypeDescription="This is the Custom Document Type for use by DHCS" ma:contentTypeScope="" ma:versionID="8585eb276f3cbab62ed1c7b10792d40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69bc34b3-1921-46c7-8c7a-d18363374b4b">DHCSDOC-1752074943-2442</_dlc_DocId>
    <_dlc_DocIdUrl xmlns="69bc34b3-1921-46c7-8c7a-d18363374b4b">
      <Url>https://dhcscagovauthoring/formsandpubs/_layouts/15/DocIdRedir.aspx?ID=DHCSDOC-1752074943-2442</Url>
      <Description>DHCSDOC-1752074943-2442</Description>
    </_dlc_DocIdUr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Office of Compliance</TermName>
          <TermId xmlns="http://schemas.microsoft.com/office/infopath/2007/PartnerControls">df3a80cf-a038-4ff0-82ec-a84c6bd32647</TermId>
        </TermInfo>
      </Terms>
    </o68eaf9243684232b2418c37bbb152dc>
    <Publication_x0020_Type xmlns="69bc34b3-1921-46c7-8c7a-d18363374b4b" xsi:nil="true"/>
    <TaxCatchAll xmlns="69bc34b3-1921-46c7-8c7a-d18363374b4b">
      <Value>48</Value>
    </TaxCatchAll>
    <Language xmlns="http://schemas.microsoft.com/sharepoint/v3">English</Language>
    <TAGBusPart xmlns="69bc34b3-1921-46c7-8c7a-d18363374b4b" xsi:nil="true"/>
    <TAGender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6EC3F67-A7FB-45A3-A388-0CE04A01393F}"/>
</file>

<file path=customXml/itemProps2.xml><?xml version="1.0" encoding="utf-8"?>
<ds:datastoreItem xmlns:ds="http://schemas.openxmlformats.org/officeDocument/2006/customXml" ds:itemID="{5F931835-44FF-42EE-BC92-8D3B99DADF7F}">
  <ds:schemaRefs>
    <ds:schemaRef ds:uri="http://schemas.microsoft.com/sharepoint/v3/contenttype/forms"/>
  </ds:schemaRefs>
</ds:datastoreItem>
</file>

<file path=customXml/itemProps3.xml><?xml version="1.0" encoding="utf-8"?>
<ds:datastoreItem xmlns:ds="http://schemas.openxmlformats.org/officeDocument/2006/customXml" ds:itemID="{D3D8E59B-BF42-402C-8054-ADAE42B327B5}">
  <ds:schemaRefs>
    <ds:schemaRef ds:uri="http://www.w3.org/XML/1998/namespace"/>
    <ds:schemaRef ds:uri="http://purl.org/dc/terms/"/>
    <ds:schemaRef ds:uri="http://schemas.microsoft.com/office/2006/metadata/properties"/>
    <ds:schemaRef ds:uri="http://schemas.microsoft.com/office/infopath/2007/PartnerControls"/>
    <ds:schemaRef ds:uri="http://purl.org/dc/elements/1.1/"/>
    <ds:schemaRef ds:uri="http://purl.org/dc/dcmitype/"/>
    <ds:schemaRef ds:uri="http://schemas.microsoft.com/office/2006/documentManagement/types"/>
    <ds:schemaRef ds:uri="http://schemas.openxmlformats.org/package/2006/metadata/core-properties"/>
    <ds:schemaRef ds:uri="256ebb23-e2e5-4f05-b4bd-7bb9d2bf8c44"/>
  </ds:schemaRefs>
</ds:datastoreItem>
</file>

<file path=customXml/itemProps4.xml><?xml version="1.0" encoding="utf-8"?>
<ds:datastoreItem xmlns:ds="http://schemas.openxmlformats.org/officeDocument/2006/customXml" ds:itemID="{D8FF8E70-D824-41AE-A9E7-4E38DFDEB964}"/>
</file>

<file path=docMetadata/LabelInfo.xml><?xml version="1.0" encoding="utf-8"?>
<clbl:labelList xmlns:clbl="http://schemas.microsoft.com/office/2020/mipLabelMetadata">
  <clbl:label id="{265c2dcd-2a6e-43aa-b2e8-26421a8c8526}" enabled="0" method="" siteId="{265c2dcd-2a6e-43aa-b2e8-26421a8c852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49</vt:i4>
      </vt:variant>
    </vt:vector>
  </HeadingPairs>
  <TitlesOfParts>
    <vt:vector size="67" baseType="lpstr">
      <vt:lpstr>Instructions</vt:lpstr>
      <vt:lpstr>I_State&amp;Prog_Info</vt:lpstr>
      <vt:lpstr>II_Prog_1</vt:lpstr>
      <vt:lpstr>II_Prog_2</vt:lpstr>
      <vt:lpstr>II_Prog_3</vt:lpstr>
      <vt:lpstr>II_Prog_4</vt:lpstr>
      <vt:lpstr>II_Prog_5</vt:lpstr>
      <vt:lpstr>II_Prog_6</vt:lpstr>
      <vt:lpstr>II_Prog_7</vt:lpstr>
      <vt:lpstr>II_Prog_8</vt:lpstr>
      <vt:lpstr>II_Prog_9</vt:lpstr>
      <vt:lpstr>II_Prog_10</vt:lpstr>
      <vt:lpstr>II_Prog_11</vt:lpstr>
      <vt:lpstr>II_Prog_12</vt:lpstr>
      <vt:lpstr>II_Prog_13</vt:lpstr>
      <vt:lpstr>II_Prog_14</vt:lpstr>
      <vt:lpstr>II_Prog_15</vt:lpstr>
      <vt:lpstr>Set Values</vt:lpstr>
      <vt:lpstr>TitleRegion1.A12.C14.1</vt:lpstr>
      <vt:lpstr>TitleRegion1.A13.CZ18.13</vt:lpstr>
      <vt:lpstr>TitleRegion1.A13.CZ18.14</vt:lpstr>
      <vt:lpstr>TitleRegion1.A13.CZ18.15</vt:lpstr>
      <vt:lpstr>TitleRegion1.A13.CZ18.16</vt:lpstr>
      <vt:lpstr>TitleRegion1.A29.AR42.10</vt:lpstr>
      <vt:lpstr>TitleRegion1.A29.AR42.11</vt:lpstr>
      <vt:lpstr>TitleRegion1.A29.AR42.12</vt:lpstr>
      <vt:lpstr>TitleRegion1.A29.AR42.17</vt:lpstr>
      <vt:lpstr>TitleRegion1.A29.AR42.3</vt:lpstr>
      <vt:lpstr>TitleRegion1.A29.AR42.4</vt:lpstr>
      <vt:lpstr>TitleRegion1.A29.AR42.5</vt:lpstr>
      <vt:lpstr>TitleRegion1.A29.AR42.6</vt:lpstr>
      <vt:lpstr>TitleRegion1.A29.AR42.7</vt:lpstr>
      <vt:lpstr>TitleRegion1.A29.AR42.8</vt:lpstr>
      <vt:lpstr>TitleRegion1.A29.AR42.9</vt:lpstr>
      <vt:lpstr>TitleRegion1.A37.S42.2</vt:lpstr>
      <vt:lpstr>TitleRegion2.A14.S33.2</vt:lpstr>
      <vt:lpstr>TitleRegion2.A22.L25.10</vt:lpstr>
      <vt:lpstr>TitleRegion2.A22.L25.11</vt:lpstr>
      <vt:lpstr>TitleRegion2.A22.L25.12</vt:lpstr>
      <vt:lpstr>TitleRegion2.A22.L25.13</vt:lpstr>
      <vt:lpstr>TitleRegion2.A22.L25.14</vt:lpstr>
      <vt:lpstr>TitleRegion2.A22.L25.15</vt:lpstr>
      <vt:lpstr>TitleRegion2.A22.L25.16</vt:lpstr>
      <vt:lpstr>TitleRegion2.A22.L25.17</vt:lpstr>
      <vt:lpstr>TitleRegion2.A22.L25.3</vt:lpstr>
      <vt:lpstr>TitleRegion2.A22.L25.4</vt:lpstr>
      <vt:lpstr>TitleRegion2.A22.L25.5</vt:lpstr>
      <vt:lpstr>TitleRegion2.A22.L25.6</vt:lpstr>
      <vt:lpstr>TitleRegion2.A22.L25.7</vt:lpstr>
      <vt:lpstr>TitleRegion2.A22.L25.8</vt:lpstr>
      <vt:lpstr>TitleRegion2.A22.L25.9</vt:lpstr>
      <vt:lpstr>TitleRegion3.A13.CZ18.10</vt:lpstr>
      <vt:lpstr>TitleRegion3.A13.CZ18.11</vt:lpstr>
      <vt:lpstr>TitleRegion3.A13.CZ18.12</vt:lpstr>
      <vt:lpstr>TitleRegion3.A13.CZ18.17</vt:lpstr>
      <vt:lpstr>TitleRegion3.A13.CZ18.3</vt:lpstr>
      <vt:lpstr>TitleRegion3.A13.CZ18.4</vt:lpstr>
      <vt:lpstr>TitleRegion3.A13.CZ18.5</vt:lpstr>
      <vt:lpstr>TitleRegion3.A13.CZ18.6</vt:lpstr>
      <vt:lpstr>TitleRegion3.A13.CZ18.7</vt:lpstr>
      <vt:lpstr>TitleRegion3.A13.CZ18.8</vt:lpstr>
      <vt:lpstr>TitleRegion3.A13.CZ18.9</vt:lpstr>
      <vt:lpstr>TitleRegion3.A29.AR42.13</vt:lpstr>
      <vt:lpstr>TitleRegion3.A29.AR42.14</vt:lpstr>
      <vt:lpstr>TitleRegion3.A29.AR42.15</vt:lpstr>
      <vt:lpstr>TitleRegion3.A29.AR42.16</vt:lpstr>
      <vt:lpstr>TitleRegion3.A4.E10.2</vt:lpstr>
    </vt:vector>
  </TitlesOfParts>
  <Manager/>
  <Company>Mathematica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2023-BH-MC-NAAAR-ANC</dc:title>
  <dc:subject>A tool for states to submit to CMCS an assurance that their Medicaid managed care plans comply with state access and network adequacy standards as required under 42 CFR 438.207.</dc:subject>
  <dc:creator>Center for Medicaid and CHIP Services (CMCS)</dc:creator>
  <cp:keywords>Medicaid managed care; network adequacy; access; availability of services; 42 CFR 438.207</cp:keywords>
  <dc:description/>
  <cp:lastModifiedBy>Her, Bao@DHCS</cp:lastModifiedBy>
  <cp:revision/>
  <dcterms:created xsi:type="dcterms:W3CDTF">2020-07-01T16:29:44Z</dcterms:created>
  <dcterms:modified xsi:type="dcterms:W3CDTF">2024-11-27T20:20:41Z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0x010100EEE380F46F125946A8B4C4C90D9FFCDC001A5078E2BA6EE4408A7A96E82B6FE10B</vt:lpwstr>
  </property>
  <property fmtid="{D5CDD505-2E9C-101B-9397-08002B2CF9AE}" pid="3" name="_dlc_DocIdItemGuid">
    <vt:lpwstr>d973e05e-1423-415a-8e33-7a96ae527561</vt:lpwstr>
  </property>
  <property fmtid="{D5CDD505-2E9C-101B-9397-08002B2CF9AE}" pid="4" name="Division">
    <vt:lpwstr>48;#Office of Compliance|df3a80cf-a038-4ff0-82ec-a84c6bd32647</vt:lpwstr>
  </property>
</Properties>
</file>