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F2D854AA-F0B8-4040-93A9-E3B8EDBF0F41}"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20" yWindow="-120" windowWidth="25440" windowHeight="15390" tabRatio="684" firstSheet="5" activeTab="16"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tc={67747CF7-7E63-4CEF-AC39-423D3725386A}</author>
  </authors>
  <commentList>
    <comment ref="L22" authorId="0" shapeId="0" xr:uid="{67747CF7-7E63-4CEF-AC39-423D3725386A}">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<sst xmlns="http://schemas.openxmlformats.org/spreadsheetml/2006/main" count="3910" uniqueCount="484">
  <si>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</si>
  <si>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</si>
  <si>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</si>
  <si>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</si>
  <si>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</si>
  <si>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</si>
  <si>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</si>
  <si>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</si>
  <si>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</si>
  <si>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</si>
  <si>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</si>
  <si>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</si>
  <si>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</si>
  <si>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</si>
  <si>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</si>
  <si>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</si>
  <si>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</si>
  <si>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</si>
  <si>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</si>
  <si>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</si>
  <si>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</si>
  <si>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</si>
  <si>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</si>
  <si>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</si>
  <si>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</si>
  <si>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</si>
  <si>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</si>
  <si>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</si>
  <si>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</si>
  <si>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</si>
  <si>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</si>
  <si>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</si>
  <si>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</si>
  <si>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</si>
  <si>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</si>
  <si>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</si>
  <si>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</si>
  <si>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</si>
  <si>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</si>
  <si>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</si>
  <si>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</si>
  <si>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</si>
  <si>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</si>
  <si>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</si>
  <si>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</si>
  <si>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</si>
  <si>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</si>
  <si>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</si>
  <si>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</si>
  <si>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</si>
  <si>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</si>
  <si>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</si>
  <si>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</si>
  <si>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</si>
  <si>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</si>
  <si>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</si>
  <si>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</si>
  <si>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</si>
  <si>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</si>
  <si>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</si>
  <si>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</si>
  <si>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 xml:space="preserve">Dental Managed Care </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</si>
  <si>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</si>
  <si>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</si>
  <si>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</si>
  <si>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Section 1915(b)</t>
  </si>
  <si>
    <t>I.B.3</t>
  </si>
  <si>
    <t>Plan type included in program</t>
  </si>
  <si>
    <t>Indicate the managed care plan type (MCO, PIHP, PAHP, or MMP) that contracts with the state in each program.</t>
  </si>
  <si>
    <t>Set values (select one) or use free text for "other" response</t>
  </si>
  <si>
    <t>PAHP</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</si>
  <si>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</si>
  <si>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</si>
  <si>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</si>
  <si>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</si>
  <si>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</si>
  <si>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</si>
  <si>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</si>
  <si>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</si>
  <si>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</si>
  <si>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</si>
  <si>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</si>
  <si>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</si>
  <si>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</si>
  <si>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</si>
  <si>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</si>
  <si>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</si>
  <si>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</si>
  <si>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</si>
  <si>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</si>
  <si>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</si>
  <si>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</si>
  <si>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</si>
  <si>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</si>
  <si>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</si>
  <si>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</si>
  <si>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</si>
  <si>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</si>
  <si>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</si>
  <si>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</si>
  <si>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</si>
  <si>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</si>
  <si>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</si>
  <si>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</si>
  <si>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</si>
  <si>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</si>
  <si>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</si>
  <si>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</si>
  <si>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</si>
  <si>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</si>
  <si>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</si>
  <si>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</si>
  <si>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Covered</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</si>
  <si>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</si>
  <si>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</si>
  <si>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</si>
  <si>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</si>
  <si>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</si>
  <si>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</si>
  <si>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</si>
  <si>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Adult Dental</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</si>
  <si>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</si>
  <si>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</si>
  <si>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</si>
  <si>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</si>
  <si>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</si>
  <si>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</si>
  <si>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</si>
  <si>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</si>
  <si>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</si>
  <si>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</si>
  <si>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Please see the “ 2023 DMC Summary Document” and "2023 Medi-Cal (DMC) Methodology Overview” to demonstrate the methodology conducted to analyze 42 CFR § 438.68 and 42 CFR § 438.206.</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</si>
  <si>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</si>
  <si>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</si>
  <si>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</si>
  <si>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</si>
  <si>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</si>
  <si>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</si>
  <si>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</si>
  <si>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</si>
  <si>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</si>
  <si>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</si>
  <si>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</si>
  <si>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</si>
  <si>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</si>
  <si>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</si>
  <si>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</si>
  <si>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</si>
  <si>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</si>
  <si>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</si>
  <si>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</si>
  <si>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</si>
  <si>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</si>
  <si>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</si>
  <si>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</si>
  <si>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</si>
  <si>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</si>
  <si>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</si>
  <si>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</si>
  <si>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</si>
  <si>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</si>
  <si>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</si>
  <si>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</si>
  <si>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</si>
  <si>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</si>
  <si>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</si>
  <si>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</si>
  <si>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</si>
  <si>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</si>
  <si>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</si>
  <si>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</si>
  <si>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</si>
  <si>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</si>
  <si>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</si>
  <si>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</si>
  <si>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</si>
  <si>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</si>
  <si>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</si>
  <si>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</si>
  <si>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</si>
  <si>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</si>
  <si>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</si>
  <si>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</si>
  <si>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</si>
  <si>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</si>
  <si>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</si>
  <si>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</si>
  <si>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</si>
  <si>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</si>
  <si>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</si>
  <si>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</si>
  <si>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</si>
  <si>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</si>
  <si>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</si>
  <si>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</si>
  <si>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</si>
  <si>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</si>
  <si>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</si>
  <si>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</si>
  <si>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</si>
  <si>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</si>
  <si>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</si>
  <si>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</si>
  <si>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</si>
  <si>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</si>
  <si>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</si>
  <si>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</si>
  <si>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</si>
  <si>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</si>
  <si>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</si>
  <si>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</si>
  <si>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</si>
  <si>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</si>
  <si>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</si>
  <si>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</si>
  <si>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</si>
  <si>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</si>
  <si>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</si>
  <si>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</si>
  <si>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</si>
  <si>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</si>
  <si>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</si>
  <si>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</si>
  <si>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</si>
  <si>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</si>
  <si>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</si>
  <si>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</si>
  <si>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</si>
  <si>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</si>
  <si>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</si>
  <si>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</si>
  <si>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</si>
  <si>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</si>
  <si>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</si>
  <si>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</si>
  <si>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</si>
  <si>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</si>
  <si>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</si>
  <si>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</si>
  <si>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</si>
  <si>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</si>
  <si>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</si>
  <si>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</si>
  <si>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</si>
  <si>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</si>
  <si>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</si>
  <si>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</si>
  <si>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</si>
  <si>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</si>
  <si>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</si>
  <si>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</si>
  <si>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</si>
  <si>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</si>
  <si>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</si>
  <si>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</si>
  <si>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</si>
  <si>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</si>
  <si>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</si>
  <si>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</si>
  <si>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</si>
  <si>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</si>
  <si>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</si>
  <si>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</si>
  <si>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</si>
  <si>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</si>
  <si>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</si>
  <si>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</si>
  <si>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</si>
  <si>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</si>
  <si>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</si>
  <si>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II.A.2</t>
  </si>
  <si>
    <t>Standard description</t>
  </si>
  <si>
    <t>Describe the standard (for example, 60 miles maximum distance to travel to an appointment).</t>
  </si>
  <si>
    <t>II.A.3</t>
  </si>
  <si>
    <t>Provider type covered by standard</t>
  </si>
  <si>
    <t>Enter the provider type that the standard applies to.</t>
  </si>
  <si>
    <t>II.A.4</t>
  </si>
  <si>
    <t>Population covered by standard</t>
  </si>
  <si>
    <t xml:space="preserve">Enter the population that the standard applies to. </t>
  </si>
  <si>
    <t>II.A.5</t>
  </si>
  <si>
    <t>Applicable region(s)</t>
  </si>
  <si>
    <t>Enter the region that the standard applies to.</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</si>
  <si>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</si>
  <si>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</si>
  <si>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</si>
  <si>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</si>
  <si>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</si>
  <si>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</si>
  <si>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</si>
  <si>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</si>
  <si>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</si>
  <si>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</si>
  <si>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</si>
  <si>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</si>
  <si>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</si>
  <si>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</si>
  <si>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</si>
  <si>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</si>
  <si>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</si>
  <si>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</si>
  <si>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</si>
  <si>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</si>
  <si>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</si>
  <si>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</si>
  <si>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</si>
  <si>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</si>
  <si>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</si>
  <si>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</si>
  <si>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</si>
  <si>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</si>
  <si>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</si>
  <si>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</si>
  <si>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</si>
  <si>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</si>
  <si>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</si>
  <si>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</si>
  <si>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</si>
  <si>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</si>
  <si>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</si>
  <si>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</si>
  <si>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</si>
  <si>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</si>
  <si>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</si>
  <si>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</si>
  <si>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</si>
  <si>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</si>
  <si>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</si>
  <si>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</si>
  <si>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</si>
  <si>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</si>
  <si>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</si>
  <si>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</si>
  <si>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</si>
  <si>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</si>
  <si>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</si>
  <si>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</si>
  <si>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</si>
  <si>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</si>
  <si>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</si>
  <si>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</si>
  <si>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</si>
  <si>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</si>
  <si>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</si>
  <si>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</si>
  <si>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Provider to enrollee ratios</t>
  </si>
  <si>
    <t>Maximum time to travel</t>
  </si>
  <si>
    <t>Maximum distance to travel</t>
  </si>
  <si>
    <t>Appointment wait time</t>
  </si>
  <si>
    <t>One full-time equivalent 
Primary Care Dentist to 
every 2,000 members</t>
  </si>
  <si>
    <t>One full-time equivalent
network dentist to every 
1,200 members</t>
  </si>
  <si>
    <t>30 minutes from a 
member's residence</t>
  </si>
  <si>
    <t>10 miles from a member's 
residence</t>
  </si>
  <si>
    <t>Member must be seen
 within 4 weeks</t>
  </si>
  <si>
    <t>Member must be seen
within 30 business days</t>
  </si>
  <si>
    <t>Member must be seen
within 30 calendar days</t>
  </si>
  <si>
    <t xml:space="preserve">Member must be seen 
within 24 hours (Emergency) </t>
  </si>
  <si>
    <t xml:space="preserve">Primary Care Dentist </t>
  </si>
  <si>
    <t>Primary Care Dentist, Endodontists, Oral and Maxillofacial
Surgeons, Orthodontists,
Pedodontists, 
Periodontists, and 
Prosthodontists</t>
  </si>
  <si>
    <t>Endodontists, Oral and Maxillofacial
Surgeons, Orthodontists,
Pedodontists, 
Periodontists, and 
Prosthodontists</t>
  </si>
  <si>
    <t>Adult and pediatric</t>
  </si>
  <si>
    <t xml:space="preserve">Adult </t>
  </si>
  <si>
    <t>Pediatric</t>
  </si>
  <si>
    <t>Large metro</t>
  </si>
  <si>
    <t>Annually</t>
  </si>
  <si>
    <t>Monthly</t>
  </si>
  <si>
    <t>Quarterly</t>
  </si>
  <si>
    <t>Not used for any plans</t>
  </si>
  <si>
    <t>Used for all plans</t>
  </si>
  <si>
    <t>N/A</t>
  </si>
  <si>
    <t>Access Dental Plan, Inc. - Los Angeles</t>
  </si>
  <si>
    <t>Access Dental Plan, Inc. - Sacramento</t>
  </si>
  <si>
    <t>Health Net of California, Inc - Los Angeles</t>
  </si>
  <si>
    <t>Health Net of California, Inc - Sacramento</t>
  </si>
  <si>
    <t>Liberty Dental Plan, Inc. - Los Angeles</t>
  </si>
  <si>
    <t>Liberty Dental Plan, Inc. - Sacramento</t>
  </si>
  <si>
    <t>Yes, the plan complies based on all analyses</t>
  </si>
  <si>
    <t>For reference, please see the attached “DMC Summary Document" and to demonstrate compliance and methodology conducted to analyze 42 CFR § 438.68, please see the attached " Medi-Cal (DMC) Methodology Overview.”</t>
  </si>
  <si>
    <t>In accordance with WIC 14197(f)(3)(C), DMC Plans must have a DHCS approved Alternate Access Standard (AAS) if time and distance cannot be met.</t>
  </si>
  <si>
    <t>None</t>
  </si>
  <si>
    <t>In November 2023 DHCS approved Access Dental Plan - Los Angeles AAS request upon evaluation and consideration of the number of members affected, the location of the nearest network provider, and the lack of dental offices and/or fee-for-service providers in the area. In June 2024, DHCS approved the updated AAS request.</t>
  </si>
  <si>
    <t xml:space="preserve">In June 2024 DHCS approved Health Net of California, Inc. - Los Angeles AAS request upon evaluation and consideration of the number of members affected, the location of the nearest network provider, and the lack of dental offices and/or fee-for-service providers in the area. </t>
  </si>
  <si>
    <t>In June 2024 DHCS approved LIBERTY Dental Plan of California, Inc. - Los Angeles AAS request upon evaluation and consideration of the number of members affected, the location of the nearest network provider, and the lack of dental offices and/or fee-for-service providers in the area.</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</si>
  <si>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</si>
  <si>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</si>
  <si>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</si>
  <si>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</si>
  <si>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</si>
  <si>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</si>
  <si>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</si>
  <si>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</si>
  <si>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</si>
  <si>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</si>
  <si>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</si>
  <si>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</si>
  <si>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</si>
  <si>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</si>
  <si>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</si>
  <si>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Statewide</t>
  </si>
  <si>
    <t>Weekly</t>
  </si>
  <si>
    <t>MCO</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</si>
  <si>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</si>
  <si>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</si>
  <si>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</si>
  <si>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</si>
  <si>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</si>
  <si>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</si>
  <si>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</si>
  <si>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</si>
  <si>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 xml:space="preserve">No, the plan does not comply based on all analyses </t>
  </si>
  <si>
    <t>PIHP</t>
  </si>
  <si>
    <t>Arizona</t>
  </si>
  <si>
    <t>Scenario 3: Significant change - services</t>
  </si>
  <si>
    <t>Maximum time or distance</t>
  </si>
  <si>
    <t>Suburban</t>
  </si>
  <si>
    <t>Secret Shopper Calls: Network Participation</t>
  </si>
  <si>
    <t>Arkansas</t>
  </si>
  <si>
    <t>Scenario 3: Significant change - benefits</t>
  </si>
  <si>
    <t>Ease of getting an appointment timely</t>
  </si>
  <si>
    <t>Rural</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</si>
  <si>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</si>
  <si>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</si>
  <si>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</si>
  <si>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</si>
  <si>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</si>
  <si>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</si>
  <si>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</si>
  <si>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</si>
  <si>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</si>
  <si>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</si>
  <si>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</si>
  <si>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Semi-annually</t>
  </si>
  <si>
    <t>Connecticut</t>
  </si>
  <si>
    <t>Scenario 3: Significant change - payments to provider network</t>
  </si>
  <si>
    <t>Metro</t>
  </si>
  <si>
    <t>Dist. of Col.</t>
  </si>
  <si>
    <t>Scenario 3: Significant change - enrollment of new population</t>
  </si>
  <si>
    <t>Minimum # of network providers</t>
  </si>
  <si>
    <t>Micro</t>
  </si>
  <si>
    <t>Florida</t>
  </si>
  <si>
    <t>Service fulfillment</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</si>
  <si>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</si>
  <si>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</si>
  <si>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</si>
  <si>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</si>
  <si>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</si>
  <si>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</si>
  <si>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</si>
  <si>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</si>
  <si>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</si>
  <si>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</si>
  <si>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</si>
  <si>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</si>
  <si>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</si>
  <si>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</si>
  <si>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</si>
  <si>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</si>
  <si>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</si>
  <si>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</si>
  <si>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</si>
  <si>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</si>
  <si>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</si>
  <si>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</si>
  <si>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</si>
  <si>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</si>
  <si>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</si>
  <si>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</si>
  <si>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</si>
  <si>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</si>
  <si>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</si>
  <si>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</si>
  <si>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</si>
  <si>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</si>
  <si>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</si>
  <si>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</si>
  <si>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</si>
  <si>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</si>
  <si>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</si>
  <si>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</si>
  <si>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</si>
  <si>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</si>
  <si>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</si>
  <si>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</si>
  <si>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 xml:space="preserve">Adrianna Alcala-Beshara </t>
  </si>
  <si>
    <t>Adrianna. Alcala-Beshara@dhcs.ca.gov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</si>
</sst>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6"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03">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14" fontId="5" fillId="6" borderId="2" xfId="0" applyNumberFormat="1" applyFont="1" applyFill="1" applyBorder="1" applyAlignment="1" applyProtection="1">
      <protection locked="0"/>
    </xf>
    <xf numFmtId="0" fontId="13" fillId="0" borderId="0" xfId="0" applyFont="1" applyBorder="1" applyProtection="1"/>
    <xf numFmtId="0" fontId="25" fillId="7" borderId="2" xfId="0" applyFont="1" applyFill="1" applyBorder="1" applyAlignment="1" applyProtection="1">
      <alignment wrapText="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0" fontId="25" fillId="7" borderId="3" xfId="0" applyFont="1" applyFill="1" applyBorder="1" applyAlignment="1" applyProtection="1">
      <alignment wrapText="1"/>
      <protection locked="0"/>
    </xf>
    <xf numFmtId="0" fontId="25" fillId="7" borderId="2" xfId="0" applyFont="1" applyFill="1" applyBorder="1" applyAlignment="1" applyProtection="1">
      <protection locked="0"/>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41DAB4C6-E2B0-4A6D-8B06-248CD59BA843}" userId="S::stephanie.greene@dhcs.ca.gov::49e64a5d-a8da-428e-bc9f-b73443c0658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4-03-06T22:27:43.09" personId="{41DAB4C6-E2B0-4A6D-8B06-248CD59BA843}" id="{67747CF7-7E63-4CEF-AC39-423D3725386A}">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zoomScale="90" zoomScaleNormal="90" workbookViewId="0">
      <selection activeCell="B20" sqref="B20"/>
    </sheetView>
  </sheetViews>
  <sheetFormatPr defaultColWidth="0" defaultRowHeight="15" zeroHeight="1" x14ac:dyDescent="0.25"/>
  <cols>
    <col min="1" max="1" width="77.140625" style="1" customWidth="1"/>
    <col min="2" max="2" width="24.5703125" style="1" customWidth="1"/>
    <col min="3" max="3" width="56" style="1" customWidth="1"/>
    <col min="4" max="16384" width="8.85546875" style="1" hidden="1"/>
  </cols>
  <sheetData>
    <row r="1" spans="1:3" ht="24" thickBot="1" x14ac:dyDescent="0.3">
      <c r="A1" s="164" t="s">
        <v>0</v>
      </c>
      <c r="B1" s="165"/>
      <c r="C1" s="166"/>
    </row>
    <row r="2" spans="1:3" ht="195.95" customHeight="1" x14ac:dyDescent="0.25">
      <c r="A2" s="174" t="s">
        <v>1</v>
      </c>
      <c r="B2" s="175"/>
      <c r="C2" s="176"/>
    </row>
    <row r="3" spans="1:3" s="141" customFormat="1" ht="87.95" customHeight="1" x14ac:dyDescent="0.25">
      <c r="A3" s="183" t="s">
        <v>2</v>
      </c>
      <c r="B3" s="184"/>
      <c r="C3" s="185"/>
    </row>
    <row r="4" spans="1:3" ht="45" customHeight="1" x14ac:dyDescent="0.25">
      <c r="A4" s="186" t="s">
        <v>3</v>
      </c>
      <c r="B4" s="187"/>
      <c r="C4" s="188"/>
    </row>
    <row r="5" spans="1:3" ht="43.35" customHeight="1" x14ac:dyDescent="0.25">
      <c r="A5" s="183" t="s">
        <v>4</v>
      </c>
      <c r="B5" s="184"/>
      <c r="C5" s="185"/>
    </row>
    <row r="6" spans="1:3" ht="30.6" customHeight="1" x14ac:dyDescent="0.25">
      <c r="A6" s="183" t="s">
        <v>5</v>
      </c>
      <c r="B6" s="184"/>
      <c r="C6" s="185"/>
    </row>
    <row r="7" spans="1:3" ht="21.6" customHeight="1" x14ac:dyDescent="0.25">
      <c r="A7" s="183" t="s">
        <v>6</v>
      </c>
      <c r="B7" s="184"/>
      <c r="C7" s="185"/>
    </row>
    <row r="8" spans="1:3" ht="21.6" customHeight="1" thickBot="1" x14ac:dyDescent="0.3">
      <c r="A8" s="189" t="s">
        <v>7</v>
      </c>
      <c r="B8" s="190"/>
      <c r="C8" s="191"/>
    </row>
    <row r="9" spans="1:3" ht="17.25" customHeight="1" thickBot="1" x14ac:dyDescent="0.3">
      <c r="A9" s="133" t="s">
        <v>8</v>
      </c>
    </row>
    <row r="10" spans="1:3" ht="22.5" customHeight="1" thickBot="1" x14ac:dyDescent="0.3">
      <c r="A10" s="164" t="s">
        <v>9</v>
      </c>
      <c r="B10" s="165"/>
      <c r="C10" s="166"/>
    </row>
    <row r="11" spans="1:3" ht="62.25" customHeight="1" x14ac:dyDescent="0.25">
      <c r="A11" s="177" t="s">
        <v>10</v>
      </c>
      <c r="B11" s="178"/>
      <c r="C11" s="179"/>
    </row>
    <row r="12" spans="1:3" s="140" customFormat="1" ht="25.7" customHeight="1" x14ac:dyDescent="0.25">
      <c r="A12" s="138" t="s">
        <v>11</v>
      </c>
      <c r="B12" s="139" t="s">
        <v>12</v>
      </c>
      <c r="C12" s="139" t="s">
        <v>13</v>
      </c>
    </row>
    <row r="13" spans="1:3" x14ac:dyDescent="0.25">
      <c r="A13" s="135" t="s">
        <v>14</v>
      </c>
      <c r="B13" s="7" t="s">
        <v>15</v>
      </c>
      <c r="C13" s="136">
        <v>1</v>
      </c>
    </row>
    <row r="14" spans="1:3" ht="14.45" customHeight="1" x14ac:dyDescent="0.25">
      <c r="A14" s="135" t="s">
        <v>16</v>
      </c>
      <c r="B14" s="7" t="s">
        <v>17</v>
      </c>
      <c r="C14" s="136">
        <v>15</v>
      </c>
    </row>
    <row r="15" spans="1:3" ht="0.6" customHeight="1" x14ac:dyDescent="0.25">
      <c r="A15" s="137" t="s">
        <v>18</v>
      </c>
      <c r="B15" s="7"/>
      <c r="C15" s="136"/>
    </row>
    <row r="16" spans="1:3" ht="14.45" customHeight="1" thickBot="1" x14ac:dyDescent="0.3">
      <c r="A16" s="134" t="s">
        <v>8</v>
      </c>
    </row>
    <row r="17" spans="1:3" ht="24" thickBot="1" x14ac:dyDescent="0.3">
      <c r="A17" s="180" t="s">
        <v>19</v>
      </c>
      <c r="B17" s="181"/>
      <c r="C17" s="182"/>
    </row>
    <row r="18" spans="1:3" ht="45" customHeight="1" x14ac:dyDescent="0.25">
      <c r="A18" s="174" t="s">
        <v>20</v>
      </c>
      <c r="B18" s="175"/>
      <c r="C18" s="176"/>
    </row>
    <row r="19" spans="1:3" s="140" customFormat="1" ht="36.6" customHeight="1" thickBot="1" x14ac:dyDescent="0.3">
      <c r="A19" s="171" t="s">
        <v>21</v>
      </c>
      <c r="B19" s="172"/>
      <c r="C19" s="173"/>
    </row>
    <row r="20" spans="1:3" x14ac:dyDescent="0.25">
      <c r="A20" s="134"/>
    </row>
    <row r="21" spans="1:3" ht="75.599999999999994" customHeight="1" x14ac:dyDescent="0.25">
      <c r="A21" s="170" t="s">
        <v>22</v>
      </c>
      <c r="B21" s="170"/>
      <c r="C21" s="170"/>
    </row>
    <row r="22" spans="1:3" hidden="1" x14ac:dyDescent="0.25">
      <c r="A22" s="13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DA135"/>
  <sheetViews>
    <sheetView showGridLines="0" topLeftCell="CP9"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IF('I_State&amp;Prog_Info'!L15="","[Program 8]",'I_State&amp;Prog_Info'!L15)</f>
        <v>[Program 8]</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IF('I_State&amp;Prog_Info'!L17="","(Placeholder for plan type)",'I_State&amp;Prog_Info'!L17)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IF('I_State&amp;Prog_Info'!L59="","(Placeholder for providers)",'I_State&amp;Prog_Info'!L59)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IF('I_State&amp;Prog_Info'!L40="","(Placeholder for separate analysis and results document)",'I_State&amp;Prog_Info'!L40)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IF('I_State&amp;Prog_Info'!L41="","(Placeholder for separate analysis and results document)",'I_State&amp;Prog_Info'!L41)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IF('I_State&amp;Prog_Info'!M15="","[Program 9]",'I_State&amp;Prog_Info'!M15)</f>
        <v>[Program 9]</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IF('I_State&amp;Prog_Info'!M17="","(Placeholder for plan type)",'I_State&amp;Prog_Info'!M17)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IF('I_State&amp;Prog_Info'!M59="","(Placeholder for providers)",'I_State&amp;Prog_Info'!M59)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IF('I_State&amp;Prog_Info'!M40="","(Placeholder for separate analysis and results document)",'I_State&amp;Prog_Info'!M40)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IF('I_State&amp;Prog_Info'!M41="","(Placeholder for separate analysis and results document)",'I_State&amp;Prog_Info'!M41)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IF('I_State&amp;Prog_Info'!N15="","[Program 10]",'I_State&amp;Prog_Info'!N15)</f>
        <v>[Program 10]</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IF('I_State&amp;Prog_Info'!N17="","(Placeholder for plan type)",'I_State&amp;Prog_Info'!N17)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IF('I_State&amp;Prog_Info'!N59="","(Placeholder for providers)",'I_State&amp;Prog_Info'!N59)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IF('I_State&amp;Prog_Info'!N40="","(Placeholder for separate analysis and results document)",'I_State&amp;Prog_Info'!N40)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IF('I_State&amp;Prog_Info'!N41="","(Placeholder for separate analysis and results document)",'I_State&amp;Prog_Info'!N41)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DA135"/>
  <sheetViews>
    <sheetView showGridLines="0" topLeftCell="A38"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IF('I_State&amp;Prog_Info'!O15="","[Program 11]",'I_State&amp;Prog_Info'!O15)</f>
        <v>[Program 11]</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IF('I_State&amp;Prog_Info'!O17="","(Placeholder for plan type)",'I_State&amp;Prog_Info'!O17)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IF('I_State&amp;Prog_Info'!O59="","(Placeholder for providers)",'I_State&amp;Prog_Info'!O59)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IF('I_State&amp;Prog_Info'!O40="","(Placeholder for separate analysis and results document)",'I_State&amp;Prog_Info'!O40)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IF('I_State&amp;Prog_Info'!O41="","(Placeholder for separate analysis and results document)",'I_State&amp;Prog_Info'!O41)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IF('I_State&amp;Prog_Info'!P15="","[Program 12]",'I_State&amp;Prog_Info'!P15)</f>
        <v>[Program 12]</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IF('I_State&amp;Prog_Info'!P17="","(Placeholder for plan type)",'I_State&amp;Prog_Info'!P17)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IF('I_State&amp;Prog_Info'!P59="","(Placeholder for providers)",'I_State&amp;Prog_Info'!P59)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IF('I_State&amp;Prog_Info'!P40="","(Placeholder for separate analysis and results document)",'I_State&amp;Prog_Info'!P40)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IF('I_State&amp;Prog_Info'!P41="","(Placeholder for separate analysis and results document)",'I_State&amp;Prog_Info'!P41)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DA135"/>
  <sheetViews>
    <sheetView showGridLines="0" topLeftCell="CU1" zoomScale="85" zoomScaleNormal="85"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IF('I_State&amp;Prog_Info'!Q15="","[Program 13]",'I_State&amp;Prog_Info'!Q15)</f>
        <v>[Program 13]</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IF('I_State&amp;Prog_Info'!Q17="","(Placeholder for plan type)",'I_State&amp;Prog_Info'!Q17)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IF('I_State&amp;Prog_Info'!Q59="","(Placeholder for providers)",'I_State&amp;Prog_Info'!Q59)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IF('I_State&amp;Prog_Info'!Q40="","(Placeholder for separate analysis and results document)",'I_State&amp;Prog_Info'!Q40)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IF('I_State&amp;Prog_Info'!Q41="","(Placeholder for separate analysis and results document)",'I_State&amp;Prog_Info'!Q41)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IF('I_State&amp;Prog_Info'!R15="","[Program 14]",'I_State&amp;Prog_Info'!R15)</f>
        <v>[Program 14]</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IF('I_State&amp;Prog_Info'!R17="","(Placeholder for plan type)",'I_State&amp;Prog_Info'!R17)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IF('I_State&amp;Prog_Info'!R59="","(Placeholder for providers)",'I_State&amp;Prog_Info'!R59)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IF('I_State&amp;Prog_Info'!R40="","(Placeholder for separate analysis and results document)",'I_State&amp;Prog_Info'!R40)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IF('I_State&amp;Prog_Info'!R41="","(Placeholder for separate analysis and results document)",'I_State&amp;Prog_Info'!R41)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DA135"/>
  <sheetViews>
    <sheetView showGridLines="0" tabSelected="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IF('I_State&amp;Prog_Info'!S15="","[Program 15]",'I_State&amp;Prog_Info'!S15)</f>
        <v>[Program 15]</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IF('I_State&amp;Prog_Info'!S17="","(Placeholder for plan type)",'I_State&amp;Prog_Info'!S17)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IF('I_State&amp;Prog_Info'!S59="","(Placeholder for providers)",'I_State&amp;Prog_Info'!S59)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IF('I_State&amp;Prog_Info'!S40="","(Placeholder for separate analysis and results document)",'I_State&amp;Prog_Info'!S40)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IF('I_State&amp;Prog_Info'!S41="","(Placeholder for separate analysis and results document)",'I_State&amp;Prog_Info'!S41)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382</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383</v>
      </c>
      <c r="B2" s="21" t="s">
        <v>48</v>
      </c>
      <c r="C2" s="21" t="s">
        <v>384</v>
      </c>
      <c r="D2" s="21" t="s">
        <v>385</v>
      </c>
      <c r="E2" s="21" t="s">
        <v>386</v>
      </c>
      <c r="F2" s="21" t="s">
        <v>268</v>
      </c>
      <c r="G2" s="22" t="s">
        <v>387</v>
      </c>
      <c r="H2" s="22" t="s">
        <v>388</v>
      </c>
      <c r="I2" s="22" t="s">
        <v>389</v>
      </c>
      <c r="J2" s="22" t="s">
        <v>390</v>
      </c>
      <c r="K2" s="22" t="s">
        <v>391</v>
      </c>
      <c r="L2" s="22" t="s">
        <v>297</v>
      </c>
      <c r="M2" s="22" t="s">
        <v>392</v>
      </c>
      <c r="N2" s="22" t="s">
        <v>393</v>
      </c>
      <c r="O2" s="19"/>
      <c r="P2" s="19"/>
      <c r="Q2" s="19"/>
      <c r="R2" s="19"/>
      <c r="S2" s="19"/>
      <c r="T2" s="19"/>
      <c r="U2" s="19"/>
      <c r="V2" s="19"/>
    </row>
    <row r="3" spans="1:26" s="18" customFormat="1" ht="71.25" x14ac:dyDescent="0.2">
      <c r="A3" s="26" t="s">
        <v>394</v>
      </c>
      <c r="B3" s="55" t="s">
        <v>395</v>
      </c>
      <c r="C3" s="65" t="s">
        <v>112</v>
      </c>
      <c r="D3" s="55" t="s">
        <v>127</v>
      </c>
      <c r="E3" s="55" t="s">
        <v>396</v>
      </c>
      <c r="F3" s="15" t="s">
        <v>345</v>
      </c>
      <c r="G3" s="15" t="s">
        <v>82</v>
      </c>
      <c r="H3" s="15" t="s">
        <v>397</v>
      </c>
      <c r="I3" s="15" t="s">
        <v>360</v>
      </c>
      <c r="J3" s="62" t="s">
        <v>285</v>
      </c>
      <c r="K3" s="15" t="s">
        <v>398</v>
      </c>
      <c r="L3" s="15" t="s">
        <v>367</v>
      </c>
      <c r="M3" s="15" t="s">
        <v>375</v>
      </c>
      <c r="N3" s="15" t="s">
        <v>399</v>
      </c>
      <c r="O3" s="16"/>
      <c r="P3" s="16"/>
      <c r="Q3" s="16"/>
      <c r="R3" s="16"/>
      <c r="S3" s="16"/>
      <c r="T3" s="16"/>
      <c r="U3" s="16"/>
      <c r="V3" s="16"/>
      <c r="W3" s="17"/>
      <c r="X3" s="17"/>
      <c r="Y3" s="17"/>
      <c r="Z3" s="17"/>
    </row>
    <row r="4" spans="1:26" ht="71.25" customHeight="1" x14ac:dyDescent="0.2">
      <c r="A4" s="27" t="s">
        <v>400</v>
      </c>
      <c r="B4" s="68" t="s">
        <v>401</v>
      </c>
      <c r="C4" s="28" t="s">
        <v>84</v>
      </c>
      <c r="D4" s="55" t="s">
        <v>402</v>
      </c>
      <c r="E4" s="55" t="s">
        <v>403</v>
      </c>
      <c r="F4" s="10" t="s">
        <v>346</v>
      </c>
      <c r="G4" s="10" t="s">
        <v>86</v>
      </c>
      <c r="H4" s="15" t="s">
        <v>404</v>
      </c>
      <c r="I4" s="10" t="s">
        <v>361</v>
      </c>
      <c r="J4" s="63" t="s">
        <v>405</v>
      </c>
      <c r="K4" s="10" t="s">
        <v>406</v>
      </c>
      <c r="L4" s="10" t="s">
        <v>407</v>
      </c>
      <c r="M4" s="10" t="s">
        <v>408</v>
      </c>
      <c r="N4" s="10" t="s">
        <v>409</v>
      </c>
    </row>
    <row r="5" spans="1:26" ht="42.75" x14ac:dyDescent="0.2">
      <c r="A5" s="27" t="s">
        <v>410</v>
      </c>
      <c r="B5" s="68" t="s">
        <v>411</v>
      </c>
      <c r="C5" s="27"/>
      <c r="D5" s="27"/>
      <c r="E5" s="27"/>
      <c r="F5" s="10" t="s">
        <v>412</v>
      </c>
      <c r="G5" s="10" t="s">
        <v>89</v>
      </c>
      <c r="H5" s="10" t="s">
        <v>413</v>
      </c>
      <c r="I5" s="10" t="s">
        <v>359</v>
      </c>
      <c r="J5" s="63" t="s">
        <v>414</v>
      </c>
      <c r="K5" s="10" t="s">
        <v>364</v>
      </c>
      <c r="L5" s="10" t="s">
        <v>366</v>
      </c>
      <c r="N5" s="10" t="s">
        <v>70</v>
      </c>
    </row>
    <row r="6" spans="1:26" ht="42.75" x14ac:dyDescent="0.2">
      <c r="A6" s="27" t="s">
        <v>415</v>
      </c>
      <c r="B6" s="68" t="s">
        <v>416</v>
      </c>
      <c r="C6" s="27"/>
      <c r="D6" s="27"/>
      <c r="E6" s="27"/>
      <c r="F6" s="10" t="s">
        <v>417</v>
      </c>
      <c r="G6" s="10" t="s">
        <v>92</v>
      </c>
      <c r="H6" s="10" t="s">
        <v>418</v>
      </c>
      <c r="I6" s="10" t="s">
        <v>419</v>
      </c>
      <c r="J6" s="63" t="s">
        <v>420</v>
      </c>
      <c r="K6" s="10" t="s">
        <v>421</v>
      </c>
      <c r="N6" s="10" t="s">
        <v>422</v>
      </c>
    </row>
    <row r="7" spans="1:26" ht="57" x14ac:dyDescent="0.2">
      <c r="A7" s="27" t="s">
        <v>423</v>
      </c>
      <c r="B7" s="68" t="s">
        <v>424</v>
      </c>
      <c r="C7" s="27"/>
      <c r="D7" s="27"/>
      <c r="E7" s="27"/>
      <c r="F7" s="10" t="s">
        <v>347</v>
      </c>
      <c r="G7" s="10" t="s">
        <v>95</v>
      </c>
      <c r="H7" s="10" t="s">
        <v>425</v>
      </c>
      <c r="I7" s="12" t="s">
        <v>426</v>
      </c>
      <c r="J7" s="63" t="s">
        <v>289</v>
      </c>
      <c r="K7" s="10" t="s">
        <v>365</v>
      </c>
      <c r="N7" s="12" t="s">
        <v>426</v>
      </c>
    </row>
    <row r="8" spans="1:26" ht="57" x14ac:dyDescent="0.2">
      <c r="A8" s="27" t="s">
        <v>427</v>
      </c>
      <c r="B8" s="68" t="s">
        <v>428</v>
      </c>
      <c r="C8" s="27"/>
      <c r="D8" s="27"/>
      <c r="E8" s="27"/>
      <c r="F8" s="10" t="s">
        <v>429</v>
      </c>
      <c r="G8" s="10" t="s">
        <v>98</v>
      </c>
      <c r="H8" s="10" t="s">
        <v>362</v>
      </c>
      <c r="J8" s="63" t="s">
        <v>290</v>
      </c>
      <c r="K8" s="10" t="s">
        <v>430</v>
      </c>
    </row>
    <row r="9" spans="1:26" ht="57" x14ac:dyDescent="0.2">
      <c r="A9" s="27" t="s">
        <v>431</v>
      </c>
      <c r="B9" s="68" t="s">
        <v>432</v>
      </c>
      <c r="C9" s="27"/>
      <c r="D9" s="27"/>
      <c r="E9" s="27"/>
      <c r="F9" s="10" t="s">
        <v>344</v>
      </c>
      <c r="G9" s="10" t="s">
        <v>101</v>
      </c>
      <c r="H9" s="10" t="s">
        <v>433</v>
      </c>
      <c r="J9" s="63" t="s">
        <v>291</v>
      </c>
      <c r="K9" s="10" t="s">
        <v>366</v>
      </c>
    </row>
    <row r="10" spans="1:26" ht="57" x14ac:dyDescent="0.2">
      <c r="A10" s="27" t="s">
        <v>434</v>
      </c>
      <c r="B10" s="68" t="s">
        <v>435</v>
      </c>
      <c r="C10" s="27"/>
      <c r="D10" s="27"/>
      <c r="E10" s="27"/>
      <c r="F10" s="10" t="s">
        <v>436</v>
      </c>
      <c r="G10" s="10" t="s">
        <v>104</v>
      </c>
      <c r="H10" s="10" t="s">
        <v>437</v>
      </c>
      <c r="J10" s="64" t="s">
        <v>426</v>
      </c>
      <c r="K10" s="12" t="s">
        <v>426</v>
      </c>
    </row>
    <row r="11" spans="1:26" x14ac:dyDescent="0.2">
      <c r="A11" s="27" t="s">
        <v>438</v>
      </c>
      <c r="B11" s="27"/>
      <c r="C11" s="27"/>
      <c r="D11" s="27"/>
      <c r="E11" s="27"/>
      <c r="F11" s="10" t="s">
        <v>439</v>
      </c>
      <c r="G11" s="10" t="s">
        <v>107</v>
      </c>
      <c r="H11" s="10" t="s">
        <v>418</v>
      </c>
    </row>
    <row r="12" spans="1:26" ht="28.5" x14ac:dyDescent="0.2">
      <c r="A12" s="27" t="s">
        <v>440</v>
      </c>
      <c r="B12" s="27"/>
      <c r="C12" s="27"/>
      <c r="D12" s="27"/>
      <c r="E12" s="27"/>
      <c r="F12" s="12" t="s">
        <v>426</v>
      </c>
      <c r="G12" s="10" t="s">
        <v>110</v>
      </c>
      <c r="H12" s="12" t="s">
        <v>426</v>
      </c>
    </row>
    <row r="13" spans="1:26" x14ac:dyDescent="0.2">
      <c r="A13" s="27" t="s">
        <v>441</v>
      </c>
      <c r="B13" s="27"/>
      <c r="C13" s="27"/>
      <c r="D13" s="27"/>
      <c r="E13" s="27"/>
      <c r="G13" s="10" t="s">
        <v>114</v>
      </c>
    </row>
    <row r="14" spans="1:26" ht="28.5" x14ac:dyDescent="0.2">
      <c r="A14" s="27" t="s">
        <v>442</v>
      </c>
      <c r="B14" s="27"/>
      <c r="C14" s="27"/>
      <c r="D14" s="27"/>
      <c r="E14" s="27"/>
      <c r="G14" s="12" t="s">
        <v>426</v>
      </c>
    </row>
    <row r="15" spans="1:26" x14ac:dyDescent="0.2">
      <c r="A15" s="27" t="s">
        <v>443</v>
      </c>
      <c r="B15" s="27"/>
      <c r="C15" s="27"/>
      <c r="D15" s="27"/>
      <c r="E15" s="27"/>
    </row>
    <row r="16" spans="1:26" x14ac:dyDescent="0.2">
      <c r="A16" s="27" t="s">
        <v>444</v>
      </c>
      <c r="B16" s="27"/>
      <c r="C16" s="27"/>
      <c r="D16" s="27"/>
      <c r="E16" s="27"/>
    </row>
    <row r="17" spans="1:5" x14ac:dyDescent="0.2">
      <c r="A17" s="27" t="s">
        <v>445</v>
      </c>
      <c r="B17" s="27"/>
      <c r="C17" s="27"/>
      <c r="D17" s="27"/>
      <c r="E17" s="27"/>
    </row>
    <row r="18" spans="1:5" x14ac:dyDescent="0.2">
      <c r="A18" s="27" t="s">
        <v>446</v>
      </c>
      <c r="B18" s="27"/>
      <c r="C18" s="27"/>
      <c r="D18" s="27"/>
      <c r="E18" s="27"/>
    </row>
    <row r="19" spans="1:5" x14ac:dyDescent="0.2">
      <c r="A19" s="27" t="s">
        <v>447</v>
      </c>
      <c r="B19" s="27"/>
      <c r="C19" s="27"/>
      <c r="D19" s="27"/>
      <c r="E19" s="27"/>
    </row>
    <row r="20" spans="1:5" x14ac:dyDescent="0.2">
      <c r="A20" s="27" t="s">
        <v>448</v>
      </c>
      <c r="B20" s="27"/>
      <c r="C20" s="27"/>
      <c r="D20" s="27"/>
      <c r="E20" s="27"/>
    </row>
    <row r="21" spans="1:5" x14ac:dyDescent="0.2">
      <c r="A21" s="27" t="s">
        <v>449</v>
      </c>
      <c r="B21" s="27"/>
      <c r="C21" s="27"/>
      <c r="D21" s="27"/>
      <c r="E21" s="27"/>
    </row>
    <row r="22" spans="1:5" x14ac:dyDescent="0.2">
      <c r="A22" s="27" t="s">
        <v>450</v>
      </c>
      <c r="B22" s="27"/>
      <c r="C22" s="27"/>
      <c r="D22" s="27"/>
      <c r="E22" s="27"/>
    </row>
    <row r="23" spans="1:5" x14ac:dyDescent="0.2">
      <c r="A23" s="27" t="s">
        <v>451</v>
      </c>
      <c r="B23" s="27"/>
      <c r="C23" s="27"/>
      <c r="D23" s="27"/>
      <c r="E23" s="27"/>
    </row>
    <row r="24" spans="1:5" x14ac:dyDescent="0.2">
      <c r="A24" s="27" t="s">
        <v>452</v>
      </c>
      <c r="B24" s="27"/>
      <c r="C24" s="27"/>
      <c r="D24" s="27"/>
      <c r="E24" s="27"/>
    </row>
    <row r="25" spans="1:5" x14ac:dyDescent="0.2">
      <c r="A25" s="27" t="s">
        <v>453</v>
      </c>
      <c r="B25" s="27"/>
      <c r="C25" s="27"/>
      <c r="D25" s="27"/>
      <c r="E25" s="27"/>
    </row>
    <row r="26" spans="1:5" x14ac:dyDescent="0.2">
      <c r="A26" s="27" t="s">
        <v>454</v>
      </c>
      <c r="B26" s="27"/>
      <c r="C26" s="27"/>
      <c r="D26" s="27"/>
      <c r="E26" s="27"/>
    </row>
    <row r="27" spans="1:5" x14ac:dyDescent="0.2">
      <c r="A27" s="27" t="s">
        <v>455</v>
      </c>
      <c r="B27" s="27"/>
      <c r="C27" s="27"/>
      <c r="D27" s="27"/>
      <c r="E27" s="27"/>
    </row>
    <row r="28" spans="1:5" x14ac:dyDescent="0.2">
      <c r="A28" s="27" t="s">
        <v>456</v>
      </c>
      <c r="B28" s="27"/>
      <c r="C28" s="27"/>
      <c r="D28" s="27"/>
      <c r="E28" s="27"/>
    </row>
    <row r="29" spans="1:5" x14ac:dyDescent="0.2">
      <c r="A29" s="27" t="s">
        <v>457</v>
      </c>
      <c r="B29" s="27"/>
      <c r="C29" s="27"/>
      <c r="D29" s="27"/>
      <c r="E29" s="27"/>
    </row>
    <row r="30" spans="1:5" x14ac:dyDescent="0.2">
      <c r="A30" s="27" t="s">
        <v>458</v>
      </c>
      <c r="B30" s="27"/>
      <c r="C30" s="27"/>
      <c r="D30" s="27"/>
      <c r="E30" s="27"/>
    </row>
    <row r="31" spans="1:5" x14ac:dyDescent="0.2">
      <c r="A31" s="27" t="s">
        <v>459</v>
      </c>
      <c r="B31" s="27"/>
      <c r="C31" s="27"/>
      <c r="D31" s="27"/>
      <c r="E31" s="27"/>
    </row>
    <row r="32" spans="1:5" x14ac:dyDescent="0.2">
      <c r="A32" s="27" t="s">
        <v>460</v>
      </c>
      <c r="B32" s="27"/>
      <c r="C32" s="27"/>
      <c r="D32" s="27"/>
      <c r="E32" s="27"/>
    </row>
    <row r="33" spans="1:5" x14ac:dyDescent="0.2">
      <c r="A33" s="27" t="s">
        <v>461</v>
      </c>
      <c r="B33" s="27"/>
      <c r="C33" s="27"/>
      <c r="D33" s="27"/>
      <c r="E33" s="27"/>
    </row>
    <row r="34" spans="1:5" x14ac:dyDescent="0.2">
      <c r="A34" s="27" t="s">
        <v>462</v>
      </c>
      <c r="B34" s="27"/>
      <c r="C34" s="27"/>
      <c r="D34" s="27"/>
      <c r="E34" s="27"/>
    </row>
    <row r="35" spans="1:5" x14ac:dyDescent="0.2">
      <c r="A35" s="27" t="s">
        <v>463</v>
      </c>
      <c r="B35" s="27"/>
      <c r="C35" s="27"/>
      <c r="D35" s="27"/>
      <c r="E35" s="27"/>
    </row>
    <row r="36" spans="1:5" x14ac:dyDescent="0.2">
      <c r="A36" s="27" t="s">
        <v>464</v>
      </c>
      <c r="B36" s="27"/>
      <c r="C36" s="27"/>
      <c r="D36" s="27"/>
      <c r="E36" s="27"/>
    </row>
    <row r="37" spans="1:5" x14ac:dyDescent="0.2">
      <c r="A37" s="28" t="s">
        <v>465</v>
      </c>
      <c r="B37" s="28"/>
      <c r="C37" s="28"/>
      <c r="D37" s="28"/>
      <c r="E37" s="28"/>
    </row>
    <row r="38" spans="1:5" x14ac:dyDescent="0.2">
      <c r="A38" s="28" t="s">
        <v>466</v>
      </c>
      <c r="B38" s="28"/>
      <c r="C38" s="28"/>
      <c r="D38" s="28"/>
      <c r="E38" s="28"/>
    </row>
    <row r="39" spans="1:5" x14ac:dyDescent="0.2">
      <c r="A39" s="28" t="s">
        <v>467</v>
      </c>
      <c r="B39" s="28"/>
      <c r="C39" s="28"/>
      <c r="D39" s="28"/>
      <c r="E39" s="28"/>
    </row>
    <row r="40" spans="1:5" x14ac:dyDescent="0.2">
      <c r="A40" s="28" t="s">
        <v>468</v>
      </c>
      <c r="B40" s="28"/>
      <c r="C40" s="28"/>
      <c r="D40" s="28"/>
      <c r="E40" s="28"/>
    </row>
    <row r="41" spans="1:5" x14ac:dyDescent="0.2">
      <c r="A41" s="28" t="s">
        <v>469</v>
      </c>
      <c r="B41" s="28"/>
      <c r="C41" s="28"/>
      <c r="D41" s="28"/>
      <c r="E41" s="28"/>
    </row>
    <row r="42" spans="1:5" x14ac:dyDescent="0.2">
      <c r="A42" s="28" t="s">
        <v>470</v>
      </c>
      <c r="B42" s="28"/>
      <c r="C42" s="28"/>
      <c r="D42" s="28"/>
      <c r="E42" s="28"/>
    </row>
    <row r="43" spans="1:5" x14ac:dyDescent="0.2">
      <c r="A43" s="28" t="s">
        <v>471</v>
      </c>
      <c r="B43" s="28"/>
      <c r="C43" s="28"/>
      <c r="D43" s="28"/>
      <c r="E43" s="28"/>
    </row>
    <row r="44" spans="1:5" x14ac:dyDescent="0.2">
      <c r="A44" s="28" t="s">
        <v>472</v>
      </c>
      <c r="B44" s="28"/>
      <c r="C44" s="28"/>
      <c r="D44" s="28"/>
      <c r="E44" s="28"/>
    </row>
    <row r="45" spans="1:5" x14ac:dyDescent="0.2">
      <c r="A45" s="28" t="s">
        <v>473</v>
      </c>
      <c r="B45" s="28"/>
      <c r="C45" s="28"/>
      <c r="D45" s="28"/>
      <c r="E45" s="28"/>
    </row>
    <row r="46" spans="1:5" x14ac:dyDescent="0.2">
      <c r="A46" s="28" t="s">
        <v>474</v>
      </c>
      <c r="B46" s="28"/>
      <c r="C46" s="28"/>
      <c r="D46" s="28"/>
      <c r="E46" s="28"/>
    </row>
    <row r="47" spans="1:5" x14ac:dyDescent="0.2">
      <c r="A47" s="27" t="s">
        <v>475</v>
      </c>
      <c r="B47" s="27"/>
      <c r="C47" s="27"/>
      <c r="D47" s="27"/>
      <c r="E47" s="27"/>
    </row>
    <row r="48" spans="1:5" x14ac:dyDescent="0.2">
      <c r="A48" s="27" t="s">
        <v>476</v>
      </c>
      <c r="B48" s="27"/>
      <c r="C48" s="27"/>
      <c r="D48" s="27"/>
      <c r="E48" s="27"/>
    </row>
    <row r="49" spans="1:5" x14ac:dyDescent="0.2">
      <c r="A49" s="27" t="s">
        <v>477</v>
      </c>
      <c r="B49" s="27"/>
      <c r="C49" s="27"/>
      <c r="D49" s="27"/>
      <c r="E49" s="27"/>
    </row>
    <row r="50" spans="1:5" x14ac:dyDescent="0.2">
      <c r="A50" s="27" t="s">
        <v>478</v>
      </c>
      <c r="B50" s="27"/>
      <c r="C50" s="27"/>
      <c r="D50" s="27"/>
      <c r="E50" s="27"/>
    </row>
    <row r="51" spans="1:5" x14ac:dyDescent="0.2">
      <c r="A51" s="27" t="s">
        <v>479</v>
      </c>
      <c r="B51" s="27"/>
      <c r="C51" s="27"/>
      <c r="D51" s="27"/>
      <c r="E51" s="27"/>
    </row>
    <row r="52" spans="1:5" x14ac:dyDescent="0.2">
      <c r="A52" s="27" t="s">
        <v>480</v>
      </c>
      <c r="B52" s="27"/>
      <c r="C52" s="27"/>
      <c r="D52" s="27"/>
      <c r="E52" s="27"/>
    </row>
    <row r="53" spans="1:5" x14ac:dyDescent="0.2">
      <c r="A53" s="27" t="s">
        <v>481</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topLeftCell="A19" zoomScale="80" zoomScaleNormal="80" workbookViewId="0">
      <selection activeCell="C37" sqref="C37"/>
    </sheetView>
  </sheetViews>
  <sheetFormatPr defaultColWidth="0" defaultRowHeight="15" zeroHeight="1" x14ac:dyDescent="0.25"/>
  <cols>
    <col min="1" max="1" width="7.5703125" style="1" customWidth="1"/>
    <col min="2" max="2" width="35.140625" style="1" customWidth="1"/>
    <col min="3" max="3" width="93.5703125" style="2" customWidth="1"/>
    <col min="4" max="4" width="24.7109375" style="2" customWidth="1"/>
    <col min="5" max="5" width="34.42578125" style="2" customWidth="1"/>
    <col min="6" max="6" width="33.5703125" style="2" customWidth="1"/>
    <col min="7" max="19" width="34.42578125" style="1" customWidth="1"/>
    <col min="20" max="16384" width="9.140625" style="1" hidden="1"/>
  </cols>
  <sheetData>
    <row r="1" spans="1:19" s="7" customFormat="1" ht="23.25" x14ac:dyDescent="0.2">
      <c r="A1" s="23" t="s">
        <v>24</v>
      </c>
      <c r="B1" s="31"/>
      <c r="C1" s="31"/>
      <c r="D1" s="31"/>
      <c r="E1" s="31"/>
      <c r="F1" s="31"/>
    </row>
    <row r="2" spans="1:19" ht="35.1" customHeight="1" thickBot="1" x14ac:dyDescent="0.35">
      <c r="A2" s="161" t="s">
        <v>25</v>
      </c>
      <c r="B2" s="106"/>
      <c r="C2" s="107"/>
      <c r="D2" s="107"/>
    </row>
    <row r="3" spans="1:19" ht="20.100000000000001" customHeight="1" x14ac:dyDescent="0.25">
      <c r="A3" s="184" t="s">
        <v>26</v>
      </c>
      <c r="B3" s="184"/>
      <c r="C3" s="184"/>
      <c r="D3" s="107"/>
      <c r="E3" s="142" t="s">
        <v>27</v>
      </c>
      <c r="F3" s="143"/>
    </row>
    <row r="4" spans="1:19" s="6" customFormat="1" ht="15" customHeight="1" x14ac:dyDescent="0.2">
      <c r="A4" s="108" t="s">
        <v>28</v>
      </c>
      <c r="B4" s="108" t="s">
        <v>29</v>
      </c>
      <c r="C4" s="9" t="s">
        <v>30</v>
      </c>
      <c r="D4" s="9" t="s">
        <v>31</v>
      </c>
      <c r="E4" s="132" t="str">
        <f>IF(E7="","[State]",E7)</f>
        <v>California</v>
      </c>
      <c r="F4" s="144"/>
    </row>
    <row r="5" spans="1:19" ht="16.5" customHeight="1" x14ac:dyDescent="0.25">
      <c r="A5" s="49" t="s">
        <v>32</v>
      </c>
      <c r="B5" s="24" t="s">
        <v>33</v>
      </c>
      <c r="C5" s="25" t="s">
        <v>34</v>
      </c>
      <c r="D5" s="29" t="s">
        <v>35</v>
      </c>
      <c r="E5" s="131" t="s">
        <v>482</v>
      </c>
      <c r="F5" s="148"/>
    </row>
    <row r="6" spans="1:19" ht="16.5" customHeight="1" x14ac:dyDescent="0.25">
      <c r="A6" s="49" t="s">
        <v>36</v>
      </c>
      <c r="B6" s="25" t="s">
        <v>37</v>
      </c>
      <c r="C6" s="25" t="s">
        <v>38</v>
      </c>
      <c r="D6" s="29" t="s">
        <v>35</v>
      </c>
      <c r="E6" s="130" t="s">
        <v>483</v>
      </c>
      <c r="F6" s="148"/>
    </row>
    <row r="7" spans="1:19" ht="16.5" customHeight="1" x14ac:dyDescent="0.25">
      <c r="A7" s="49" t="s">
        <v>39</v>
      </c>
      <c r="B7" s="24" t="s">
        <v>40</v>
      </c>
      <c r="C7" s="25" t="s">
        <v>41</v>
      </c>
      <c r="D7" s="57" t="s">
        <v>42</v>
      </c>
      <c r="E7" s="130" t="s">
        <v>423</v>
      </c>
      <c r="F7" s="148"/>
    </row>
    <row r="8" spans="1:19" ht="16.5" customHeight="1" x14ac:dyDescent="0.25">
      <c r="A8" s="49" t="s">
        <v>43</v>
      </c>
      <c r="B8" s="24" t="s">
        <v>44</v>
      </c>
      <c r="C8" s="25" t="s">
        <v>45</v>
      </c>
      <c r="D8" s="29" t="s">
        <v>46</v>
      </c>
      <c r="E8" s="129">
        <v>45471</v>
      </c>
      <c r="F8" s="149"/>
    </row>
    <row r="9" spans="1:19" ht="258" customHeight="1" x14ac:dyDescent="0.25">
      <c r="A9" s="49" t="s">
        <v>47</v>
      </c>
      <c r="B9" s="49" t="s">
        <v>48</v>
      </c>
      <c r="C9" s="48" t="s">
        <v>49</v>
      </c>
      <c r="D9" s="58" t="s">
        <v>50</v>
      </c>
      <c r="E9" s="128"/>
      <c r="F9" s="150"/>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7"/>
      <c r="F10" s="148"/>
      <c r="G10" s="109"/>
      <c r="H10" s="109"/>
      <c r="I10" s="109"/>
      <c r="J10" s="109"/>
      <c r="K10" s="109"/>
      <c r="L10" s="109"/>
      <c r="M10" s="109"/>
      <c r="N10" s="109"/>
      <c r="O10" s="109"/>
      <c r="P10" s="109"/>
      <c r="Q10" s="109"/>
      <c r="R10" s="109"/>
      <c r="S10" s="109"/>
    </row>
    <row r="11" spans="1:19" ht="15" customHeight="1" x14ac:dyDescent="0.25">
      <c r="A11" s="145"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61" t="s">
        <v>55</v>
      </c>
      <c r="B12" s="106"/>
      <c r="C12" s="107"/>
      <c r="D12" s="107"/>
      <c r="E12" s="99"/>
    </row>
    <row r="13" spans="1:19" ht="32.1" customHeight="1" x14ac:dyDescent="0.25">
      <c r="A13" s="184" t="s">
        <v>56</v>
      </c>
      <c r="B13" s="184"/>
      <c r="C13" s="184"/>
      <c r="D13" s="107"/>
      <c r="E13" s="113" t="s">
        <v>57</v>
      </c>
      <c r="F13" s="114"/>
      <c r="G13" s="114"/>
      <c r="H13" s="114"/>
      <c r="I13" s="114"/>
      <c r="J13" s="114"/>
      <c r="K13" s="114"/>
      <c r="L13" s="114"/>
      <c r="M13" s="114"/>
      <c r="N13" s="114"/>
      <c r="O13" s="114"/>
      <c r="P13" s="114"/>
      <c r="Q13" s="114"/>
      <c r="R13" s="114"/>
      <c r="S13" s="115"/>
    </row>
    <row r="14" spans="1:19" s="6" customFormat="1" x14ac:dyDescent="0.2">
      <c r="A14" s="8" t="s">
        <v>28</v>
      </c>
      <c r="B14" s="108" t="s">
        <v>29</v>
      </c>
      <c r="C14" s="9" t="s">
        <v>30</v>
      </c>
      <c r="D14" s="9" t="s">
        <v>31</v>
      </c>
      <c r="E14" s="116" t="str">
        <f>IF(E15="","[Program 1]",E15)</f>
        <v xml:space="preserve">Dental Managed Care </v>
      </c>
      <c r="F14" s="116" t="str">
        <f>IF(F15="","[Program 2]",F15)</f>
        <v>[Program 2]</v>
      </c>
      <c r="G14" s="116" t="str">
        <f>IF(G15="","[Program 3]",G15)</f>
        <v>[Program 3]</v>
      </c>
      <c r="H14" s="116" t="str">
        <f>IF(H15="","[Program 4]",H15)</f>
        <v>[Program 4]</v>
      </c>
      <c r="I14" s="116" t="str">
        <f>IF(I15="","[Program 5]",I15)</f>
        <v>[Program 5]</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62" t="s">
        <v>61</v>
      </c>
      <c r="F15" s="162"/>
      <c r="G15" s="162"/>
      <c r="H15" s="162"/>
      <c r="I15" s="162"/>
      <c r="J15" s="122"/>
      <c r="K15" s="122"/>
      <c r="L15" s="122"/>
      <c r="M15" s="122"/>
      <c r="N15" s="122"/>
      <c r="O15" s="122"/>
      <c r="P15" s="122"/>
      <c r="Q15" s="122"/>
      <c r="R15" s="122"/>
      <c r="S15" s="122"/>
    </row>
    <row r="16" spans="1:19" ht="78.75" customHeight="1" x14ac:dyDescent="0.25">
      <c r="A16" s="49" t="s">
        <v>62</v>
      </c>
      <c r="B16" s="48" t="s">
        <v>63</v>
      </c>
      <c r="C16" s="48" t="s">
        <v>64</v>
      </c>
      <c r="D16" s="58" t="s">
        <v>35</v>
      </c>
      <c r="E16" s="122" t="s">
        <v>65</v>
      </c>
      <c r="F16" s="122"/>
      <c r="G16" s="122"/>
      <c r="H16" s="122"/>
      <c r="I16" s="122"/>
      <c r="J16" s="122"/>
      <c r="K16" s="122"/>
      <c r="L16" s="122"/>
      <c r="M16" s="122"/>
      <c r="N16" s="122"/>
      <c r="O16" s="122"/>
      <c r="P16" s="122"/>
      <c r="Q16" s="122"/>
      <c r="R16" s="122"/>
      <c r="S16" s="122"/>
    </row>
    <row r="17" spans="1:19" ht="33.75" customHeight="1" x14ac:dyDescent="0.25">
      <c r="A17" s="49" t="s">
        <v>66</v>
      </c>
      <c r="B17" s="24" t="s">
        <v>67</v>
      </c>
      <c r="C17" s="48" t="s">
        <v>68</v>
      </c>
      <c r="D17" s="25" t="s">
        <v>69</v>
      </c>
      <c r="E17" s="122" t="s">
        <v>70</v>
      </c>
      <c r="F17" s="122"/>
      <c r="G17" s="122"/>
      <c r="H17" s="122"/>
      <c r="I17" s="122"/>
      <c r="J17" s="122"/>
      <c r="K17" s="122"/>
      <c r="L17" s="122"/>
      <c r="M17" s="122"/>
      <c r="N17" s="122"/>
      <c r="O17" s="122"/>
      <c r="P17" s="122"/>
      <c r="Q17" s="122"/>
      <c r="R17" s="122"/>
      <c r="S17" s="122"/>
    </row>
    <row r="18" spans="1:19" ht="105" customHeight="1" x14ac:dyDescent="0.25">
      <c r="A18" s="192" t="s">
        <v>71</v>
      </c>
      <c r="B18" s="192"/>
      <c r="C18" s="193"/>
      <c r="D18" s="117" t="s">
        <v>72</v>
      </c>
      <c r="E18" s="118" t="s">
        <v>73</v>
      </c>
      <c r="F18" s="118" t="s">
        <v>73</v>
      </c>
      <c r="G18" s="118" t="s">
        <v>73</v>
      </c>
      <c r="H18" s="118" t="s">
        <v>73</v>
      </c>
      <c r="I18" s="118" t="s">
        <v>73</v>
      </c>
      <c r="J18" s="118" t="s">
        <v>73</v>
      </c>
      <c r="K18" s="118" t="s">
        <v>73</v>
      </c>
      <c r="L18" s="118" t="s">
        <v>73</v>
      </c>
      <c r="M18" s="118" t="s">
        <v>73</v>
      </c>
      <c r="N18" s="118" t="s">
        <v>73</v>
      </c>
      <c r="O18" s="118" t="s">
        <v>73</v>
      </c>
      <c r="P18" s="118" t="s">
        <v>73</v>
      </c>
      <c r="Q18" s="118" t="s">
        <v>73</v>
      </c>
      <c r="R18" s="118" t="s">
        <v>73</v>
      </c>
      <c r="S18" s="118" t="s">
        <v>73</v>
      </c>
    </row>
    <row r="19" spans="1:19" ht="28.5" x14ac:dyDescent="0.25">
      <c r="A19" s="49" t="s">
        <v>74</v>
      </c>
      <c r="B19" s="49" t="s">
        <v>75</v>
      </c>
      <c r="C19" s="86" t="s">
        <v>76</v>
      </c>
      <c r="D19" s="91" t="s">
        <v>46</v>
      </c>
      <c r="E19" s="126">
        <v>44927</v>
      </c>
      <c r="F19" s="126"/>
      <c r="G19" s="126"/>
      <c r="H19" s="126"/>
      <c r="I19" s="126"/>
      <c r="J19" s="126"/>
      <c r="K19" s="126"/>
      <c r="L19" s="126"/>
      <c r="M19" s="126"/>
      <c r="N19" s="126"/>
      <c r="O19" s="126"/>
      <c r="P19" s="126"/>
      <c r="Q19" s="126"/>
      <c r="R19" s="126"/>
      <c r="S19" s="126"/>
    </row>
    <row r="20" spans="1:19" ht="28.5" x14ac:dyDescent="0.25">
      <c r="A20" s="49" t="s">
        <v>77</v>
      </c>
      <c r="B20" s="49" t="s">
        <v>78</v>
      </c>
      <c r="C20" s="48" t="s">
        <v>79</v>
      </c>
      <c r="D20" s="119" t="s">
        <v>46</v>
      </c>
      <c r="E20" s="126">
        <v>45291</v>
      </c>
      <c r="F20" s="126"/>
      <c r="G20" s="126"/>
      <c r="H20" s="126"/>
      <c r="I20" s="126"/>
      <c r="J20" s="126"/>
      <c r="K20" s="126"/>
      <c r="L20" s="126"/>
      <c r="M20" s="126"/>
      <c r="N20" s="126"/>
      <c r="O20" s="126"/>
      <c r="P20" s="126"/>
      <c r="Q20" s="126"/>
      <c r="R20" s="126"/>
      <c r="S20" s="126"/>
    </row>
    <row r="21" spans="1:19" ht="78.599999999999994" customHeight="1" x14ac:dyDescent="0.25">
      <c r="A21" s="192" t="s">
        <v>80</v>
      </c>
      <c r="B21" s="192"/>
      <c r="C21" s="193"/>
      <c r="D21" s="120" t="s">
        <v>72</v>
      </c>
      <c r="E21" s="118" t="s">
        <v>73</v>
      </c>
      <c r="F21" s="118" t="s">
        <v>73</v>
      </c>
      <c r="G21" s="118" t="s">
        <v>73</v>
      </c>
      <c r="H21" s="118" t="s">
        <v>73</v>
      </c>
      <c r="I21" s="118" t="s">
        <v>73</v>
      </c>
      <c r="J21" s="118" t="s">
        <v>73</v>
      </c>
      <c r="K21" s="118" t="s">
        <v>73</v>
      </c>
      <c r="L21" s="118" t="s">
        <v>73</v>
      </c>
      <c r="M21" s="118" t="s">
        <v>73</v>
      </c>
      <c r="N21" s="118" t="s">
        <v>73</v>
      </c>
      <c r="O21" s="118" t="s">
        <v>73</v>
      </c>
      <c r="P21" s="118" t="s">
        <v>73</v>
      </c>
      <c r="Q21" s="118" t="s">
        <v>73</v>
      </c>
      <c r="R21" s="118" t="s">
        <v>73</v>
      </c>
      <c r="S21" s="118" t="s">
        <v>73</v>
      </c>
    </row>
    <row r="22" spans="1:19" x14ac:dyDescent="0.25">
      <c r="A22" s="49" t="s">
        <v>81</v>
      </c>
      <c r="B22" s="70" t="s">
        <v>82</v>
      </c>
      <c r="C22" s="48" t="s">
        <v>83</v>
      </c>
      <c r="D22" s="48" t="s">
        <v>42</v>
      </c>
      <c r="E22" s="122" t="s">
        <v>84</v>
      </c>
      <c r="F22" s="122"/>
      <c r="G22" s="122"/>
      <c r="H22" s="122"/>
      <c r="I22" s="122"/>
      <c r="J22" s="122"/>
      <c r="K22" s="122"/>
      <c r="L22" s="122"/>
      <c r="M22" s="122"/>
      <c r="N22" s="122"/>
      <c r="O22" s="122"/>
      <c r="P22" s="122"/>
      <c r="Q22" s="122"/>
      <c r="R22" s="122"/>
      <c r="S22" s="122"/>
    </row>
    <row r="23" spans="1:19" x14ac:dyDescent="0.25">
      <c r="A23" s="49" t="s">
        <v>85</v>
      </c>
      <c r="B23" s="70" t="s">
        <v>86</v>
      </c>
      <c r="C23" s="48" t="s">
        <v>87</v>
      </c>
      <c r="D23" s="48" t="s">
        <v>42</v>
      </c>
      <c r="E23" s="122" t="s">
        <v>84</v>
      </c>
      <c r="F23" s="122"/>
      <c r="G23" s="122"/>
      <c r="H23" s="122"/>
      <c r="I23" s="122"/>
      <c r="J23" s="122"/>
      <c r="K23" s="122"/>
      <c r="L23" s="122"/>
      <c r="M23" s="122"/>
      <c r="N23" s="122"/>
      <c r="O23" s="122"/>
      <c r="P23" s="122"/>
      <c r="Q23" s="122"/>
      <c r="R23" s="122"/>
      <c r="S23" s="122"/>
    </row>
    <row r="24" spans="1:19" x14ac:dyDescent="0.25">
      <c r="A24" s="49" t="s">
        <v>88</v>
      </c>
      <c r="B24" s="70" t="s">
        <v>89</v>
      </c>
      <c r="C24" s="48" t="s">
        <v>90</v>
      </c>
      <c r="D24" s="48" t="s">
        <v>42</v>
      </c>
      <c r="E24" s="122" t="s">
        <v>84</v>
      </c>
      <c r="F24" s="122"/>
      <c r="G24" s="122"/>
      <c r="H24" s="122"/>
      <c r="I24" s="122"/>
      <c r="J24" s="122"/>
      <c r="K24" s="122"/>
      <c r="L24" s="122"/>
      <c r="M24" s="122"/>
      <c r="N24" s="122"/>
      <c r="O24" s="122"/>
      <c r="P24" s="122"/>
      <c r="Q24" s="122"/>
      <c r="R24" s="122"/>
      <c r="S24" s="122"/>
    </row>
    <row r="25" spans="1:19" x14ac:dyDescent="0.25">
      <c r="A25" s="49" t="s">
        <v>91</v>
      </c>
      <c r="B25" s="70" t="s">
        <v>92</v>
      </c>
      <c r="C25" s="48" t="s">
        <v>93</v>
      </c>
      <c r="D25" s="48" t="s">
        <v>42</v>
      </c>
      <c r="E25" s="122" t="s">
        <v>84</v>
      </c>
      <c r="F25" s="122"/>
      <c r="G25" s="122"/>
      <c r="H25" s="122"/>
      <c r="I25" s="122"/>
      <c r="J25" s="122"/>
      <c r="K25" s="122"/>
      <c r="L25" s="122"/>
      <c r="M25" s="122"/>
      <c r="N25" s="122"/>
      <c r="O25" s="122"/>
      <c r="P25" s="122"/>
      <c r="Q25" s="122"/>
      <c r="R25" s="122"/>
      <c r="S25" s="122"/>
    </row>
    <row r="26" spans="1:19" x14ac:dyDescent="0.25">
      <c r="A26" s="49" t="s">
        <v>94</v>
      </c>
      <c r="B26" s="70" t="s">
        <v>95</v>
      </c>
      <c r="C26" s="48" t="s">
        <v>96</v>
      </c>
      <c r="D26" s="48" t="s">
        <v>42</v>
      </c>
      <c r="E26" s="122" t="s">
        <v>84</v>
      </c>
      <c r="F26" s="122"/>
      <c r="G26" s="122"/>
      <c r="H26" s="122"/>
      <c r="I26" s="122"/>
      <c r="J26" s="122"/>
      <c r="K26" s="122"/>
      <c r="L26" s="122"/>
      <c r="M26" s="122"/>
      <c r="N26" s="122"/>
      <c r="O26" s="122"/>
      <c r="P26" s="122"/>
      <c r="Q26" s="122"/>
      <c r="R26" s="122"/>
      <c r="S26" s="122"/>
    </row>
    <row r="27" spans="1:19" x14ac:dyDescent="0.25">
      <c r="A27" s="49" t="s">
        <v>97</v>
      </c>
      <c r="B27" s="70" t="s">
        <v>98</v>
      </c>
      <c r="C27" s="48" t="s">
        <v>99</v>
      </c>
      <c r="D27" s="48" t="s">
        <v>42</v>
      </c>
      <c r="E27" s="122" t="s">
        <v>84</v>
      </c>
      <c r="F27" s="122"/>
      <c r="G27" s="122"/>
      <c r="H27" s="122"/>
      <c r="I27" s="122"/>
      <c r="J27" s="122"/>
      <c r="K27" s="122"/>
      <c r="L27" s="122"/>
      <c r="M27" s="122"/>
      <c r="N27" s="122"/>
      <c r="O27" s="122"/>
      <c r="P27" s="122"/>
      <c r="Q27" s="122"/>
      <c r="R27" s="122"/>
      <c r="S27" s="122"/>
    </row>
    <row r="28" spans="1:19" x14ac:dyDescent="0.25">
      <c r="A28" s="49" t="s">
        <v>100</v>
      </c>
      <c r="B28" s="70" t="s">
        <v>101</v>
      </c>
      <c r="C28" s="48" t="s">
        <v>102</v>
      </c>
      <c r="D28" s="48" t="s">
        <v>42</v>
      </c>
      <c r="E28" s="122" t="s">
        <v>84</v>
      </c>
      <c r="F28" s="122"/>
      <c r="G28" s="122"/>
      <c r="H28" s="122"/>
      <c r="I28" s="122"/>
      <c r="J28" s="122"/>
      <c r="K28" s="122"/>
      <c r="L28" s="122"/>
      <c r="M28" s="122"/>
      <c r="N28" s="122"/>
      <c r="O28" s="122"/>
      <c r="P28" s="122"/>
      <c r="Q28" s="122"/>
      <c r="R28" s="122"/>
      <c r="S28" s="122"/>
    </row>
    <row r="29" spans="1:19" x14ac:dyDescent="0.25">
      <c r="A29" s="49" t="s">
        <v>103</v>
      </c>
      <c r="B29" s="70" t="s">
        <v>104</v>
      </c>
      <c r="C29" s="48" t="s">
        <v>105</v>
      </c>
      <c r="D29" s="48" t="s">
        <v>42</v>
      </c>
      <c r="E29" s="122" t="s">
        <v>84</v>
      </c>
      <c r="F29" s="122"/>
      <c r="G29" s="122"/>
      <c r="H29" s="122"/>
      <c r="I29" s="122"/>
      <c r="J29" s="122"/>
      <c r="K29" s="122"/>
      <c r="L29" s="122"/>
      <c r="M29" s="122"/>
      <c r="N29" s="122"/>
      <c r="O29" s="122"/>
      <c r="P29" s="122"/>
      <c r="Q29" s="122"/>
      <c r="R29" s="122"/>
      <c r="S29" s="122"/>
    </row>
    <row r="30" spans="1:19" x14ac:dyDescent="0.25">
      <c r="A30" s="49" t="s">
        <v>106</v>
      </c>
      <c r="B30" s="70" t="s">
        <v>107</v>
      </c>
      <c r="C30" s="48" t="s">
        <v>108</v>
      </c>
      <c r="D30" s="48" t="s">
        <v>42</v>
      </c>
      <c r="E30" s="122" t="s">
        <v>84</v>
      </c>
      <c r="F30" s="122"/>
      <c r="G30" s="122"/>
      <c r="H30" s="122"/>
      <c r="I30" s="122"/>
      <c r="J30" s="122"/>
      <c r="K30" s="122"/>
      <c r="L30" s="122"/>
      <c r="M30" s="122"/>
      <c r="N30" s="122"/>
      <c r="O30" s="122"/>
      <c r="P30" s="122"/>
      <c r="Q30" s="122"/>
      <c r="R30" s="122"/>
      <c r="S30" s="122"/>
    </row>
    <row r="31" spans="1:19" x14ac:dyDescent="0.25">
      <c r="A31" s="49" t="s">
        <v>109</v>
      </c>
      <c r="B31" s="70" t="s">
        <v>110</v>
      </c>
      <c r="C31" s="48" t="s">
        <v>111</v>
      </c>
      <c r="D31" s="48" t="s">
        <v>42</v>
      </c>
      <c r="E31" s="122" t="s">
        <v>112</v>
      </c>
      <c r="F31" s="122"/>
      <c r="G31" s="122"/>
      <c r="H31" s="122"/>
      <c r="I31" s="122"/>
      <c r="J31" s="122"/>
      <c r="K31" s="122"/>
      <c r="L31" s="122"/>
      <c r="M31" s="122"/>
      <c r="N31" s="122"/>
      <c r="O31" s="122"/>
      <c r="P31" s="122"/>
      <c r="Q31" s="122"/>
      <c r="R31" s="122"/>
      <c r="S31" s="122"/>
    </row>
    <row r="32" spans="1:19" x14ac:dyDescent="0.25">
      <c r="A32" s="49" t="s">
        <v>113</v>
      </c>
      <c r="B32" s="70" t="s">
        <v>114</v>
      </c>
      <c r="C32" s="48" t="s">
        <v>115</v>
      </c>
      <c r="D32" s="48" t="s">
        <v>42</v>
      </c>
      <c r="E32" s="122" t="s">
        <v>84</v>
      </c>
      <c r="F32" s="122"/>
      <c r="G32" s="122"/>
      <c r="H32" s="122"/>
      <c r="I32" s="122"/>
      <c r="J32" s="122"/>
      <c r="K32" s="122"/>
      <c r="L32" s="122"/>
      <c r="M32" s="122"/>
      <c r="N32" s="122"/>
      <c r="O32" s="122"/>
      <c r="P32" s="122"/>
      <c r="Q32" s="122"/>
      <c r="R32" s="122"/>
      <c r="S32" s="122"/>
    </row>
    <row r="33" spans="1:19" ht="42.75" x14ac:dyDescent="0.25">
      <c r="A33" s="56" t="s">
        <v>116</v>
      </c>
      <c r="B33" s="71" t="s">
        <v>117</v>
      </c>
      <c r="C33" s="53" t="s">
        <v>118</v>
      </c>
      <c r="D33" s="72" t="s">
        <v>119</v>
      </c>
      <c r="E33" s="95" t="s">
        <v>120</v>
      </c>
      <c r="F33" s="95"/>
      <c r="G33" s="95"/>
      <c r="H33" s="95"/>
      <c r="I33" s="95"/>
      <c r="J33" s="95"/>
      <c r="K33" s="95"/>
      <c r="L33" s="95"/>
      <c r="M33" s="95"/>
      <c r="N33" s="95"/>
      <c r="O33" s="95"/>
      <c r="P33" s="95"/>
      <c r="Q33" s="95"/>
      <c r="R33" s="95"/>
      <c r="S33" s="95"/>
    </row>
    <row r="34" spans="1:19" s="52" customFormat="1" x14ac:dyDescent="0.25">
      <c r="A34" s="146"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61" t="s">
        <v>121</v>
      </c>
      <c r="B35" s="106"/>
      <c r="C35" s="107"/>
      <c r="D35" s="107"/>
    </row>
    <row r="36" spans="1:19" ht="30" customHeight="1" x14ac:dyDescent="0.25">
      <c r="A36" s="184" t="s">
        <v>122</v>
      </c>
      <c r="B36" s="184"/>
      <c r="C36" s="184"/>
      <c r="D36" s="107"/>
      <c r="E36" s="113" t="s">
        <v>57</v>
      </c>
      <c r="F36" s="114"/>
      <c r="G36" s="114"/>
      <c r="H36" s="114"/>
      <c r="I36" s="114"/>
      <c r="J36" s="114"/>
      <c r="K36" s="114"/>
      <c r="L36" s="114"/>
      <c r="M36" s="114"/>
      <c r="N36" s="114"/>
      <c r="O36" s="114"/>
      <c r="P36" s="114"/>
      <c r="Q36" s="114"/>
      <c r="R36" s="114"/>
      <c r="S36" s="115"/>
    </row>
    <row r="37" spans="1:19" s="6" customFormat="1" x14ac:dyDescent="0.2">
      <c r="A37" s="8" t="s">
        <v>28</v>
      </c>
      <c r="B37" s="108" t="s">
        <v>29</v>
      </c>
      <c r="C37" s="9" t="s">
        <v>30</v>
      </c>
      <c r="D37" s="9" t="s">
        <v>31</v>
      </c>
      <c r="E37" s="116" t="str">
        <f>IF(E15="","[Program 1]",E15)</f>
        <v xml:space="preserve">Dental Managed Care </v>
      </c>
      <c r="F37" s="116" t="str">
        <f>IF(F15="","[Program 2]",F15)</f>
        <v>[Program 2]</v>
      </c>
      <c r="G37" s="116" t="str">
        <f>IF(G15="","[Program 3]",G15)</f>
        <v>[Program 3]</v>
      </c>
      <c r="H37" s="116" t="str">
        <f>IF(H15="","[Program 4]",H15)</f>
        <v>[Program 4]</v>
      </c>
      <c r="I37" s="116" t="str">
        <f>IF(I15="","[Program 5]",I15)</f>
        <v>[Program 5]</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192" t="s">
        <v>123</v>
      </c>
      <c r="B38" s="192"/>
      <c r="C38" s="192"/>
      <c r="D38" s="121" t="s">
        <v>72</v>
      </c>
      <c r="E38" s="118" t="s">
        <v>73</v>
      </c>
      <c r="F38" s="118" t="s">
        <v>73</v>
      </c>
      <c r="G38" s="118" t="s">
        <v>73</v>
      </c>
      <c r="H38" s="118" t="s">
        <v>73</v>
      </c>
      <c r="I38" s="118" t="s">
        <v>73</v>
      </c>
      <c r="J38" s="118" t="s">
        <v>73</v>
      </c>
      <c r="K38" s="118" t="s">
        <v>73</v>
      </c>
      <c r="L38" s="118" t="s">
        <v>73</v>
      </c>
      <c r="M38" s="118" t="s">
        <v>73</v>
      </c>
      <c r="N38" s="118" t="s">
        <v>73</v>
      </c>
      <c r="O38" s="118" t="s">
        <v>73</v>
      </c>
      <c r="P38" s="118" t="s">
        <v>73</v>
      </c>
      <c r="Q38" s="118" t="s">
        <v>73</v>
      </c>
      <c r="R38" s="118" t="s">
        <v>73</v>
      </c>
      <c r="S38" s="118" t="s">
        <v>73</v>
      </c>
    </row>
    <row r="39" spans="1:19" ht="59.25" customHeight="1" x14ac:dyDescent="0.25">
      <c r="A39" s="49" t="s">
        <v>124</v>
      </c>
      <c r="B39" s="48" t="s">
        <v>125</v>
      </c>
      <c r="C39" s="48" t="s">
        <v>126</v>
      </c>
      <c r="D39" s="25" t="s">
        <v>42</v>
      </c>
      <c r="E39" s="122" t="s">
        <v>127</v>
      </c>
      <c r="F39" s="122"/>
      <c r="G39" s="122"/>
      <c r="H39" s="122"/>
      <c r="I39" s="122"/>
      <c r="J39" s="122"/>
      <c r="K39" s="122"/>
      <c r="L39" s="122"/>
      <c r="M39" s="122"/>
      <c r="N39" s="122"/>
      <c r="O39" s="122"/>
      <c r="P39" s="122"/>
      <c r="Q39" s="122"/>
      <c r="R39" s="122"/>
      <c r="S39" s="122"/>
    </row>
    <row r="40" spans="1:19" ht="82.5" customHeight="1" x14ac:dyDescent="0.25">
      <c r="A40" s="49" t="s">
        <v>128</v>
      </c>
      <c r="B40" s="48" t="s">
        <v>129</v>
      </c>
      <c r="C40" s="48" t="s">
        <v>130</v>
      </c>
      <c r="D40" s="59" t="s">
        <v>35</v>
      </c>
      <c r="E40" s="123" t="s">
        <v>131</v>
      </c>
      <c r="F40" s="123"/>
      <c r="G40" s="123"/>
      <c r="H40" s="123"/>
      <c r="I40" s="123"/>
      <c r="J40" s="123"/>
      <c r="K40" s="123"/>
      <c r="L40" s="123"/>
      <c r="M40" s="123"/>
      <c r="N40" s="123"/>
      <c r="O40" s="123"/>
      <c r="P40" s="123"/>
      <c r="Q40" s="123"/>
      <c r="R40" s="123"/>
      <c r="S40" s="123"/>
    </row>
    <row r="41" spans="1:19" ht="59.25" customHeight="1" x14ac:dyDescent="0.25">
      <c r="A41" s="49" t="s">
        <v>132</v>
      </c>
      <c r="B41" s="48" t="s">
        <v>133</v>
      </c>
      <c r="C41" s="48" t="s">
        <v>134</v>
      </c>
      <c r="D41" s="59" t="s">
        <v>35</v>
      </c>
      <c r="E41" s="124">
        <v>45443</v>
      </c>
      <c r="F41" s="125"/>
      <c r="G41" s="125"/>
      <c r="H41" s="124"/>
      <c r="I41" s="125"/>
      <c r="J41" s="125"/>
      <c r="K41" s="125"/>
      <c r="L41" s="125"/>
      <c r="M41" s="125"/>
      <c r="N41" s="125"/>
      <c r="O41" s="125"/>
      <c r="P41" s="125"/>
      <c r="Q41" s="125"/>
      <c r="R41" s="125"/>
      <c r="S41" s="125"/>
    </row>
    <row r="42" spans="1:19" ht="63" customHeight="1" thickBot="1" x14ac:dyDescent="0.3">
      <c r="A42" s="111" t="s">
        <v>135</v>
      </c>
      <c r="B42" s="111" t="s">
        <v>136</v>
      </c>
      <c r="C42" s="111" t="s">
        <v>137</v>
      </c>
      <c r="D42" s="60" t="s">
        <v>35</v>
      </c>
      <c r="E42" s="95" t="s">
        <v>138</v>
      </c>
      <c r="F42" s="95"/>
      <c r="G42" s="95"/>
      <c r="H42" s="95"/>
      <c r="I42" s="95"/>
      <c r="J42" s="95"/>
      <c r="K42" s="95"/>
      <c r="L42" s="95"/>
      <c r="M42" s="95"/>
      <c r="N42" s="95"/>
      <c r="O42" s="95"/>
      <c r="P42" s="95"/>
      <c r="Q42" s="95"/>
      <c r="R42" s="95"/>
      <c r="S42" s="95"/>
    </row>
    <row r="43" spans="1:19" s="52" customFormat="1" hidden="1" x14ac:dyDescent="0.25">
      <c r="A43" s="147"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139</v>
      </c>
      <c r="C44" s="40"/>
      <c r="D44" s="40"/>
      <c r="E44" s="40"/>
      <c r="F44" s="40"/>
    </row>
    <row r="45" spans="1:19" s="39" customFormat="1" hidden="1" x14ac:dyDescent="0.25">
      <c r="D45" s="41" t="s">
        <v>140</v>
      </c>
      <c r="E45" s="42"/>
      <c r="F45" s="40"/>
    </row>
    <row r="46" spans="1:19" s="39" customFormat="1" hidden="1" x14ac:dyDescent="0.25">
      <c r="D46" s="43" t="s">
        <v>141</v>
      </c>
      <c r="E46" s="39" t="str">
        <f t="shared" ref="E46:E56" si="0">IF(E22="Covered",(CONCATENATE($B22,"-")),"")</f>
        <v/>
      </c>
      <c r="F46" s="39" t="str">
        <f t="shared" ref="F46:S46" si="1">IF(F22="Covered",(CONCATENATE($B22,"-")),"")</f>
        <v/>
      </c>
      <c r="G46" s="39" t="str">
        <f t="shared" si="1"/>
        <v/>
      </c>
      <c r="H46" s="39" t="str">
        <f t="shared" si="1"/>
        <v/>
      </c>
      <c r="I46" s="39" t="str">
        <f t="shared" si="1"/>
        <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142</v>
      </c>
      <c r="E47" s="39" t="str">
        <f t="shared" si="0"/>
        <v/>
      </c>
      <c r="F47" s="39" t="str">
        <f t="shared" ref="F47:S47" si="2">IF(F23="Covered",(CONCATENATE($B23,"-")),"")</f>
        <v/>
      </c>
      <c r="G47" s="39" t="str">
        <f t="shared" si="2"/>
        <v/>
      </c>
      <c r="H47" s="39" t="str">
        <f t="shared" si="2"/>
        <v/>
      </c>
      <c r="I47" s="39" t="str">
        <f t="shared" si="2"/>
        <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143</v>
      </c>
      <c r="E48" s="39" t="str">
        <f t="shared" si="0"/>
        <v/>
      </c>
      <c r="F48" s="39" t="str">
        <f t="shared" ref="F48:S48" si="3">IF(F24="Covered",(CONCATENATE($B24,"-")),"")</f>
        <v/>
      </c>
      <c r="G48" s="39" t="str">
        <f t="shared" si="3"/>
        <v/>
      </c>
      <c r="H48" s="39" t="str">
        <f t="shared" si="3"/>
        <v/>
      </c>
      <c r="I48" s="39" t="str">
        <f t="shared" si="3"/>
        <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144</v>
      </c>
      <c r="E49" s="39" t="str">
        <f t="shared" si="0"/>
        <v/>
      </c>
      <c r="F49" s="39" t="str">
        <f t="shared" ref="F49:S49" si="4">IF(F25="Covered",(CONCATENATE($B25,"-")),"")</f>
        <v/>
      </c>
      <c r="G49" s="39" t="str">
        <f t="shared" si="4"/>
        <v/>
      </c>
      <c r="H49" s="39" t="str">
        <f t="shared" si="4"/>
        <v/>
      </c>
      <c r="I49" s="39" t="str">
        <f t="shared" si="4"/>
        <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145</v>
      </c>
      <c r="E50" s="39" t="str">
        <f t="shared" si="0"/>
        <v/>
      </c>
      <c r="F50" s="39" t="str">
        <f t="shared" ref="F50:S50" si="5">IF(F26="Covered",(CONCATENATE($B26,"-")),"")</f>
        <v/>
      </c>
      <c r="G50" s="39" t="str">
        <f t="shared" si="5"/>
        <v/>
      </c>
      <c r="H50" s="39" t="str">
        <f t="shared" si="5"/>
        <v/>
      </c>
      <c r="I50" s="39" t="str">
        <f t="shared" si="5"/>
        <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146</v>
      </c>
      <c r="E51" s="39" t="str">
        <f t="shared" si="0"/>
        <v/>
      </c>
      <c r="F51" s="39" t="str">
        <f t="shared" ref="F51:S51" si="6">IF(F27="Covered",(CONCATENATE($B27,"-")),"")</f>
        <v/>
      </c>
      <c r="G51" s="39" t="str">
        <f t="shared" si="6"/>
        <v/>
      </c>
      <c r="H51" s="39" t="str">
        <f t="shared" si="6"/>
        <v/>
      </c>
      <c r="I51" s="39" t="str">
        <f t="shared" si="6"/>
        <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147</v>
      </c>
      <c r="E52" s="39" t="str">
        <f t="shared" si="0"/>
        <v/>
      </c>
      <c r="F52" s="39" t="str">
        <f t="shared" ref="F52:S52" si="7">IF(F28="Covered",(CONCATENATE($B28,"-")),"")</f>
        <v/>
      </c>
      <c r="G52" s="39" t="str">
        <f t="shared" si="7"/>
        <v/>
      </c>
      <c r="H52" s="39" t="str">
        <f t="shared" si="7"/>
        <v/>
      </c>
      <c r="I52" s="39" t="str">
        <f t="shared" si="7"/>
        <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148</v>
      </c>
      <c r="E53" s="39" t="str">
        <f t="shared" si="0"/>
        <v/>
      </c>
      <c r="F53" s="39" t="str">
        <f t="shared" ref="F53:S53" si="8">IF(F29="Covered",(CONCATENATE($B29,"-")),"")</f>
        <v/>
      </c>
      <c r="G53" s="39" t="str">
        <f t="shared" si="8"/>
        <v/>
      </c>
      <c r="H53" s="39" t="str">
        <f t="shared" si="8"/>
        <v/>
      </c>
      <c r="I53" s="39" t="str">
        <f t="shared" si="8"/>
        <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149</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150</v>
      </c>
      <c r="E55" s="39" t="str">
        <f t="shared" si="0"/>
        <v>Pediatric dental-</v>
      </c>
      <c r="F55" s="39" t="str">
        <f t="shared" ref="F55:S55" si="10">IF(F31="Covered",(CONCATENATE($B31,"-")),"")</f>
        <v/>
      </c>
      <c r="G55" s="39" t="str">
        <f t="shared" si="10"/>
        <v/>
      </c>
      <c r="H55" s="39" t="str">
        <f t="shared" si="10"/>
        <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151</v>
      </c>
      <c r="E56" s="39" t="str">
        <f t="shared" si="0"/>
        <v/>
      </c>
      <c r="F56" s="39" t="str">
        <f t="shared" ref="F56:S56" si="11">IF(F32="Covered",(CONCATENATE($B32,"-")),"")</f>
        <v/>
      </c>
      <c r="G56" s="39" t="str">
        <f t="shared" si="11"/>
        <v/>
      </c>
      <c r="H56" s="39" t="str">
        <f t="shared" si="11"/>
        <v/>
      </c>
      <c r="I56" s="39" t="str">
        <f t="shared" si="11"/>
        <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152</v>
      </c>
      <c r="E57" s="39" t="str">
        <f t="shared" ref="E57:S57" si="12">IF(E33&lt;&gt;"","other services","")</f>
        <v>other services</v>
      </c>
      <c r="F57" s="39" t="str">
        <f>IF(F33&lt;&gt;"","other services","")</f>
        <v/>
      </c>
      <c r="G57" s="39" t="str">
        <f t="shared" si="12"/>
        <v/>
      </c>
      <c r="H57" s="39" t="str">
        <f t="shared" si="12"/>
        <v/>
      </c>
      <c r="I57" s="39" t="str">
        <f t="shared" si="12"/>
        <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153</v>
      </c>
      <c r="E58" s="39" t="str">
        <f>_xlfn.TEXTJOIN(CHAR(10),TRUE,E46:E57)</f>
        <v>Pediatric dental-
other services</v>
      </c>
      <c r="F58" s="39" t="str">
        <f t="shared" ref="F58:S58" si="13">_xlfn.TEXTJOIN(CHAR(10),TRUE,F46:F57)</f>
        <v/>
      </c>
      <c r="G58" s="39" t="str">
        <f t="shared" si="13"/>
        <v/>
      </c>
      <c r="H58" s="39" t="str">
        <f t="shared" si="13"/>
        <v/>
      </c>
      <c r="I58" s="39" t="str">
        <f t="shared" si="13"/>
        <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154</v>
      </c>
      <c r="E59" s="39" t="str">
        <f>SUBSTITUTE(E58,"-",", ")</f>
        <v>Pediatric dental, 
other services</v>
      </c>
      <c r="F59" s="39" t="str">
        <f t="shared" ref="F59:S59" si="14">SUBSTITUTE(F58,"-",", ")</f>
        <v/>
      </c>
      <c r="G59" s="39" t="str">
        <f t="shared" si="14"/>
        <v/>
      </c>
      <c r="H59" s="39" t="str">
        <f t="shared" si="14"/>
        <v/>
      </c>
      <c r="I59" s="39" t="str">
        <f t="shared" si="14"/>
        <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A135"/>
  <sheetViews>
    <sheetView showGridLines="0" zoomScale="70" zoomScaleNormal="70" workbookViewId="0">
      <selection activeCell="DA1"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1" width="24.85546875" style="76" customWidth="1"/>
    <col min="12" max="12" width="35.4257812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IF('I_State&amp;Prog_Info'!E15="","[Program 1]",'I_State&amp;Prog_Info'!E15)</f>
        <v xml:space="preserve">Dental Managed Care </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IF('I_State&amp;Prog_Info'!E17="","(Placeholder for plan type)",'I_State&amp;Prog_Info'!E17)</f>
        <v>PAHP</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IF('I_State&amp;Prog_Info'!E59="","(Placeholder for providers)",'I_State&amp;Prog_Info'!E59)</f>
        <v>Pediatric dental, 
other services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IF('I_State&amp;Prog_Info'!E40="","(Placeholder for separate analysis and results document)",'I_State&amp;Prog_Info'!E40)</f>
        <v>Please see the “ 2023 DMC Summary Document” and "2023 Medi-Cal (DMC) Methodology Overview” to demonstrate the methodology conducted to analyze 42 CFR § 438.68 and 42 CFR § 438.206.</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f>IF('I_State&amp;Prog_Info'!E41="","(Placeholder for separate analysis and results document)",'I_State&amp;Prog_Info'!E41)</f>
        <v>45443</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6"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t="s">
        <v>344</v>
      </c>
      <c r="F14" s="100" t="s">
        <v>344</v>
      </c>
      <c r="G14" s="100" t="s">
        <v>345</v>
      </c>
      <c r="H14" s="100" t="s">
        <v>346</v>
      </c>
      <c r="I14" s="100" t="s">
        <v>347</v>
      </c>
      <c r="J14" s="100" t="s">
        <v>347</v>
      </c>
      <c r="K14" s="100" t="s">
        <v>347</v>
      </c>
      <c r="L14" s="100" t="s">
        <v>347</v>
      </c>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t="s">
        <v>348</v>
      </c>
      <c r="F15" s="100" t="s">
        <v>349</v>
      </c>
      <c r="G15" s="100" t="s">
        <v>350</v>
      </c>
      <c r="H15" s="100" t="s">
        <v>351</v>
      </c>
      <c r="I15" s="100" t="s">
        <v>352</v>
      </c>
      <c r="J15" s="100" t="s">
        <v>353</v>
      </c>
      <c r="K15" s="100" t="s">
        <v>354</v>
      </c>
      <c r="L15" s="100" t="s">
        <v>355</v>
      </c>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t="s">
        <v>356</v>
      </c>
      <c r="F16" s="101" t="s">
        <v>357</v>
      </c>
      <c r="G16" s="101" t="s">
        <v>356</v>
      </c>
      <c r="H16" s="101" t="s">
        <v>356</v>
      </c>
      <c r="I16" s="101" t="s">
        <v>356</v>
      </c>
      <c r="J16" s="101" t="s">
        <v>358</v>
      </c>
      <c r="K16" s="101" t="s">
        <v>358</v>
      </c>
      <c r="L16" s="101" t="s">
        <v>357</v>
      </c>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t="s">
        <v>359</v>
      </c>
      <c r="F17" s="101" t="s">
        <v>359</v>
      </c>
      <c r="G17" s="101" t="s">
        <v>359</v>
      </c>
      <c r="H17" s="101" t="s">
        <v>359</v>
      </c>
      <c r="I17" s="101" t="s">
        <v>359</v>
      </c>
      <c r="J17" s="101" t="s">
        <v>360</v>
      </c>
      <c r="K17" s="101" t="s">
        <v>361</v>
      </c>
      <c r="L17" s="101" t="s">
        <v>359</v>
      </c>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t="s">
        <v>362</v>
      </c>
      <c r="F18" s="102" t="s">
        <v>362</v>
      </c>
      <c r="G18" s="102" t="s">
        <v>362</v>
      </c>
      <c r="H18" s="102" t="s">
        <v>362</v>
      </c>
      <c r="I18" s="102" t="s">
        <v>362</v>
      </c>
      <c r="J18" s="102" t="s">
        <v>362</v>
      </c>
      <c r="K18" s="102" t="s">
        <v>362</v>
      </c>
      <c r="L18" s="102" t="s">
        <v>362</v>
      </c>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t="s">
        <v>363</v>
      </c>
      <c r="F23" s="96" t="s">
        <v>364</v>
      </c>
      <c r="G23" s="69" t="s">
        <v>365</v>
      </c>
      <c r="H23" s="69" t="s">
        <v>365</v>
      </c>
      <c r="I23" s="69" t="s">
        <v>366</v>
      </c>
      <c r="J23" s="69" t="s">
        <v>365</v>
      </c>
      <c r="K23" s="69" t="s">
        <v>364</v>
      </c>
      <c r="L23" s="69" t="s">
        <v>364</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t="s">
        <v>367</v>
      </c>
      <c r="F24" s="98" t="s">
        <v>367</v>
      </c>
      <c r="G24" s="97" t="s">
        <v>367</v>
      </c>
      <c r="H24" s="97" t="s">
        <v>367</v>
      </c>
      <c r="I24" s="97" t="s">
        <v>366</v>
      </c>
      <c r="J24" s="97" t="s">
        <v>367</v>
      </c>
      <c r="K24" s="97" t="s">
        <v>367</v>
      </c>
      <c r="L24" s="97" t="s">
        <v>367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t="s">
        <v>368</v>
      </c>
      <c r="F25" s="95" t="s">
        <v>368</v>
      </c>
      <c r="G25" s="95" t="s">
        <v>368</v>
      </c>
      <c r="H25" s="95" t="s">
        <v>368</v>
      </c>
      <c r="I25" s="95" t="s">
        <v>368</v>
      </c>
      <c r="J25" s="95" t="s">
        <v>368</v>
      </c>
      <c r="K25" s="95" t="s">
        <v>368</v>
      </c>
      <c r="L25" s="95" t="s">
        <v>368</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Access Dental Plan, Inc. - Los Angeles</v>
      </c>
      <c r="F29" s="5" t="str">
        <f>IF(F30&lt;&gt;"",F30,"[Plan 2]")</f>
        <v>Access Dental Plan, Inc. - Sacramento</v>
      </c>
      <c r="G29" s="5" t="str">
        <f>IF(G30&lt;&gt;"",G30,"[Plan 3]")</f>
        <v>Health Net of California, Inc - Los Angeles</v>
      </c>
      <c r="H29" s="5" t="str">
        <f>IF(H30&lt;&gt;"",H30,"[Plan 4]")</f>
        <v>Health Net of California, Inc - Sacramento</v>
      </c>
      <c r="I29" s="5" t="str">
        <f>IF(I30&lt;&gt;"",I30,"[Plan 5]")</f>
        <v>Liberty Dental Plan, Inc. - Los Angeles</v>
      </c>
      <c r="J29" s="5" t="str">
        <f>IF(J30&lt;&gt;"",J30,"[Plan 6]")</f>
        <v>Liberty Dental Plan, Inc. - Sacramento</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t="s">
        <v>369</v>
      </c>
      <c r="F30" s="103" t="s">
        <v>370</v>
      </c>
      <c r="G30" s="100" t="s">
        <v>371</v>
      </c>
      <c r="H30" s="100" t="s">
        <v>372</v>
      </c>
      <c r="I30" s="100" t="s">
        <v>373</v>
      </c>
      <c r="J30" s="100" t="s">
        <v>374</v>
      </c>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t="s">
        <v>375</v>
      </c>
      <c r="F31" s="100" t="s">
        <v>375</v>
      </c>
      <c r="G31" s="100" t="s">
        <v>375</v>
      </c>
      <c r="H31" s="100" t="s">
        <v>375</v>
      </c>
      <c r="I31" s="100" t="s">
        <v>375</v>
      </c>
      <c r="J31" s="100" t="s">
        <v>375</v>
      </c>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t="s">
        <v>376</v>
      </c>
      <c r="F32" s="101" t="s">
        <v>376</v>
      </c>
      <c r="G32" s="101" t="s">
        <v>376</v>
      </c>
      <c r="H32" s="101" t="s">
        <v>376</v>
      </c>
      <c r="I32" s="101" t="s">
        <v>376</v>
      </c>
      <c r="J32" s="101" t="s">
        <v>376</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t="s">
        <v>368</v>
      </c>
      <c r="F33" s="101" t="s">
        <v>368</v>
      </c>
      <c r="G33" s="101" t="s">
        <v>368</v>
      </c>
      <c r="H33" s="101" t="s">
        <v>368</v>
      </c>
      <c r="I33" s="101" t="s">
        <v>368</v>
      </c>
      <c r="J33" s="101" t="s">
        <v>368</v>
      </c>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t="s">
        <v>368</v>
      </c>
      <c r="F34" s="101" t="s">
        <v>368</v>
      </c>
      <c r="G34" s="101" t="s">
        <v>368</v>
      </c>
      <c r="H34" s="101" t="s">
        <v>368</v>
      </c>
      <c r="I34" s="101" t="s">
        <v>368</v>
      </c>
      <c r="J34" s="101" t="s">
        <v>368</v>
      </c>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t="s">
        <v>368</v>
      </c>
      <c r="F35" s="104" t="s">
        <v>368</v>
      </c>
      <c r="G35" s="104" t="s">
        <v>368</v>
      </c>
      <c r="H35" s="104" t="s">
        <v>368</v>
      </c>
      <c r="I35" s="104" t="s">
        <v>368</v>
      </c>
      <c r="J35" s="104" t="s">
        <v>368</v>
      </c>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60" t="s">
        <v>377</v>
      </c>
      <c r="F36" s="103" t="s">
        <v>378</v>
      </c>
      <c r="G36" s="100" t="s">
        <v>377</v>
      </c>
      <c r="H36" s="100" t="s">
        <v>378</v>
      </c>
      <c r="I36" s="100" t="s">
        <v>377</v>
      </c>
      <c r="J36" s="100" t="s">
        <v>378</v>
      </c>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t="s">
        <v>379</v>
      </c>
      <c r="F37" s="103" t="s">
        <v>368</v>
      </c>
      <c r="G37" s="100" t="s">
        <v>380</v>
      </c>
      <c r="H37" s="100" t="s">
        <v>368</v>
      </c>
      <c r="I37" s="100" t="s">
        <v>381</v>
      </c>
      <c r="J37" s="100" t="s">
        <v>368</v>
      </c>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t="s">
        <v>375</v>
      </c>
      <c r="F38" s="100" t="s">
        <v>375</v>
      </c>
      <c r="G38" s="100" t="s">
        <v>375</v>
      </c>
      <c r="H38" s="100" t="s">
        <v>375</v>
      </c>
      <c r="I38" s="100" t="s">
        <v>375</v>
      </c>
      <c r="J38" s="100" t="s">
        <v>375</v>
      </c>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t="s">
        <v>376</v>
      </c>
      <c r="F39" s="101" t="s">
        <v>376</v>
      </c>
      <c r="G39" s="101" t="s">
        <v>376</v>
      </c>
      <c r="H39" s="101" t="s">
        <v>376</v>
      </c>
      <c r="I39" s="101" t="s">
        <v>376</v>
      </c>
      <c r="J39" s="101" t="s">
        <v>376</v>
      </c>
      <c r="K39" s="101" t="s">
        <v>376</v>
      </c>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t="s">
        <v>368</v>
      </c>
      <c r="F40" s="100" t="s">
        <v>368</v>
      </c>
      <c r="G40" s="100" t="s">
        <v>368</v>
      </c>
      <c r="H40" s="100" t="s">
        <v>368</v>
      </c>
      <c r="I40" s="100" t="s">
        <v>368</v>
      </c>
      <c r="J40" s="100" t="s">
        <v>368</v>
      </c>
      <c r="K40" s="100" t="s">
        <v>368</v>
      </c>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t="s">
        <v>368</v>
      </c>
      <c r="F41" s="100" t="s">
        <v>368</v>
      </c>
      <c r="G41" s="100" t="s">
        <v>368</v>
      </c>
      <c r="H41" s="100" t="s">
        <v>368</v>
      </c>
      <c r="I41" s="100" t="s">
        <v>368</v>
      </c>
      <c r="J41" s="100" t="s">
        <v>368</v>
      </c>
      <c r="K41" s="100" t="s">
        <v>368</v>
      </c>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t="s">
        <v>368</v>
      </c>
      <c r="F42" s="105" t="s">
        <v>368</v>
      </c>
      <c r="G42" s="105" t="s">
        <v>368</v>
      </c>
      <c r="H42" s="105" t="s">
        <v>368</v>
      </c>
      <c r="I42" s="105" t="s">
        <v>368</v>
      </c>
      <c r="J42" s="105" t="s">
        <v>368</v>
      </c>
      <c r="K42" s="105" t="s">
        <v>368</v>
      </c>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DA135"/>
  <sheetViews>
    <sheetView showGridLines="0" topLeftCell="CU7" zoomScale="85" zoomScaleNormal="85" workbookViewId="0">
      <selection activeCell="DA7"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IF('I_State&amp;Prog_Info'!F15="","[Program 2]",'I_State&amp;Prog_Info'!F15)</f>
        <v>[Program 2]</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IF('I_State&amp;Prog_Info'!F17="","(Placeholder for plan type)",'I_State&amp;Prog_Info'!F17)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IF('I_State&amp;Prog_Info'!F59="","(Placeholder for providers)",'I_State&amp;Prog_Info'!F59)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IF('I_State&amp;Prog_Info'!F39="","(Placeholder for separate analysis and results document)",'I_State&amp;Prog_Info'!F39)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IF('I_State&amp;Prog_Info'!F40="","(Placeholder for separate analysis and results document)",'I_State&amp;Prog_Info'!F40)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IF('I_State&amp;Prog_Info'!F41="","(Placeholder for separate analysis and results document)",'I_State&amp;Prog_Info'!F41)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DA135"/>
  <sheetViews>
    <sheetView showGridLines="0" topLeftCell="CR6"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IF('I_State&amp;Prog_Info'!G15="","[Program 3]",'I_State&amp;Prog_Info'!G15)</f>
        <v>[Program 3]</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IF('I_State&amp;Prog_Info'!G17="","(Placeholder for plan type)",'I_State&amp;Prog_Info'!G17)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IF('I_State&amp;Prog_Info'!G59="","(Placeholder for providers)",'I_State&amp;Prog_Info'!G59)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IF('I_State&amp;Prog_Info'!G39="","(Placeholder for separate analysis and results document)",'I_State&amp;Prog_Info'!G39)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IF('I_State&amp;Prog_Info'!G40="","(Placeholder for separate analysis and results document)",'I_State&amp;Prog_Info'!G40)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IF('I_State&amp;Prog_Info'!G41="","(Placeholder for separate analysis and results document)",'I_State&amp;Prog_Info'!G41)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DA135"/>
  <sheetViews>
    <sheetView showGridLines="0" topLeftCell="CT1" zoomScale="80" zoomScaleNormal="80" workbookViewId="0">
      <selection activeCell="CX15" sqref="CX15"/>
    </sheetView>
  </sheetViews>
  <sheetFormatPr defaultColWidth="0" defaultRowHeight="14.25" zeroHeight="1" x14ac:dyDescent="0.2"/>
  <cols>
    <col min="1" max="1" width="7.5703125" style="6" customWidth="1"/>
    <col min="2" max="2" width="39.5703125" style="6" customWidth="1"/>
    <col min="3" max="3" width="60.42578125" style="76" customWidth="1"/>
    <col min="4" max="4" width="29.42578125" style="76" customWidth="1"/>
    <col min="5" max="7" width="24.85546875" style="76" customWidth="1"/>
    <col min="8" max="8" width="27.7109375" style="76" customWidth="1"/>
    <col min="9"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IF('I_State&amp;Prog_Info'!H15="","[Program 4]",'I_State&amp;Prog_Info'!H15)</f>
        <v>[Program 4]</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1" customHeight="1" x14ac:dyDescent="0.2">
      <c r="A4" s="197" t="s">
        <v>158</v>
      </c>
      <c r="B4" s="198"/>
      <c r="C4" s="92" t="str">
        <f>IF('I_State&amp;Prog_Info'!H17="","(Placeholder for plan type)",'I_State&amp;Prog_Info'!H17)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IF('I_State&amp;Prog_Info'!H59="","(Placeholder for providers)",'I_State&amp;Prog_Info'!H59)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IF('I_State&amp;Prog_Info'!H39="","(Placeholder for separate analysis and results document)",'I_State&amp;Prog_Info'!H39)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IF('I_State&amp;Prog_Info'!H40="","(Placeholder for separate analysis and results document)",'I_State&amp;Prog_Info'!H40)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IF('I_State&amp;Prog_Info'!H41="","(Placeholder for separate analysis and results document)",'I_State&amp;Prog_Info'!H41)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22"/>
      <c r="F15" s="122"/>
      <c r="G15" s="122"/>
      <c r="H15" s="122"/>
      <c r="I15" s="122"/>
      <c r="J15" s="122"/>
      <c r="K15" s="122"/>
      <c r="L15" s="122"/>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23"/>
      <c r="G16" s="101"/>
      <c r="H16" s="101"/>
      <c r="I16" s="101"/>
      <c r="J16" s="123"/>
      <c r="K16" s="123"/>
      <c r="L16" s="123"/>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x14ac:dyDescent="0.2">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68"/>
      <c r="F32" s="168"/>
      <c r="G32" s="168"/>
      <c r="H32" s="168"/>
      <c r="I32" s="168"/>
      <c r="J32" s="168"/>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69"/>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99.75" x14ac:dyDescent="0.2">
      <c r="A39" s="49" t="s">
        <v>332</v>
      </c>
      <c r="B39" s="25" t="s">
        <v>333</v>
      </c>
      <c r="C39" s="48" t="s">
        <v>334</v>
      </c>
      <c r="D39" s="32" t="s">
        <v>35</v>
      </c>
      <c r="E39" s="168"/>
      <c r="F39" s="168"/>
      <c r="G39" s="168"/>
      <c r="H39" s="168"/>
      <c r="I39" s="168"/>
      <c r="J39" s="168"/>
      <c r="K39" s="168"/>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DA135"/>
  <sheetViews>
    <sheetView showGridLines="0" topLeftCell="A38"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IF('I_State&amp;Prog_Info'!I15="","[Program 5]",'I_State&amp;Prog_Info'!I15)</f>
        <v>[Program 5]</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IF('I_State&amp;Prog_Info'!I17="","(Placeholder for plan type)",'I_State&amp;Prog_Info'!I17)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IF('I_State&amp;Prog_Info'!I59="","(Placeholder for providers)",'I_State&amp;Prog_Info'!I59)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IF('I_State&amp;Prog_Info'!I39="","(Placeholder for separate analysis and results document)",'I_State&amp;Prog_Info'!I39)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IF('I_State&amp;Prog_Info'!I40="","(Placeholder for separate analysis and results document)",'I_State&amp;Prog_Info'!I40)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IF('I_State&amp;Prog_Info'!I41="","(Placeholder for separate analysis and results document)",'I_State&amp;Prog_Info'!I41)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IF('I_State&amp;Prog_Info'!J15="","[Program 6]",'I_State&amp;Prog_Info'!J15)</f>
        <v>[Program 6]</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IF('I_State&amp;Prog_Info'!J17="","(Placeholder for plan type)",'I_State&amp;Prog_Info'!J17)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IF('I_State&amp;Prog_Info'!J59="","(Placeholder for providers)",'I_State&amp;Prog_Info'!J59)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IF('I_State&amp;Prog_Info'!J40="","(Placeholder for separate analysis and results document)",'I_State&amp;Prog_Info'!J40)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IF('I_State&amp;Prog_Info'!J41="","(Placeholder for separate analysis and results document)",'I_State&amp;Prog_Info'!J41)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DA135"/>
  <sheetViews>
    <sheetView showGridLines="0" topLeftCell="A35"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155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156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157</v>
      </c>
      <c r="B3" s="154"/>
      <c r="C3" s="155" t="str">
        <f>IF('I_State&amp;Prog_Info'!K15="","[Program 7]",'I_State&amp;Prog_Info'!K15)</f>
        <v>[Program 7]</v>
      </c>
      <c r="D3" s="163"/>
      <c r="E3" s="67"/>
      <c r="F3" s="163"/>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7" t="s">
        <v>158</v>
      </c>
      <c r="B4" s="198"/>
      <c r="C4" s="92" t="str">
        <f>IF('I_State&amp;Prog_Info'!K17="","(Placeholder for plan type)",'I_State&amp;Prog_Info'!K17)</f>
        <v>(Placeholder for plan type)</v>
      </c>
      <c r="D4" s="163"/>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7" t="s">
        <v>159</v>
      </c>
      <c r="B5" s="198"/>
      <c r="C5" s="92" t="str">
        <f>IF('I_State&amp;Prog_Info'!K59="","(Placeholder for providers)",'I_State&amp;Prog_Info'!K59)</f>
        <v>(Placeholder for providers)</v>
      </c>
      <c r="D5" s="163"/>
      <c r="E5" s="6"/>
      <c r="F5" s="163"/>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7" t="s">
        <v>160</v>
      </c>
      <c r="B6" s="198"/>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3"/>
      <c r="F6" s="163"/>
      <c r="G6" s="163"/>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7" t="s">
        <v>161</v>
      </c>
      <c r="B7" s="198"/>
      <c r="C7" s="93" t="str">
        <f>IF('I_State&amp;Prog_Info'!K40="","(Placeholder for separate analysis and results document)",'I_State&amp;Prog_Info'!K40)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1" t="s">
        <v>162</v>
      </c>
      <c r="B8" s="202"/>
      <c r="C8" s="94" t="str">
        <f>IF('I_State&amp;Prog_Info'!K41="","(Placeholder for separate analysis and results document)",'I_State&amp;Prog_Info'!K41)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9" t="s">
        <v>163</v>
      </c>
      <c r="B9" s="199"/>
      <c r="C9" s="199"/>
      <c r="D9" s="163"/>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3"/>
      <c r="B10" s="163"/>
      <c r="C10" s="163"/>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200" t="s">
        <v>164</v>
      </c>
      <c r="B11" s="200"/>
      <c r="C11" s="200"/>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4" t="s">
        <v>165</v>
      </c>
      <c r="B12" s="184"/>
      <c r="C12" s="184"/>
      <c r="D12" s="167"/>
      <c r="E12" s="156" t="s">
        <v>166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167</v>
      </c>
      <c r="F13" s="5" t="s">
        <v>168</v>
      </c>
      <c r="G13" s="5" t="s">
        <v>169</v>
      </c>
      <c r="H13" s="5" t="s">
        <v>170</v>
      </c>
      <c r="I13" s="5" t="s">
        <v>171</v>
      </c>
      <c r="J13" s="5" t="s">
        <v>172</v>
      </c>
      <c r="K13" s="5" t="s">
        <v>173</v>
      </c>
      <c r="L13" s="5" t="s">
        <v>174</v>
      </c>
      <c r="M13" s="5" t="s">
        <v>175</v>
      </c>
      <c r="N13" s="5" t="s">
        <v>176</v>
      </c>
      <c r="O13" s="5" t="s">
        <v>177</v>
      </c>
      <c r="P13" s="5" t="s">
        <v>178</v>
      </c>
      <c r="Q13" s="5" t="s">
        <v>179</v>
      </c>
      <c r="R13" s="5" t="s">
        <v>180</v>
      </c>
      <c r="S13" s="5" t="s">
        <v>181</v>
      </c>
      <c r="T13" s="5" t="s">
        <v>182</v>
      </c>
      <c r="U13" s="5" t="s">
        <v>183</v>
      </c>
      <c r="V13" s="5" t="s">
        <v>184</v>
      </c>
      <c r="W13" s="5" t="s">
        <v>185</v>
      </c>
      <c r="X13" s="5" t="s">
        <v>186</v>
      </c>
      <c r="Y13" s="5" t="s">
        <v>187</v>
      </c>
      <c r="Z13" s="5" t="s">
        <v>188</v>
      </c>
      <c r="AA13" s="5" t="s">
        <v>189</v>
      </c>
      <c r="AB13" s="5" t="s">
        <v>190</v>
      </c>
      <c r="AC13" s="5" t="s">
        <v>191</v>
      </c>
      <c r="AD13" s="5" t="s">
        <v>192</v>
      </c>
      <c r="AE13" s="5" t="s">
        <v>193</v>
      </c>
      <c r="AF13" s="5" t="s">
        <v>194</v>
      </c>
      <c r="AG13" s="5" t="s">
        <v>195</v>
      </c>
      <c r="AH13" s="5" t="s">
        <v>196</v>
      </c>
      <c r="AI13" s="5" t="s">
        <v>197</v>
      </c>
      <c r="AJ13" s="5" t="s">
        <v>198</v>
      </c>
      <c r="AK13" s="5" t="s">
        <v>199</v>
      </c>
      <c r="AL13" s="5" t="s">
        <v>200</v>
      </c>
      <c r="AM13" s="5" t="s">
        <v>201</v>
      </c>
      <c r="AN13" s="5" t="s">
        <v>202</v>
      </c>
      <c r="AO13" s="5" t="s">
        <v>203</v>
      </c>
      <c r="AP13" s="5" t="s">
        <v>204</v>
      </c>
      <c r="AQ13" s="5" t="s">
        <v>205</v>
      </c>
      <c r="AR13" s="5" t="s">
        <v>206</v>
      </c>
      <c r="AS13" s="5" t="s">
        <v>207</v>
      </c>
      <c r="AT13" s="5" t="s">
        <v>208</v>
      </c>
      <c r="AU13" s="5" t="s">
        <v>209</v>
      </c>
      <c r="AV13" s="5" t="s">
        <v>210</v>
      </c>
      <c r="AW13" s="5" t="s">
        <v>211</v>
      </c>
      <c r="AX13" s="5" t="s">
        <v>212</v>
      </c>
      <c r="AY13" s="5" t="s">
        <v>213</v>
      </c>
      <c r="AZ13" s="5" t="s">
        <v>214</v>
      </c>
      <c r="BA13" s="5" t="s">
        <v>215</v>
      </c>
      <c r="BB13" s="5" t="s">
        <v>216</v>
      </c>
      <c r="BC13" s="5" t="s">
        <v>217</v>
      </c>
      <c r="BD13" s="5" t="s">
        <v>218</v>
      </c>
      <c r="BE13" s="5" t="s">
        <v>219</v>
      </c>
      <c r="BF13" s="5" t="s">
        <v>220</v>
      </c>
      <c r="BG13" s="5" t="s">
        <v>221</v>
      </c>
      <c r="BH13" s="5" t="s">
        <v>222</v>
      </c>
      <c r="BI13" s="5" t="s">
        <v>223</v>
      </c>
      <c r="BJ13" s="5" t="s">
        <v>224</v>
      </c>
      <c r="BK13" s="5" t="s">
        <v>225</v>
      </c>
      <c r="BL13" s="5" t="s">
        <v>226</v>
      </c>
      <c r="BM13" s="5" t="s">
        <v>227</v>
      </c>
      <c r="BN13" s="5" t="s">
        <v>228</v>
      </c>
      <c r="BO13" s="5" t="s">
        <v>229</v>
      </c>
      <c r="BP13" s="5" t="s">
        <v>230</v>
      </c>
      <c r="BQ13" s="5" t="s">
        <v>231</v>
      </c>
      <c r="BR13" s="5" t="s">
        <v>232</v>
      </c>
      <c r="BS13" s="5" t="s">
        <v>233</v>
      </c>
      <c r="BT13" s="5" t="s">
        <v>234</v>
      </c>
      <c r="BU13" s="5" t="s">
        <v>235</v>
      </c>
      <c r="BV13" s="5" t="s">
        <v>236</v>
      </c>
      <c r="BW13" s="5" t="s">
        <v>237</v>
      </c>
      <c r="BX13" s="5" t="s">
        <v>238</v>
      </c>
      <c r="BY13" s="5" t="s">
        <v>239</v>
      </c>
      <c r="BZ13" s="5" t="s">
        <v>240</v>
      </c>
      <c r="CA13" s="5" t="s">
        <v>241</v>
      </c>
      <c r="CB13" s="5" t="s">
        <v>242</v>
      </c>
      <c r="CC13" s="5" t="s">
        <v>243</v>
      </c>
      <c r="CD13" s="5" t="s">
        <v>244</v>
      </c>
      <c r="CE13" s="5" t="s">
        <v>245</v>
      </c>
      <c r="CF13" s="5" t="s">
        <v>246</v>
      </c>
      <c r="CG13" s="5" t="s">
        <v>247</v>
      </c>
      <c r="CH13" s="5" t="s">
        <v>248</v>
      </c>
      <c r="CI13" s="5" t="s">
        <v>249</v>
      </c>
      <c r="CJ13" s="5" t="s">
        <v>250</v>
      </c>
      <c r="CK13" s="5" t="s">
        <v>251</v>
      </c>
      <c r="CL13" s="5" t="s">
        <v>252</v>
      </c>
      <c r="CM13" s="5" t="s">
        <v>253</v>
      </c>
      <c r="CN13" s="5" t="s">
        <v>254</v>
      </c>
      <c r="CO13" s="5" t="s">
        <v>255</v>
      </c>
      <c r="CP13" s="5" t="s">
        <v>256</v>
      </c>
      <c r="CQ13" s="5" t="s">
        <v>257</v>
      </c>
      <c r="CR13" s="5" t="s">
        <v>258</v>
      </c>
      <c r="CS13" s="5" t="s">
        <v>259</v>
      </c>
      <c r="CT13" s="5" t="s">
        <v>260</v>
      </c>
      <c r="CU13" s="5" t="s">
        <v>261</v>
      </c>
      <c r="CV13" s="5" t="s">
        <v>262</v>
      </c>
      <c r="CW13" s="5" t="s">
        <v>263</v>
      </c>
      <c r="CX13" s="5" t="s">
        <v>264</v>
      </c>
      <c r="CY13" s="5" t="s">
        <v>265</v>
      </c>
      <c r="CZ13" s="5" t="s">
        <v>266</v>
      </c>
    </row>
    <row r="14" spans="1:104" ht="28.5" x14ac:dyDescent="0.2">
      <c r="A14" s="73" t="s">
        <v>267</v>
      </c>
      <c r="B14" s="48" t="s">
        <v>268</v>
      </c>
      <c r="C14" s="25" t="s">
        <v>269</v>
      </c>
      <c r="D14" s="58" t="s">
        <v>69</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270</v>
      </c>
      <c r="B15" s="48" t="s">
        <v>271</v>
      </c>
      <c r="C15" s="25" t="s">
        <v>272</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273</v>
      </c>
      <c r="B16" s="48" t="s">
        <v>274</v>
      </c>
      <c r="C16" s="48" t="s">
        <v>275</v>
      </c>
      <c r="D16" s="58" t="s">
        <v>69</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276</v>
      </c>
      <c r="B17" s="74" t="s">
        <v>277</v>
      </c>
      <c r="C17" s="33" t="s">
        <v>278</v>
      </c>
      <c r="D17" s="59" t="s">
        <v>69</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279</v>
      </c>
      <c r="B18" s="53" t="s">
        <v>280</v>
      </c>
      <c r="C18" s="30" t="s">
        <v>281</v>
      </c>
      <c r="D18" s="60" t="s">
        <v>69</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200" t="s">
        <v>282</v>
      </c>
      <c r="B20" s="200"/>
      <c r="C20" s="200"/>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7" t="s">
        <v>283</v>
      </c>
      <c r="B21" s="187"/>
      <c r="C21" s="187"/>
      <c r="D21" s="167"/>
      <c r="E21" s="156" t="s">
        <v>284</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285</v>
      </c>
      <c r="F22" s="83" t="s">
        <v>286</v>
      </c>
      <c r="G22" s="83" t="s">
        <v>287</v>
      </c>
      <c r="H22" s="83" t="s">
        <v>288</v>
      </c>
      <c r="I22" s="83" t="s">
        <v>289</v>
      </c>
      <c r="J22" s="83" t="s">
        <v>290</v>
      </c>
      <c r="K22" s="83" t="s">
        <v>291</v>
      </c>
      <c r="L22" s="83" t="s">
        <v>292</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293</v>
      </c>
      <c r="B23" s="48" t="s">
        <v>294</v>
      </c>
      <c r="C23" s="48" t="s">
        <v>295</v>
      </c>
      <c r="D23" s="25" t="s">
        <v>69</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296</v>
      </c>
      <c r="B24" s="86" t="s">
        <v>297</v>
      </c>
      <c r="C24" s="86" t="s">
        <v>298</v>
      </c>
      <c r="D24" s="82" t="s">
        <v>69</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299</v>
      </c>
      <c r="B25" s="53" t="s">
        <v>300</v>
      </c>
      <c r="C25" s="53" t="s">
        <v>301</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row>
    <row r="27" spans="1:104" ht="28.5" customHeight="1" thickBot="1" x14ac:dyDescent="0.35">
      <c r="A27" s="196" t="s">
        <v>302</v>
      </c>
      <c r="B27" s="196"/>
      <c r="C27" s="196"/>
      <c r="D27" s="3"/>
      <c r="E27" s="6"/>
      <c r="F27" s="6"/>
      <c r="G27" s="6"/>
      <c r="H27" s="6"/>
      <c r="I27" s="6"/>
      <c r="J27" s="6"/>
      <c r="K27" s="6"/>
      <c r="L27" s="6"/>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row>
    <row r="28" spans="1:104" ht="36" customHeight="1" x14ac:dyDescent="0.25">
      <c r="A28" s="194" t="s">
        <v>303</v>
      </c>
      <c r="B28" s="195"/>
      <c r="C28" s="195"/>
      <c r="D28" s="66"/>
      <c r="E28" s="156" t="s">
        <v>304</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305</v>
      </c>
      <c r="B30" s="25" t="s">
        <v>306</v>
      </c>
      <c r="C30" s="48" t="s">
        <v>307</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308</v>
      </c>
      <c r="B31" s="25" t="s">
        <v>309</v>
      </c>
      <c r="C31" s="48" t="s">
        <v>310</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311</v>
      </c>
      <c r="B32" s="25" t="s">
        <v>312</v>
      </c>
      <c r="C32" s="75" t="s">
        <v>313</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314</v>
      </c>
      <c r="B33" s="48" t="s">
        <v>315</v>
      </c>
      <c r="C33" s="48" t="s">
        <v>316</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317</v>
      </c>
      <c r="B34" s="48" t="s">
        <v>318</v>
      </c>
      <c r="C34" s="48" t="s">
        <v>319</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320</v>
      </c>
      <c r="B35" s="48" t="s">
        <v>321</v>
      </c>
      <c r="C35" s="48" t="s">
        <v>322</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323</v>
      </c>
      <c r="B36" s="48" t="s">
        <v>324</v>
      </c>
      <c r="C36" s="48" t="s">
        <v>325</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326</v>
      </c>
      <c r="B37" s="48" t="s">
        <v>327</v>
      </c>
      <c r="C37" s="48" t="s">
        <v>328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329</v>
      </c>
      <c r="B38" s="25" t="s">
        <v>330</v>
      </c>
      <c r="C38" s="48" t="s">
        <v>331</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332</v>
      </c>
      <c r="B39" s="25" t="s">
        <v>333</v>
      </c>
      <c r="C39" s="48" t="s">
        <v>334</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335</v>
      </c>
      <c r="B40" s="25" t="s">
        <v>336</v>
      </c>
      <c r="C40" s="48" t="s">
        <v>337</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338</v>
      </c>
      <c r="B41" s="25" t="s">
        <v>339</v>
      </c>
      <c r="C41" s="48" t="s">
        <v>340</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341</v>
      </c>
      <c r="B42" s="53" t="s">
        <v>342</v>
      </c>
      <c r="C42" s="53" t="s">
        <v>343</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row>
    <row r="44" spans="1:44" ht="14.25" hidden="1" customHeight="1" x14ac:dyDescent="0.2">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row>
    <row r="45" spans="1:44" ht="14.25" hidden="1" customHeight="1" x14ac:dyDescent="0.2">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row>
    <row r="46" spans="1:44" ht="14.25" hidden="1" customHeight="1" x14ac:dyDescent="0.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row>
    <row r="47" spans="1:44" ht="14.25" hidden="1" customHeight="1" x14ac:dyDescent="0.2">
      <c r="C47" s="163"/>
      <c r="D47" s="163"/>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row>
    <row r="48" spans="1:44" ht="14.25" hidden="1" customHeight="1" x14ac:dyDescent="0.2">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DHCSDOC-1752074943-2441</_dlc_DocId>
    <_dlc_DocIdUrl xmlns="69bc34b3-1921-46c7-8c7a-d18363374b4b">
      <Url>https://dhcscagovauthoring/formsandpubs/_layouts/15/DocIdRedir.aspx?ID=DHCSDOC-1752074943-2441</Url>
      <Description>DHCSDOC-1752074943-2441</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Publication_x0020_Type xmlns="69bc34b3-1921-46c7-8c7a-d18363374b4b" xsi:nil="true"/>
    <TaxCatchAll xmlns="69bc34b3-1921-46c7-8c7a-d18363374b4b">
      <Value>48</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D34D6A4-6A27-441B-B4F0-6965CE7B3EA6}"/>
</file>

<file path=customXml/itemProps2.xml><?xml version="1.0" encoding="utf-8"?>
<ds:datastoreItem xmlns:ds="http://schemas.openxmlformats.org/officeDocument/2006/customXml" ds:itemID="{D3D8E59B-BF42-402C-8054-ADAE42B327B5}">
  <ds:schemaRefs>
    <ds:schemaRef ds:uri="256ebb23-e2e5-4f05-b4bd-7bb9d2bf8c44"/>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4.xml><?xml version="1.0" encoding="utf-8"?>
<ds:datastoreItem xmlns:ds="http://schemas.openxmlformats.org/officeDocument/2006/customXml" ds:itemID="{5CED2C1A-05BC-4821-973E-E1634C3C980E}"/>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2023-Dental-NAAAR-ANC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Her, Bao@DHCS</cp:lastModifiedBy>
  <cp:revision/>
  <dcterms:created xsi:type="dcterms:W3CDTF">2020-07-01T16:29:44Z</dcterms:created>
  <dcterms:modified xsi:type="dcterms:W3CDTF">2024-11-27T19:51:11Z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MediaServiceImageTags">
    <vt:lpwstr/>
  </property>
  <property fmtid="{D5CDD505-2E9C-101B-9397-08002B2CF9AE}" pid="4" name="_dlc_DocIdItemGuid">
    <vt:lpwstr>839f1221-9a71-4916-8f6a-15bbc9f668bb</vt:lpwstr>
  </property>
  <property fmtid="{D5CDD505-2E9C-101B-9397-08002B2CF9AE}" pid="5" name="Division">
    <vt:lpwstr>48;#Office of Compliance|df3a80cf-a038-4ff0-82ec-a84c6bd32647</vt:lpwstr>
  </property>
</Properties>
</file>