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742" documentId="8_{8751ED84-E062-43FD-8100-F3F4D03A1AE5}" xr6:coauthVersionLast="47" xr6:coauthVersionMax="47" xr10:uidLastSave="{EF4817E6-3E6F-44A8-83FB-A233D4B8D16F}"/>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12"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<sst xmlns="http://schemas.openxmlformats.org/spreadsheetml/2006/main" count="35833" uniqueCount="784">
  <si>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</si>
  <si>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</si>
  <si>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</si>
  <si>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</si>
  <si>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</si>
  <si>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</si>
  <si>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</si>
  <si>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</si>
  <si>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</si>
  <si>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</si>
  <si>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</si>
  <si>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</si>
  <si>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</si>
  <si>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</si>
  <si>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</si>
  <si>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</si>
  <si>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</si>
  <si>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</si>
  <si>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</si>
  <si>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</si>
  <si>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</si>
  <si>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</si>
  <si>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</si>
  <si>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</si>
  <si>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</si>
  <si>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</si>
  <si>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</si>
  <si>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</si>
  <si>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</si>
  <si>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</si>
  <si>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</si>
  <si>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</si>
  <si>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</si>
  <si>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</si>
  <si>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</si>
  <si>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</si>
  <si>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</si>
  <si>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</si>
  <si>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</si>
  <si>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</si>
  <si>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</si>
  <si>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</si>
  <si>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</si>
  <si>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</si>
  <si>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</si>
  <si>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</si>
  <si>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</si>
  <si>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</si>
  <si>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</si>
  <si>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</si>
  <si>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</si>
  <si>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</si>
  <si>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</si>
  <si>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</si>
  <si>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</si>
  <si>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</si>
  <si>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</si>
  <si>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</si>
  <si>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</si>
  <si>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</si>
  <si>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</si>
  <si>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</si>
  <si>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</si>
  <si>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</si>
  <si>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</si>
  <si>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</si>
  <si>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</si>
  <si>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</si>
  <si>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</si>
  <si>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</si>
  <si>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</si>
  <si>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</si>
  <si>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</si>
  <si>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</si>
  <si>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</si>
  <si>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</si>
  <si>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</si>
  <si>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</si>
  <si>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</si>
  <si>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</si>
  <si>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</si>
  <si>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</si>
  <si>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</si>
  <si>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</si>
  <si>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</si>
  <si>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</si>
  <si>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</si>
  <si>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</si>
  <si>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</si>
  <si>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</si>
  <si>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</si>
  <si>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</si>
  <si>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</si>
  <si>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</si>
  <si>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</si>
  <si>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</si>
  <si>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</si>
  <si>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</si>
  <si>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</si>
  <si>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</si>
  <si>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</si>
  <si>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</si>
  <si>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</si>
  <si>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</si>
  <si>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</si>
  <si>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Alameda DMC-ODS</t>
  </si>
  <si>
    <t>Plan 2</t>
  </si>
  <si>
    <t>Contra Costa DMC-ODS</t>
  </si>
  <si>
    <t>Plan 3</t>
  </si>
  <si>
    <t>El Dorado DMC-ODS</t>
  </si>
  <si>
    <t>Plan 4</t>
  </si>
  <si>
    <t>Fresno DMC-ODS</t>
  </si>
  <si>
    <t>Plan 5</t>
  </si>
  <si>
    <t>Imperial DMC-ODS</t>
  </si>
  <si>
    <t>Plan 6</t>
  </si>
  <si>
    <t>Kern DMC-ODS</t>
  </si>
  <si>
    <t>Plan 7</t>
  </si>
  <si>
    <t>Los Angeles DMC-ODS</t>
  </si>
  <si>
    <t>Plan 8</t>
  </si>
  <si>
    <t>Marin DMC-ODS</t>
  </si>
  <si>
    <t>Plan 9</t>
  </si>
  <si>
    <t>Mariposa DMC-ODS</t>
  </si>
  <si>
    <t>Plan 10</t>
  </si>
  <si>
    <t>Merced DMC-ODS</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</si>
  <si>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</si>
  <si>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</si>
  <si>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</si>
  <si>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</si>
  <si>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</si>
  <si>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</si>
  <si>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</si>
  <si>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</si>
  <si>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</si>
  <si>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</si>
  <si>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</si>
  <si>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</si>
  <si>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</si>
  <si>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</si>
  <si>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</si>
  <si>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</si>
  <si>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</si>
  <si>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</si>
  <si>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</si>
  <si>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</si>
  <si>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</si>
  <si>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</si>
  <si>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</si>
  <si>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</si>
  <si>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</si>
  <si>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</si>
  <si>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</si>
  <si>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</si>
  <si>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</si>
  <si>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</si>
  <si>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</si>
  <si>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</si>
  <si>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</si>
  <si>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Alameda DMC-ODS; Contra Costa DMC-ODS; El Dorado DMC-ODS; Fresno DMC-ODS; Kern DMC-ODS; Imperial DMC-ODS; Los Angeles DMC-ODS; Marin DMC-ODS; Mariposa DMC-ODS; Merced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</si>
  <si>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</si>
  <si>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</si>
  <si>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</si>
  <si>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</si>
  <si>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</si>
  <si>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</si>
  <si>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</si>
  <si>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</si>
  <si>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</si>
  <si>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</si>
  <si>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</si>
  <si>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</si>
  <si>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</si>
  <si>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</si>
  <si>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</si>
  <si>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</si>
  <si>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</si>
  <si>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 xml:space="preserve">Alameda DMC-ODS; Contra Costa DMC-ODS; El Dorado DMC-ODS; Fresno DMC-ODS; Imperial DMC-ODS; Kern DMC-ODS; Los Angeles DMC-ODS; Marin DMC-ODS; Mariposa DMC-ODS; Merced DMC-ODS; </t>
  </si>
  <si>
    <t>Network Adequacy Certification Tool (NACT)</t>
  </si>
  <si>
    <t>Language Capabilities: Contract
IHCP: Contract/Good-faith effort to contract</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</si>
  <si>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</si>
  <si>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</si>
  <si>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</si>
  <si>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</si>
  <si>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</si>
  <si>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</si>
  <si>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</si>
  <si>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</si>
  <si>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</si>
  <si>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</si>
  <si>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</si>
  <si>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</si>
  <si>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</si>
  <si>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</si>
  <si>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</si>
  <si>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</si>
  <si>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</si>
  <si>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</si>
  <si>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</si>
  <si>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</si>
  <si>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</si>
  <si>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</si>
  <si>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</si>
  <si>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</si>
  <si>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</si>
  <si>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</si>
  <si>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</si>
  <si>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</si>
  <si>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</si>
  <si>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</si>
  <si>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</si>
  <si>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</si>
  <si>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</si>
  <si>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</si>
  <si>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</si>
  <si>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</si>
  <si>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</si>
  <si>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</si>
  <si>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</si>
  <si>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</si>
  <si>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</si>
  <si>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</si>
  <si>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</si>
  <si>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</si>
  <si>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</si>
  <si>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</si>
  <si>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</si>
  <si>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</si>
  <si>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</si>
  <si>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</si>
  <si>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</si>
  <si>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</si>
  <si>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</si>
  <si>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</si>
  <si>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</si>
  <si>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</si>
  <si>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</si>
  <si>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</si>
  <si>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</si>
  <si>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</si>
  <si>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</si>
  <si>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</si>
  <si>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</si>
  <si>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</si>
  <si>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</si>
  <si>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</si>
  <si>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</si>
  <si>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</si>
  <si>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</si>
  <si>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</si>
  <si>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</si>
  <si>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</si>
  <si>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</si>
  <si>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</si>
  <si>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</si>
  <si>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</si>
  <si>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</si>
  <si>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</si>
  <si>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</si>
  <si>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</si>
  <si>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</si>
  <si>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</si>
  <si>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</si>
  <si>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</si>
  <si>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</si>
  <si>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</si>
  <si>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</si>
  <si>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</si>
  <si>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</si>
  <si>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</si>
  <si>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</si>
  <si>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</si>
  <si>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</si>
  <si>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</si>
  <si>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</si>
  <si>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</si>
  <si>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</si>
  <si>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</si>
  <si>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</si>
  <si>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</si>
  <si>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</si>
  <si>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</si>
  <si>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</si>
  <si>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</si>
  <si>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</si>
  <si>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</si>
  <si>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</si>
  <si>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</si>
  <si>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</si>
  <si>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</si>
  <si>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</si>
  <si>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</si>
  <si>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</si>
  <si>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</si>
  <si>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</si>
  <si>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</si>
  <si>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</si>
  <si>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</si>
  <si>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</si>
  <si>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</si>
  <si>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</si>
  <si>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</si>
  <si>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</si>
  <si>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</si>
  <si>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</si>
  <si>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</si>
  <si>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</si>
  <si>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</si>
  <si>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</si>
  <si>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</si>
  <si>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</si>
  <si>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</si>
  <si>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</si>
  <si>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</si>
  <si>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</si>
  <si>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</si>
  <si>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</si>
  <si>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</si>
  <si>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</si>
  <si>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</si>
  <si>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</si>
  <si>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</si>
  <si>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</si>
  <si>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</si>
  <si>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</si>
  <si>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</si>
  <si>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</si>
  <si>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</si>
  <si>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</si>
  <si>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</si>
  <si>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</si>
  <si>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</si>
  <si>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</si>
  <si>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</si>
  <si>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</si>
  <si>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</si>
  <si>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</si>
  <si>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</si>
  <si>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</si>
  <si>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</si>
  <si>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</si>
  <si>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</si>
  <si>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</si>
  <si>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</si>
  <si>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</si>
  <si>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</si>
  <si>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</si>
  <si>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</si>
  <si>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</si>
  <si>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</si>
  <si>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</si>
  <si>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</si>
  <si>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</si>
  <si>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</si>
  <si>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</si>
  <si>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</si>
  <si>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</si>
  <si>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</si>
  <si>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</si>
  <si>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</si>
  <si>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</si>
  <si>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</si>
  <si>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</si>
  <si>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</si>
  <si>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</si>
  <si>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</si>
  <si>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</si>
  <si>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</si>
  <si>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 xml:space="preserve">Alameda DMC-ODS is required to submit a plan of correction within 30 days 
to address each deficiency, which is subject to DHCS approval. </t>
  </si>
  <si>
    <t>III.C.2d</t>
  </si>
  <si>
    <t>Plan deficiencies: monitoring progress</t>
  </si>
  <si>
    <t>Describe how the state will monitor the plan's progress with this standard.</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</si>
  <si>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</si>
  <si>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</si>
  <si>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</si>
  <si>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</si>
  <si>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</si>
  <si>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</si>
  <si>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</si>
  <si>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</si>
  <si>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</si>
  <si>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</si>
  <si>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</si>
  <si>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</si>
  <si>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</si>
  <si>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</si>
  <si>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</si>
  <si>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</si>
  <si>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</si>
  <si>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</si>
  <si>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</si>
  <si>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</si>
  <si>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</si>
  <si>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</si>
  <si>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</si>
  <si>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</si>
  <si>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</si>
  <si>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</si>
  <si>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</si>
  <si>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</si>
  <si>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</si>
  <si>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</si>
  <si>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</si>
  <si>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</si>
  <si>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</si>
  <si>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</si>
  <si>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</si>
  <si>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</si>
  <si>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</si>
  <si>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</si>
  <si>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</si>
  <si>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</si>
  <si>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</si>
  <si>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</si>
  <si>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</si>
  <si>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</si>
  <si>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</si>
  <si>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</si>
  <si>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</si>
  <si>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</si>
  <si>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</si>
  <si>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</si>
  <si>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</si>
  <si>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</si>
  <si>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</si>
  <si>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</si>
  <si>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</si>
  <si>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</si>
  <si>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</si>
  <si>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</si>
  <si>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</si>
  <si>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</si>
  <si>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</si>
  <si>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</si>
  <si>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</si>
  <si>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</si>
  <si>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</si>
  <si>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</si>
  <si>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</si>
  <si>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</si>
  <si>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</si>
  <si>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</si>
  <si>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</si>
  <si>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</si>
  <si>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</si>
  <si>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</si>
  <si>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</si>
  <si>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</si>
  <si>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</si>
  <si>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</si>
  <si>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</si>
  <si>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</si>
  <si>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</si>
  <si>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Contract/Good faith effort to contract ; 
</t>
  </si>
  <si>
    <t xml:space="preserve">Contra Costa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</si>
  <si>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</si>
  <si>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</si>
  <si>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El Dorado DMC-ODS is required to submit a plan of correction within 30 days to address each deficiency, which is subject to DHCS approval. </t>
  </si>
  <si>
    <t>DHCS will monitor the corrective action plan to ensure the Plan submits a 274 file to analyze capacity and composition .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</si>
  <si>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</si>
  <si>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Contract/Good faith effort to contract ; 
Network Adequacy Certification Tool (NACT); 
</t>
  </si>
  <si>
    <t xml:space="preserve">Fresno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</si>
  <si>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</si>
  <si>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</si>
  <si>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</si>
  <si>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Imperial DMC-ODS is required to submit a plan of correction within 30 days to 
address each deficiency, which is subject to DHCS approval. </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</si>
  <si>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</si>
  <si>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</si>
  <si>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Plan provider directory review</t>
  </si>
  <si>
    <t xml:space="preserve">Kern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</si>
  <si>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the identified deficiencies is subject to continued corrective action, up to and including temporary withhold of funds, monetary sanctions, and/or administrative sanctions.</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</si>
  <si>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the identified deficiencies is subject to continued corrective action, up to and including temporary withhold of funds, monetary sanctions, and/or administrative sanctions.</t>
  </si>
  <si>
    <t>Yes, the plan complies based on all analyses</t>
  </si>
  <si>
    <t xml:space="preserve">Marin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</si>
  <si>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identified issues in the corrective action plan. Any Plan that is not making satisfactory progress toward resolving identified deficiencyies is subject to continued corrective action, up to and including temporary withhold of funds, monetary sanctions, and/or administrative sanctions.</t>
  </si>
  <si>
    <t xml:space="preserve">Plan Provider Directory Review </t>
  </si>
  <si>
    <t xml:space="preserve">Network Adequacy Certification Tool (NACT); 
Geomapping; 
</t>
  </si>
  <si>
    <t>Additional opportunities to resolve the non-compliance with time or distance standards are exhausted, and the Plan will remain noncompliant for the certification period for SFY 2024-2025.</t>
  </si>
  <si>
    <t xml:space="preserve">Mariposa DMC-ODS is required to submit a plan of correction within 30 days to 
address each deficiency, which is subject to DHCS approval. </t>
  </si>
  <si>
    <t>The state will monitor the plan through enhanced monitoring and any Plan that is not making satisfactory progress towards resolving deficiency(ies) is subject to administrative and financial sanctions.</t>
  </si>
  <si>
    <t>DHCS will monitor the corrective action plan to ensure the Plan submits supporting documentation to demonstrate good 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</si>
  <si>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DHCS required the Merced DMC-ODS to submit an Alternative Access Standards request for not meeting time or distance standards. </t>
  </si>
  <si>
    <t xml:space="preserve">Merced DMC-ODS is required to submit a plan of correction within 30 days to 
address each deficiency, which is subject to DHCS approval. </t>
  </si>
  <si>
    <t>DHCS granted Alternative Access Standards Request for areas the DMC-ODS plan is unable to meet time or distance standards as the plan has exhausted all other reasonable options to obtain providers to meet the applicable standards.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</si>
  <si>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</si>
  <si>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</si>
  <si>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</si>
  <si>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</si>
  <si>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</si>
  <si>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</si>
  <si>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</si>
  <si>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</si>
  <si>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</si>
  <si>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</si>
  <si>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</si>
  <si>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</si>
  <si>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</si>
  <si>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</si>
  <si>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</si>
  <si>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</si>
  <si>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</si>
  <si>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</si>
  <si>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</si>
  <si>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</si>
  <si>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</si>
  <si>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</si>
  <si>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</si>
  <si>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</si>
  <si>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</si>
  <si>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</si>
  <si>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</si>
  <si>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</si>
  <si>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</si>
  <si>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</si>
  <si>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</si>
  <si>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</si>
  <si>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</si>
  <si>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</si>
  <si>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Alameda DMC-ODS does not meet the availability of services for timely access. DHCS analyzed the Timely Access Data Tool submitted by the Plan to determine compliance.</t>
  </si>
  <si>
    <t>Contra Costa DMC-ODS does not meet the availability of services for capacity and composition. DHCS analyzed the Network Adequacy Certification Tool submitted by the Plan to determine compliance.</t>
  </si>
  <si>
    <t>El Dorado DMC-ODS does not meet the availability of services for capacity and composition. DHCS analyzed the Network Adequacy Certification Tool submitted by the Plan to determine compliance.
El Dorado DMC-ODS does not meet the availability of services for timely access. DHCS analyzed the Timely Access Data Tool submitted by the Plan to determine compliance.</t>
  </si>
  <si>
    <t>Fresno DMC-ODS does not meet the availability of services for capacity and composition. DHCS analyzed the Network Adequacy Certification Tool submitted by the Plan to determine compliance.</t>
  </si>
  <si>
    <t>Kern DMC-ODS does not meet the availability of services for capacity and composition. DHCS analyzed the Network Adequacy Certification Tool submitted by the Plan to determine compliance.</t>
  </si>
  <si>
    <t>Marin DMC-ODS does not meet the availability of services for capacity and composition. DHCS analyzed the Network Adequacy Certification Tool submitted by the Plan to determine compliance.</t>
  </si>
  <si>
    <t xml:space="preserve">Mariposa DMC-ODS does not meet the availability of services for time or distance and capacity and composition. DHCS analyzed the Network Adequacy Certification Tool submitted by the Plan to determine compliance.
Mariposa DMC-ODS does not meet the availability of services for timely access. DHCS analyzed the Timely Access Data Tool submitted by the Plan to determine compliance. </t>
  </si>
  <si>
    <t xml:space="preserve">Merced DMC-ODS does not meet the availability of services for capacity and composition. DHCS analyzed the Network Adequacy Certification Tool submitted by the Plan to determine compliance.
Merced DMC-ODS does not meet the availability of services for timely access. DHCS analyzed the Timely Access Data Tool submitted by the Plan to determine compliance. </t>
  </si>
  <si>
    <t>III.B.7</t>
  </si>
  <si>
    <t>Plan deficiencies: 42 C.F.R. § 438.206 description of what the plan will do to achieve compliance</t>
  </si>
  <si>
    <t>Describe what the plan will do to achieve compliance.</t>
  </si>
  <si>
    <t xml:space="preserve">Alameda DMC-ODS is required to submit a plan of correction within 30 days to address each deficiency, which is subject to DHCS approval. </t>
  </si>
  <si>
    <t xml:space="preserve">Contra Costa DMC-ODS is required to submit a plan of correction within 30 days to address each deficiency, which is subject to DHCS approval. </t>
  </si>
  <si>
    <t xml:space="preserve">Fresno DMC-ODS is required to submit a plan of correction within 30 days to address each deficiency, which is subject to DHCS approval. </t>
  </si>
  <si>
    <t xml:space="preserve">Mariposa DMC-ODS is required to submit a plan of correction within 30 days to address each deficiency, which is subject to DHCS approval. </t>
  </si>
  <si>
    <t xml:space="preserve">Merced DMC-ODS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</si>
  <si>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</si>
  <si>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</si>
  <si>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</si>
  <si>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</si>
  <si>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</si>
  <si>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</si>
  <si>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</si>
  <si>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 xml:space="preserve"> DHCS will monitor the corrective action plan to ensure the Plan submits a 274 file to analyze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</si>
  <si>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standards, and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</si>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</sst>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5">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3" t="s">
        <v>18</v>
      </c>
      <c r="B13" s="284"/>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I18" sqref="I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information'!E30="","[Plan 6]",'I_State and program information'!E30)</f>
        <v>Kern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t="s">
        <v>354</v>
      </c>
      <c r="H12" s="49" t="s">
        <v>354</v>
      </c>
      <c r="I12" s="49"/>
      <c r="J12" s="49" t="s">
        <v>354</v>
      </c>
      <c r="K12" s="49"/>
      <c r="L12" s="49"/>
      <c r="M12" s="49"/>
      <c r="N12" s="49"/>
      <c r="O12" s="49" t="s">
        <v>354</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t="s">
        <v>328</v>
      </c>
      <c r="H15" s="49" t="s">
        <v>328</v>
      </c>
      <c r="I15" s="49"/>
      <c r="J15" s="49" t="s">
        <v>328</v>
      </c>
      <c r="K15" s="49"/>
      <c r="L15" s="49"/>
      <c r="M15" s="49"/>
      <c r="N15" s="49"/>
      <c r="O15" s="49" t="s">
        <v>451</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c r="G16" s="49" t="s">
        <v>362</v>
      </c>
      <c r="H16" s="49" t="s">
        <v>362</v>
      </c>
      <c r="I16" s="49"/>
      <c r="J16" s="49" t="s">
        <v>362</v>
      </c>
      <c r="K16" s="49"/>
      <c r="L16" s="49"/>
      <c r="M16" s="49"/>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467</v>
      </c>
      <c r="H17" s="49" t="s">
        <v>467</v>
      </c>
      <c r="I17" s="49"/>
      <c r="J17" s="49" t="s">
        <v>467</v>
      </c>
      <c r="K17" s="49"/>
      <c r="L17" s="49"/>
      <c r="M17" s="49"/>
      <c r="N17" s="49"/>
      <c r="O17" s="49" t="s">
        <v>467</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367</v>
      </c>
      <c r="B18" s="9" t="s">
        <v>368</v>
      </c>
      <c r="C18" s="9" t="s">
        <v>369</v>
      </c>
      <c r="D18" s="132" t="s">
        <v>58</v>
      </c>
      <c r="E18" s="238"/>
      <c r="F18" s="49"/>
      <c r="G18" s="49" t="s">
        <v>468</v>
      </c>
      <c r="H18" s="49" t="s">
        <v>468</v>
      </c>
      <c r="I18" s="49"/>
      <c r="J18" s="49" t="s">
        <v>468</v>
      </c>
      <c r="K18" s="49"/>
      <c r="L18" s="49"/>
      <c r="M18" s="49"/>
      <c r="N18" s="49"/>
      <c r="O18" s="49" t="s">
        <v>469</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v>45880</v>
      </c>
      <c r="K19" s="52"/>
      <c r="L19" s="52"/>
      <c r="M19" s="52"/>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t="s">
        <v>159</v>
      </c>
      <c r="I20" s="51"/>
      <c r="J20" s="51" t="s">
        <v>159</v>
      </c>
      <c r="K20" s="51"/>
      <c r="L20" s="51"/>
      <c r="M20" s="51"/>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377</v>
      </c>
      <c r="B21" s="9" t="s">
        <v>378</v>
      </c>
      <c r="C21" s="9" t="s">
        <v>379</v>
      </c>
      <c r="D21" s="132" t="s">
        <v>58</v>
      </c>
      <c r="E21" s="238"/>
      <c r="F21" s="49"/>
      <c r="G21" s="49" t="s">
        <v>55</v>
      </c>
      <c r="H21" s="49" t="s">
        <v>55</v>
      </c>
      <c r="I21" s="49"/>
      <c r="J21" s="49" t="s">
        <v>55</v>
      </c>
      <c r="K21" s="49"/>
      <c r="L21" s="49"/>
      <c r="M21" s="49"/>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t="s">
        <v>55</v>
      </c>
      <c r="K22" s="49"/>
      <c r="L22" s="49"/>
      <c r="M22" s="49"/>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E5" sqref="E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information'!E31="","[Plan 7]",'I_State and program information'!E31)</f>
        <v>Los Angeles DMC-ODS</v>
      </c>
    </row>
    <row r="5" spans="1:104" ht="56.25">
      <c r="A5" s="16" t="s">
        <v>343</v>
      </c>
      <c r="B5" s="82" t="s">
        <v>344</v>
      </c>
      <c r="C5" s="15" t="s">
        <v>345</v>
      </c>
      <c r="D5" s="56" t="s">
        <v>470</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356</v>
      </c>
      <c r="B15" s="9" t="s">
        <v>357</v>
      </c>
      <c r="C15" s="211" t="s">
        <v>358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75">
      <c r="A16" s="16" t="s">
        <v>359</v>
      </c>
      <c r="B16" s="9" t="s">
        <v>360</v>
      </c>
      <c r="C16" s="280" t="s">
        <v>361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363</v>
      </c>
      <c r="B17" s="9" t="s">
        <v>364</v>
      </c>
      <c r="C17" s="15" t="s">
        <v>365</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367</v>
      </c>
      <c r="B18" s="9" t="s">
        <v>368</v>
      </c>
      <c r="C18" s="9" t="s">
        <v>369</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I16" activePane="bottomRight" state="frozen"/>
      <selection pane="bottomRight" activeCell="I16" sqref="I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information'!E32="","[Plan 8]",'I_State and program information'!E32)</f>
        <v>Marin DMC-ODS</v>
      </c>
    </row>
    <row r="5" spans="1:104" ht="56.25">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356</v>
      </c>
      <c r="B15" s="9" t="s">
        <v>357</v>
      </c>
      <c r="C15" s="211" t="s">
        <v>358</v>
      </c>
      <c r="D15" s="132" t="s">
        <v>84</v>
      </c>
      <c r="E15" s="238"/>
      <c r="F15" s="49"/>
      <c r="G15" s="49"/>
      <c r="H15" s="49"/>
      <c r="I15" s="49" t="s">
        <v>328</v>
      </c>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c r="G16" s="49"/>
      <c r="H16" s="49"/>
      <c r="I16" s="49" t="s">
        <v>362</v>
      </c>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471</v>
      </c>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367</v>
      </c>
      <c r="B18" s="9" t="s">
        <v>368</v>
      </c>
      <c r="C18" s="9" t="s">
        <v>369</v>
      </c>
      <c r="D18" s="132" t="s">
        <v>58</v>
      </c>
      <c r="E18" s="238"/>
      <c r="F18" s="49"/>
      <c r="G18" s="49"/>
      <c r="H18" s="49"/>
      <c r="I18" s="49" t="s">
        <v>472</v>
      </c>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v>45880</v>
      </c>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t="s">
        <v>159</v>
      </c>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377</v>
      </c>
      <c r="B21" s="9" t="s">
        <v>378</v>
      </c>
      <c r="C21" s="9" t="s">
        <v>379</v>
      </c>
      <c r="D21" s="132" t="s">
        <v>58</v>
      </c>
      <c r="E21" s="238"/>
      <c r="F21" s="49"/>
      <c r="G21" s="49"/>
      <c r="H21" s="49"/>
      <c r="I21" s="49" t="s">
        <v>55</v>
      </c>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t="s">
        <v>55</v>
      </c>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information'!E33="","[Plan 9]",'I_State and program information'!E33)</f>
        <v>Mariposa DMC-ODS</v>
      </c>
    </row>
    <row r="5" spans="1:104" ht="56.25">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t="s">
        <v>354</v>
      </c>
      <c r="G12" s="49"/>
      <c r="H12" s="49"/>
      <c r="I12" s="49" t="s">
        <v>354</v>
      </c>
      <c r="J12" s="49" t="s">
        <v>354</v>
      </c>
      <c r="K12" s="49"/>
      <c r="L12" s="49"/>
      <c r="M12" s="49"/>
      <c r="N12" s="49" t="s">
        <v>354</v>
      </c>
      <c r="O12" s="49"/>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t="s">
        <v>474</v>
      </c>
      <c r="G15" s="49"/>
      <c r="H15" s="49"/>
      <c r="I15" s="49" t="s">
        <v>328</v>
      </c>
      <c r="J15" s="49" t="s">
        <v>328</v>
      </c>
      <c r="K15" s="49"/>
      <c r="L15" s="49"/>
      <c r="M15" s="49"/>
      <c r="N15" s="49" t="s">
        <v>329</v>
      </c>
      <c r="O15" s="49"/>
      <c r="P15" s="49" t="s">
        <v>458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t="s">
        <v>362</v>
      </c>
      <c r="G16" s="49"/>
      <c r="H16" s="49"/>
      <c r="I16" s="49" t="s">
        <v>362</v>
      </c>
      <c r="J16" s="49" t="s">
        <v>362</v>
      </c>
      <c r="K16" s="49"/>
      <c r="L16" s="49"/>
      <c r="M16" s="49"/>
      <c r="N16" s="49" t="s">
        <v>362</v>
      </c>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363</v>
      </c>
      <c r="B17" s="9" t="s">
        <v>364</v>
      </c>
      <c r="C17" s="15" t="s">
        <v>365</v>
      </c>
      <c r="D17" s="132" t="s">
        <v>58</v>
      </c>
      <c r="E17" s="238"/>
      <c r="F17" s="49" t="s">
        <v>475</v>
      </c>
      <c r="G17" s="49"/>
      <c r="H17" s="49"/>
      <c r="I17" s="49" t="s">
        <v>476</v>
      </c>
      <c r="J17" s="49" t="s">
        <v>476</v>
      </c>
      <c r="K17" s="49"/>
      <c r="L17" s="49"/>
      <c r="M17" s="49"/>
      <c r="N17" s="49" t="s">
        <v>476</v>
      </c>
      <c r="O17" s="49"/>
      <c r="P17" s="49" t="s">
        <v>476</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t="s">
        <v>477</v>
      </c>
      <c r="G18" s="49"/>
      <c r="H18" s="49"/>
      <c r="I18" s="49" t="s">
        <v>453</v>
      </c>
      <c r="J18" s="49" t="s">
        <v>453</v>
      </c>
      <c r="K18" s="49"/>
      <c r="L18" s="49"/>
      <c r="M18" s="49"/>
      <c r="N18" s="49" t="s">
        <v>370</v>
      </c>
      <c r="O18" s="49"/>
      <c r="P18" s="49" t="s">
        <v>478</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t="s">
        <v>55</v>
      </c>
      <c r="G19" s="52"/>
      <c r="H19" s="52"/>
      <c r="I19" s="52">
        <v>45880</v>
      </c>
      <c r="J19" s="52">
        <v>45880</v>
      </c>
      <c r="K19" s="52"/>
      <c r="L19" s="52"/>
      <c r="M19" s="52"/>
      <c r="N19" s="52">
        <v>45880</v>
      </c>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t="s">
        <v>159</v>
      </c>
      <c r="G20" s="51"/>
      <c r="H20" s="51"/>
      <c r="I20" s="51" t="s">
        <v>159</v>
      </c>
      <c r="J20" s="51" t="s">
        <v>159</v>
      </c>
      <c r="K20" s="51"/>
      <c r="L20" s="51"/>
      <c r="M20" s="51"/>
      <c r="N20" s="51" t="s">
        <v>159</v>
      </c>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377</v>
      </c>
      <c r="B21" s="9" t="s">
        <v>378</v>
      </c>
      <c r="C21" s="9" t="s">
        <v>379</v>
      </c>
      <c r="D21" s="132" t="s">
        <v>58</v>
      </c>
      <c r="E21" s="238"/>
      <c r="F21" s="49" t="s">
        <v>55</v>
      </c>
      <c r="G21" s="49"/>
      <c r="H21" s="49"/>
      <c r="I21" s="49" t="s">
        <v>55</v>
      </c>
      <c r="J21" s="49" t="s">
        <v>55</v>
      </c>
      <c r="K21" s="49"/>
      <c r="L21" s="49"/>
      <c r="M21" s="49"/>
      <c r="N21" s="49" t="s">
        <v>55</v>
      </c>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t="s">
        <v>55</v>
      </c>
      <c r="G22" s="49"/>
      <c r="H22" s="49"/>
      <c r="I22" s="49" t="s">
        <v>55</v>
      </c>
      <c r="J22" s="49" t="s">
        <v>55</v>
      </c>
      <c r="K22" s="49"/>
      <c r="L22" s="49"/>
      <c r="M22" s="49"/>
      <c r="N22" s="49" t="s">
        <v>55</v>
      </c>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F15" sqref="F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information'!E34="","[Plan 10]",'I_State and program information'!E34)</f>
        <v>Merced DMC-ODS</v>
      </c>
    </row>
    <row r="5" spans="1:104" ht="56.25">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t="s">
        <v>354</v>
      </c>
      <c r="G12" s="49"/>
      <c r="H12" s="49"/>
      <c r="I12" s="49" t="s">
        <v>354</v>
      </c>
      <c r="J12" s="49" t="s">
        <v>354</v>
      </c>
      <c r="K12" s="49" t="s">
        <v>354</v>
      </c>
      <c r="L12" s="49"/>
      <c r="M12" s="49"/>
      <c r="N12" s="49"/>
      <c r="O12" s="49" t="s">
        <v>354</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t="s">
        <v>474</v>
      </c>
      <c r="G15" s="49"/>
      <c r="H15" s="49"/>
      <c r="I15" s="49" t="s">
        <v>328</v>
      </c>
      <c r="J15" s="49" t="s">
        <v>328</v>
      </c>
      <c r="K15" s="49" t="s">
        <v>329</v>
      </c>
      <c r="L15" s="49"/>
      <c r="M15" s="49"/>
      <c r="N15" s="49"/>
      <c r="O15" s="49" t="s">
        <v>451</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0" t="s">
        <v>361</v>
      </c>
      <c r="D16" s="132" t="s">
        <v>58</v>
      </c>
      <c r="E16" s="238"/>
      <c r="F16" s="49" t="s">
        <v>362</v>
      </c>
      <c r="G16" s="49"/>
      <c r="H16" s="49"/>
      <c r="I16" s="49" t="s">
        <v>362</v>
      </c>
      <c r="J16" s="49" t="s">
        <v>362</v>
      </c>
      <c r="K16" s="49" t="s">
        <v>362</v>
      </c>
      <c r="L16" s="49"/>
      <c r="M16" s="49"/>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t="s">
        <v>479</v>
      </c>
      <c r="G17" s="49"/>
      <c r="H17" s="49"/>
      <c r="I17" s="49" t="s">
        <v>480</v>
      </c>
      <c r="J17" s="49" t="s">
        <v>480</v>
      </c>
      <c r="K17" s="49" t="s">
        <v>480</v>
      </c>
      <c r="L17" s="49"/>
      <c r="M17" s="49"/>
      <c r="N17" s="49"/>
      <c r="O17" s="49" t="s">
        <v>480</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367</v>
      </c>
      <c r="B18" s="9" t="s">
        <v>368</v>
      </c>
      <c r="C18" s="9" t="s">
        <v>369</v>
      </c>
      <c r="D18" s="132" t="s">
        <v>58</v>
      </c>
      <c r="E18" s="238"/>
      <c r="F18" s="49" t="s">
        <v>55</v>
      </c>
      <c r="G18" s="49"/>
      <c r="H18" s="49"/>
      <c r="I18" s="49" t="s">
        <v>453</v>
      </c>
      <c r="J18" s="278" t="s">
        <v>453</v>
      </c>
      <c r="K18" s="49" t="s">
        <v>370</v>
      </c>
      <c r="L18" s="49"/>
      <c r="M18" s="49"/>
      <c r="N18" s="49"/>
      <c r="O18" s="278" t="s">
        <v>464</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t="s">
        <v>55</v>
      </c>
      <c r="G19" s="52"/>
      <c r="H19" s="52"/>
      <c r="I19" s="52">
        <v>45880</v>
      </c>
      <c r="J19" s="52">
        <v>45880</v>
      </c>
      <c r="K19" s="52">
        <v>45880</v>
      </c>
      <c r="L19" s="52"/>
      <c r="M19" s="52"/>
      <c r="N19" s="52"/>
      <c r="O19" s="52">
        <v>45880</v>
      </c>
      <c r="P19" s="279"/>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t="s">
        <v>151</v>
      </c>
      <c r="G20" s="51"/>
      <c r="H20" s="51"/>
      <c r="I20" s="51" t="s">
        <v>159</v>
      </c>
      <c r="J20" s="51" t="s">
        <v>159</v>
      </c>
      <c r="K20" s="51" t="s">
        <v>159</v>
      </c>
      <c r="L20" s="51"/>
      <c r="M20" s="51"/>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56.25">
      <c r="A21" s="16" t="s">
        <v>377</v>
      </c>
      <c r="B21" s="9" t="s">
        <v>378</v>
      </c>
      <c r="C21" s="9" t="s">
        <v>379</v>
      </c>
      <c r="D21" s="132" t="s">
        <v>58</v>
      </c>
      <c r="E21" s="238"/>
      <c r="F21" s="49" t="s">
        <v>479</v>
      </c>
      <c r="G21" s="49"/>
      <c r="H21" s="49"/>
      <c r="I21" s="49" t="s">
        <v>55</v>
      </c>
      <c r="J21" s="49" t="s">
        <v>55</v>
      </c>
      <c r="K21" s="49" t="s">
        <v>55</v>
      </c>
      <c r="L21" s="49"/>
      <c r="M21" s="49"/>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380</v>
      </c>
      <c r="B22" s="9" t="s">
        <v>381</v>
      </c>
      <c r="C22" s="9" t="s">
        <v>382</v>
      </c>
      <c r="D22" s="132" t="s">
        <v>58</v>
      </c>
      <c r="E22" s="238"/>
      <c r="F22" s="49" t="s">
        <v>481</v>
      </c>
      <c r="G22" s="49"/>
      <c r="H22" s="49"/>
      <c r="I22" s="49" t="s">
        <v>55</v>
      </c>
      <c r="J22" s="49" t="s">
        <v>55</v>
      </c>
      <c r="K22" s="49" t="s">
        <v>55</v>
      </c>
      <c r="L22" s="49"/>
      <c r="M22" s="49"/>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7" activePane="bottomRight" state="frozen"/>
      <selection pane="bottomRight" activeCell="E12" sqref="E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482</v>
      </c>
      <c r="F1" s="180" t="s">
        <v>483</v>
      </c>
      <c r="G1" s="180" t="s">
        <v>484</v>
      </c>
      <c r="H1" s="180" t="s">
        <v>485</v>
      </c>
      <c r="I1" s="180" t="s">
        <v>486</v>
      </c>
      <c r="J1" s="180" t="s">
        <v>487</v>
      </c>
      <c r="K1" s="180" t="s">
        <v>488</v>
      </c>
      <c r="L1" s="180" t="s">
        <v>489</v>
      </c>
      <c r="M1" s="180" t="s">
        <v>490</v>
      </c>
      <c r="N1" s="180" t="s">
        <v>491</v>
      </c>
    </row>
    <row r="2" spans="1:14" s="76" customFormat="1" ht="64.900000000000006" customHeight="1">
      <c r="A2" s="310" t="s">
        <v>340</v>
      </c>
      <c r="B2" s="310"/>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492</v>
      </c>
      <c r="B3" s="24"/>
      <c r="C3" s="24"/>
      <c r="D3" s="1"/>
      <c r="E3" s="2"/>
      <c r="F3" s="2"/>
      <c r="G3" s="2"/>
      <c r="H3" s="2"/>
      <c r="I3" s="2"/>
      <c r="J3" s="2"/>
      <c r="K3" s="2"/>
      <c r="L3" s="2"/>
    </row>
    <row r="4" spans="1:14" ht="40.15" customHeight="1">
      <c r="A4" s="311" t="s">
        <v>493</v>
      </c>
      <c r="B4" s="312"/>
      <c r="C4" s="312"/>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Alameda DMC-ODS</v>
      </c>
      <c r="F5" s="59" t="str">
        <f>IF('I_State and program information'!$E$26&lt;&gt;"",'I_State and program information'!$E$26,"[Plan 2]")</f>
        <v>Contra Costa DMC-ODS</v>
      </c>
      <c r="G5" s="59" t="str">
        <f>IF('I_State and program information'!$E$27&lt;&gt;"",'I_State and program information'!$E$27,"[Plan 3]")</f>
        <v>El Dorado DMC-ODS</v>
      </c>
      <c r="H5" s="59" t="str">
        <f>IF('I_State and program information'!$E$28&lt;&gt;"",'I_State and program information'!$E$28,"[Plan 4]")</f>
        <v>Fresno DMC-ODS</v>
      </c>
      <c r="I5" s="59" t="str">
        <f>IF('I_State and program information'!$E$29&lt;&gt;"",'I_State and program information'!$E$29,"[Plan 5]")</f>
        <v>Imperial DMC-ODS</v>
      </c>
      <c r="J5" s="59" t="str">
        <f>IF('I_State and program information'!$E$30&lt;&gt;"",'I_State and program information'!$E$30,"[Plan 6]")</f>
        <v>Kern DMC-ODS</v>
      </c>
      <c r="K5" s="59" t="str">
        <f>IF('I_State and program information'!$E$31&lt;&gt;"",'I_State and program information'!$E$31,"[Plan 7]")</f>
        <v>Los Angeles DMC-ODS</v>
      </c>
      <c r="L5" s="59" t="str">
        <f>IF('I_State and program information'!$E$32&lt;&gt;"",'I_State and program information'!$E$32,"[Plan 8]")</f>
        <v>Marin DMC-ODS</v>
      </c>
      <c r="M5" s="59" t="str">
        <f>IF('I_State and program information'!$E$33&lt;&gt;"",'I_State and program information'!$E$33,"[Plan 9]")</f>
        <v>Mariposa DMC-ODS</v>
      </c>
      <c r="N5" s="59" t="str">
        <f>IF('I_State and program information'!$E$34&lt;&gt;"",'I_State and program information'!$E$34,"[Plan 10]")</f>
        <v>Merced DMC-ODS</v>
      </c>
    </row>
    <row r="6" spans="1:14" ht="61.15" customHeight="1">
      <c r="A6" s="16" t="s">
        <v>494</v>
      </c>
      <c r="B6" s="9" t="s">
        <v>495</v>
      </c>
      <c r="C6" s="15" t="s">
        <v>496</v>
      </c>
      <c r="D6" s="15" t="s">
        <v>84</v>
      </c>
      <c r="E6" s="88" t="s">
        <v>497</v>
      </c>
      <c r="F6" s="60" t="s">
        <v>497</v>
      </c>
      <c r="G6" s="60" t="s">
        <v>497</v>
      </c>
      <c r="H6" s="60" t="s">
        <v>497</v>
      </c>
      <c r="I6" s="60" t="s">
        <v>498</v>
      </c>
      <c r="J6" s="60" t="s">
        <v>497</v>
      </c>
      <c r="K6" s="60" t="s">
        <v>498</v>
      </c>
      <c r="L6" s="60" t="s">
        <v>497</v>
      </c>
      <c r="M6" s="60" t="s">
        <v>497</v>
      </c>
      <c r="N6" s="60" t="s">
        <v>497</v>
      </c>
    </row>
    <row r="7" spans="1:14" ht="32.450000000000003" customHeight="1">
      <c r="A7" s="313" t="s">
        <v>499</v>
      </c>
      <c r="B7" s="313"/>
      <c r="C7" s="314"/>
      <c r="D7" s="158" t="s">
        <v>167</v>
      </c>
      <c r="E7" s="202" t="s">
        <v>168</v>
      </c>
      <c r="F7" s="203" t="s">
        <v>168</v>
      </c>
      <c r="G7" s="203" t="s">
        <v>168</v>
      </c>
      <c r="H7" s="203" t="s">
        <v>168</v>
      </c>
      <c r="I7" s="203" t="s">
        <v>168</v>
      </c>
      <c r="J7" s="203" t="s">
        <v>168</v>
      </c>
      <c r="K7" s="203" t="s">
        <v>168</v>
      </c>
      <c r="L7" s="203" t="s">
        <v>168</v>
      </c>
      <c r="M7" s="203" t="s">
        <v>168</v>
      </c>
      <c r="N7" s="203" t="s">
        <v>168</v>
      </c>
    </row>
    <row r="8" spans="1:14" ht="56.25">
      <c r="A8" s="16" t="s">
        <v>500</v>
      </c>
      <c r="B8" s="9" t="s">
        <v>501</v>
      </c>
      <c r="C8" s="15" t="s">
        <v>502</v>
      </c>
      <c r="D8" s="15" t="s">
        <v>96</v>
      </c>
      <c r="E8" s="56"/>
      <c r="F8" s="60" t="s">
        <v>503</v>
      </c>
      <c r="G8" s="60" t="s">
        <v>503</v>
      </c>
      <c r="H8" s="60" t="s">
        <v>503</v>
      </c>
      <c r="I8" s="60"/>
      <c r="J8" s="60" t="s">
        <v>503</v>
      </c>
      <c r="K8" s="60"/>
      <c r="L8" s="60" t="s">
        <v>503</v>
      </c>
      <c r="M8" s="60" t="s">
        <v>503</v>
      </c>
      <c r="N8" s="60" t="s">
        <v>503</v>
      </c>
    </row>
    <row r="9" spans="1:14" ht="84.75">
      <c r="A9" s="16" t="s">
        <v>504</v>
      </c>
      <c r="B9" s="9" t="s">
        <v>505</v>
      </c>
      <c r="C9" s="15" t="s">
        <v>502</v>
      </c>
      <c r="D9" s="15" t="s">
        <v>96</v>
      </c>
      <c r="E9" s="56" t="s">
        <v>506</v>
      </c>
      <c r="F9" s="60"/>
      <c r="G9" s="60" t="s">
        <v>506</v>
      </c>
      <c r="H9" s="60"/>
      <c r="I9" s="60"/>
      <c r="J9" s="60"/>
      <c r="K9" s="60"/>
      <c r="L9" s="60"/>
      <c r="M9" s="60" t="s">
        <v>506</v>
      </c>
      <c r="N9" s="60" t="s">
        <v>506</v>
      </c>
    </row>
    <row r="10" spans="1:14" ht="57.75">
      <c r="A10" s="16" t="s">
        <v>507</v>
      </c>
      <c r="B10" s="9" t="s">
        <v>508</v>
      </c>
      <c r="C10" s="15" t="s">
        <v>502</v>
      </c>
      <c r="D10" s="15" t="s">
        <v>96</v>
      </c>
      <c r="E10" s="56"/>
      <c r="F10" s="60"/>
      <c r="G10" s="60"/>
      <c r="H10" s="60"/>
      <c r="I10" s="60"/>
      <c r="J10" s="60"/>
      <c r="K10" s="60"/>
      <c r="L10" s="60"/>
      <c r="M10" s="60"/>
      <c r="N10" s="60"/>
    </row>
    <row r="11" spans="1:14" ht="42" customHeight="1">
      <c r="B11" s="24" t="s">
        <v>509</v>
      </c>
      <c r="C11" s="24"/>
    </row>
    <row r="12" spans="1:14" ht="98.25">
      <c r="A12" s="16" t="s">
        <v>510</v>
      </c>
      <c r="B12" s="9" t="s">
        <v>509</v>
      </c>
      <c r="C12" s="15" t="s">
        <v>511</v>
      </c>
      <c r="D12" s="15" t="s">
        <v>58</v>
      </c>
      <c r="E12" s="56" t="s">
        <v>512</v>
      </c>
      <c r="F12" s="60" t="s">
        <v>512</v>
      </c>
      <c r="G12" s="60" t="s">
        <v>512</v>
      </c>
      <c r="H12" s="60" t="s">
        <v>512</v>
      </c>
      <c r="I12" s="60" t="s">
        <v>512</v>
      </c>
      <c r="J12" s="60" t="s">
        <v>512</v>
      </c>
      <c r="K12" s="60" t="s">
        <v>512</v>
      </c>
      <c r="L12" s="60" t="s">
        <v>512</v>
      </c>
      <c r="M12" s="60" t="s">
        <v>512</v>
      </c>
      <c r="N12" s="60" t="s">
        <v>512</v>
      </c>
    </row>
    <row r="13" spans="1:14" ht="112.5">
      <c r="A13" s="16" t="s">
        <v>513</v>
      </c>
      <c r="B13" s="9" t="s">
        <v>514</v>
      </c>
      <c r="C13" s="15" t="s">
        <v>515</v>
      </c>
      <c r="D13" s="15" t="s">
        <v>58</v>
      </c>
      <c r="E13" s="56" t="s">
        <v>516</v>
      </c>
      <c r="F13" s="60" t="s">
        <v>517</v>
      </c>
      <c r="G13" s="60" t="s">
        <v>518</v>
      </c>
      <c r="H13" s="60" t="s">
        <v>519</v>
      </c>
      <c r="I13" s="60" t="s">
        <v>55</v>
      </c>
      <c r="J13" s="60" t="s">
        <v>520</v>
      </c>
      <c r="K13" s="60" t="s">
        <v>55</v>
      </c>
      <c r="L13" s="60" t="s">
        <v>521</v>
      </c>
      <c r="M13" s="60" t="s">
        <v>522</v>
      </c>
      <c r="N13" s="60" t="s">
        <v>523</v>
      </c>
    </row>
    <row r="14" spans="1:14" ht="42">
      <c r="A14" s="16" t="s">
        <v>524</v>
      </c>
      <c r="B14" s="9" t="s">
        <v>525</v>
      </c>
      <c r="C14" s="15" t="s">
        <v>526</v>
      </c>
      <c r="D14" s="15" t="s">
        <v>58</v>
      </c>
      <c r="E14" s="56" t="s">
        <v>527</v>
      </c>
      <c r="F14" s="60" t="s">
        <v>528</v>
      </c>
      <c r="G14" s="60" t="s">
        <v>455</v>
      </c>
      <c r="H14" s="60" t="s">
        <v>529</v>
      </c>
      <c r="I14" s="60" t="s">
        <v>55</v>
      </c>
      <c r="J14" s="60" t="s">
        <v>467</v>
      </c>
      <c r="K14" s="60" t="s">
        <v>55</v>
      </c>
      <c r="L14" s="60" t="s">
        <v>471</v>
      </c>
      <c r="M14" s="60" t="s">
        <v>530</v>
      </c>
      <c r="N14" s="60" t="s">
        <v>531</v>
      </c>
    </row>
    <row r="15" spans="1:14" ht="225">
      <c r="A15" s="30" t="s">
        <v>532</v>
      </c>
      <c r="B15" s="31" t="s">
        <v>533</v>
      </c>
      <c r="C15" s="31" t="s">
        <v>534</v>
      </c>
      <c r="D15" s="15" t="s">
        <v>58</v>
      </c>
      <c r="E15" s="56" t="s">
        <v>535</v>
      </c>
      <c r="F15" s="60" t="s">
        <v>536</v>
      </c>
      <c r="G15" s="60" t="s">
        <v>537</v>
      </c>
      <c r="H15" s="60" t="s">
        <v>538</v>
      </c>
      <c r="I15" s="60" t="s">
        <v>55</v>
      </c>
      <c r="J15" s="60" t="s">
        <v>539</v>
      </c>
      <c r="K15" s="60" t="s">
        <v>55</v>
      </c>
      <c r="L15" s="60" t="s">
        <v>538</v>
      </c>
      <c r="M15" s="60" t="s">
        <v>540</v>
      </c>
      <c r="N15" s="60" t="s">
        <v>537</v>
      </c>
    </row>
    <row r="16" spans="1:14" ht="30" customHeight="1">
      <c r="A16" s="30" t="s">
        <v>541</v>
      </c>
      <c r="B16" s="31" t="s">
        <v>423</v>
      </c>
      <c r="C16" s="31" t="s">
        <v>542</v>
      </c>
      <c r="D16" s="15" t="s">
        <v>64</v>
      </c>
      <c r="E16" s="204">
        <v>45880</v>
      </c>
      <c r="F16" s="205">
        <v>45880</v>
      </c>
      <c r="G16" s="205">
        <v>45880</v>
      </c>
      <c r="H16" s="205">
        <v>45880</v>
      </c>
      <c r="I16" s="205" t="s">
        <v>55</v>
      </c>
      <c r="J16" s="205">
        <v>45880</v>
      </c>
      <c r="K16" s="205" t="s">
        <v>55</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543</v>
      </c>
      <c r="B1" s="21"/>
      <c r="H1" s="44"/>
      <c r="I1" s="44"/>
      <c r="J1" s="22" t="s">
        <v>544</v>
      </c>
      <c r="K1" s="22" t="s">
        <v>545</v>
      </c>
      <c r="L1" s="80" t="s">
        <v>546</v>
      </c>
      <c r="M1" s="81" t="s">
        <v>160</v>
      </c>
      <c r="N1" s="81" t="s">
        <v>161</v>
      </c>
      <c r="O1" s="22" t="s">
        <v>162</v>
      </c>
      <c r="P1" s="22" t="s">
        <v>163</v>
      </c>
      <c r="Q1" s="22" t="s">
        <v>164</v>
      </c>
      <c r="R1" s="22" t="s">
        <v>547</v>
      </c>
      <c r="S1" s="22" t="s">
        <v>548</v>
      </c>
      <c r="T1" s="22" t="s">
        <v>549</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550</v>
      </c>
      <c r="BM1" s="43" t="s">
        <v>551</v>
      </c>
      <c r="BN1" s="43" t="s">
        <v>552</v>
      </c>
      <c r="BO1" s="43" t="s">
        <v>553</v>
      </c>
      <c r="BP1" s="43" t="s">
        <v>554</v>
      </c>
      <c r="BQ1" s="43" t="s">
        <v>555</v>
      </c>
      <c r="BR1" s="43" t="s">
        <v>556</v>
      </c>
      <c r="BS1" s="43" t="s">
        <v>557</v>
      </c>
      <c r="BT1" s="43" t="s">
        <v>558</v>
      </c>
      <c r="BU1" s="43" t="s">
        <v>559</v>
      </c>
      <c r="BV1" s="43" t="s">
        <v>560</v>
      </c>
      <c r="BW1" s="43" t="s">
        <v>561</v>
      </c>
      <c r="BX1" s="43" t="s">
        <v>562</v>
      </c>
      <c r="BY1" s="43" t="s">
        <v>563</v>
      </c>
      <c r="BZ1" s="43" t="s">
        <v>564</v>
      </c>
      <c r="CA1" s="43" t="s">
        <v>565</v>
      </c>
      <c r="CB1" s="43" t="s">
        <v>566</v>
      </c>
      <c r="CC1" s="43" t="s">
        <v>567</v>
      </c>
      <c r="CD1" s="43" t="s">
        <v>568</v>
      </c>
      <c r="CE1" s="43" t="s">
        <v>569</v>
      </c>
      <c r="CF1" s="43" t="s">
        <v>570</v>
      </c>
      <c r="CG1" s="43" t="s">
        <v>571</v>
      </c>
      <c r="CH1" s="43" t="s">
        <v>572</v>
      </c>
      <c r="CI1" s="43" t="s">
        <v>573</v>
      </c>
      <c r="CJ1" s="43" t="s">
        <v>574</v>
      </c>
      <c r="CK1" s="43" t="s">
        <v>575</v>
      </c>
      <c r="CL1" s="43" t="s">
        <v>576</v>
      </c>
      <c r="CM1" s="43" t="s">
        <v>577</v>
      </c>
      <c r="CN1" s="43" t="s">
        <v>578</v>
      </c>
      <c r="CO1" s="43" t="s">
        <v>579</v>
      </c>
      <c r="CP1" s="43" t="s">
        <v>580</v>
      </c>
      <c r="CQ1" s="43" t="s">
        <v>581</v>
      </c>
      <c r="CR1" s="43" t="s">
        <v>582</v>
      </c>
      <c r="CS1" s="43" t="s">
        <v>583</v>
      </c>
      <c r="CT1" s="43" t="s">
        <v>584</v>
      </c>
      <c r="CU1" s="43" t="s">
        <v>585</v>
      </c>
      <c r="CV1" s="43" t="s">
        <v>586</v>
      </c>
      <c r="CW1" s="43" t="s">
        <v>587</v>
      </c>
      <c r="CX1" s="43" t="s">
        <v>588</v>
      </c>
      <c r="CY1" s="43" t="s">
        <v>589</v>
      </c>
      <c r="CZ1" s="43" t="s">
        <v>590</v>
      </c>
      <c r="DA1" s="43" t="s">
        <v>591</v>
      </c>
      <c r="DB1" s="43" t="s">
        <v>592</v>
      </c>
      <c r="DC1" s="43" t="s">
        <v>593</v>
      </c>
      <c r="DD1" s="43" t="s">
        <v>594</v>
      </c>
      <c r="DE1" s="43" t="s">
        <v>595</v>
      </c>
      <c r="DF1" s="43" t="s">
        <v>596</v>
      </c>
      <c r="DG1" s="43" t="s">
        <v>597</v>
      </c>
      <c r="DH1" s="43" t="s">
        <v>598</v>
      </c>
      <c r="DI1" s="43" t="s">
        <v>599</v>
      </c>
      <c r="DJ1" s="43" t="s">
        <v>600</v>
      </c>
      <c r="DK1" s="43" t="s">
        <v>601</v>
      </c>
      <c r="DL1" s="43" t="s">
        <v>602</v>
      </c>
      <c r="DM1" s="43" t="s">
        <v>603</v>
      </c>
      <c r="DN1" s="43" t="s">
        <v>604</v>
      </c>
      <c r="DO1" s="43" t="s">
        <v>605</v>
      </c>
      <c r="DP1" s="43" t="s">
        <v>606</v>
      </c>
      <c r="DQ1" s="43" t="s">
        <v>607</v>
      </c>
      <c r="DR1" s="43" t="s">
        <v>608</v>
      </c>
      <c r="DS1" s="43" t="s">
        <v>609</v>
      </c>
      <c r="DT1" s="43" t="s">
        <v>610</v>
      </c>
      <c r="DU1" s="43" t="s">
        <v>611</v>
      </c>
      <c r="DV1" s="43" t="s">
        <v>612</v>
      </c>
      <c r="DW1" s="43" t="s">
        <v>613</v>
      </c>
      <c r="DX1" s="43" t="s">
        <v>614</v>
      </c>
      <c r="DY1" s="43" t="s">
        <v>615</v>
      </c>
      <c r="DZ1" s="43" t="s">
        <v>616</v>
      </c>
      <c r="EA1" s="43" t="s">
        <v>617</v>
      </c>
      <c r="EB1" s="43" t="s">
        <v>618</v>
      </c>
      <c r="EC1" s="43" t="s">
        <v>619</v>
      </c>
      <c r="ED1" s="43" t="s">
        <v>620</v>
      </c>
      <c r="EE1" s="43" t="s">
        <v>621</v>
      </c>
      <c r="EF1" s="43" t="s">
        <v>622</v>
      </c>
      <c r="EG1" s="43" t="s">
        <v>623</v>
      </c>
      <c r="EH1" s="43" t="s">
        <v>624</v>
      </c>
      <c r="EI1" s="43" t="s">
        <v>625</v>
      </c>
      <c r="EJ1" s="43" t="s">
        <v>626</v>
      </c>
      <c r="EK1" s="43" t="s">
        <v>627</v>
      </c>
      <c r="EL1" s="43" t="s">
        <v>628</v>
      </c>
      <c r="EM1" s="43" t="s">
        <v>629</v>
      </c>
      <c r="EN1" s="43" t="s">
        <v>630</v>
      </c>
      <c r="EO1" s="43" t="s">
        <v>631</v>
      </c>
      <c r="EP1" s="43" t="s">
        <v>632</v>
      </c>
      <c r="EQ1" s="43" t="s">
        <v>633</v>
      </c>
      <c r="ER1" s="43" t="s">
        <v>634</v>
      </c>
      <c r="ES1" s="43" t="s">
        <v>635</v>
      </c>
      <c r="ET1" s="43" t="s">
        <v>636</v>
      </c>
      <c r="EU1" s="43" t="s">
        <v>637</v>
      </c>
      <c r="EV1" s="43" t="s">
        <v>638</v>
      </c>
      <c r="EW1" s="43" t="s">
        <v>639</v>
      </c>
      <c r="EX1" s="43" t="s">
        <v>640</v>
      </c>
      <c r="EY1" s="43" t="s">
        <v>641</v>
      </c>
      <c r="EZ1" s="43" t="s">
        <v>642</v>
      </c>
      <c r="FA1" s="43" t="s">
        <v>643</v>
      </c>
      <c r="FB1" s="43" t="s">
        <v>644</v>
      </c>
      <c r="FC1" s="43" t="s">
        <v>645</v>
      </c>
      <c r="FD1" s="43" t="s">
        <v>646</v>
      </c>
      <c r="FE1" s="43" t="s">
        <v>647</v>
      </c>
      <c r="FF1" s="43" t="s">
        <v>648</v>
      </c>
      <c r="FG1" s="43" t="s">
        <v>649</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650</v>
      </c>
      <c r="B2" s="7" t="s">
        <v>651</v>
      </c>
      <c r="C2" s="7" t="s">
        <v>90</v>
      </c>
      <c r="D2" s="7" t="s">
        <v>652</v>
      </c>
      <c r="E2" s="94" t="s">
        <v>652</v>
      </c>
      <c r="F2" s="25" t="s">
        <v>653</v>
      </c>
      <c r="G2" s="7" t="s">
        <v>654</v>
      </c>
      <c r="H2" s="7" t="s">
        <v>655</v>
      </c>
      <c r="I2" s="8" t="s">
        <v>152</v>
      </c>
      <c r="J2" s="25" t="s">
        <v>656</v>
      </c>
      <c r="K2" s="25" t="s">
        <v>657</v>
      </c>
      <c r="L2" s="25"/>
      <c r="M2" s="25"/>
      <c r="N2" s="25"/>
      <c r="O2" s="25"/>
      <c r="P2" s="25"/>
      <c r="Q2" s="25"/>
      <c r="R2" s="25"/>
      <c r="S2" s="25"/>
      <c r="T2" s="25"/>
      <c r="U2" s="8" t="s">
        <v>658</v>
      </c>
      <c r="V2" s="7" t="s">
        <v>301</v>
      </c>
      <c r="W2" s="8" t="s">
        <v>659</v>
      </c>
      <c r="X2" s="7" t="s">
        <v>660</v>
      </c>
      <c r="Y2" s="7" t="s">
        <v>661</v>
      </c>
      <c r="Z2" s="7" t="s">
        <v>662</v>
      </c>
      <c r="AA2" s="7" t="s">
        <v>663</v>
      </c>
      <c r="AB2" s="7" t="s">
        <v>664</v>
      </c>
      <c r="AC2" s="7" t="s">
        <v>665</v>
      </c>
      <c r="AD2" s="7" t="s">
        <v>666</v>
      </c>
      <c r="AE2" s="25" t="s">
        <v>667</v>
      </c>
      <c r="AF2" s="25"/>
      <c r="AG2" s="25"/>
      <c r="AH2" s="25"/>
      <c r="AI2" s="25"/>
      <c r="AJ2" s="25"/>
      <c r="AK2" s="25"/>
      <c r="AL2" s="25"/>
      <c r="AM2" s="25"/>
      <c r="AN2" s="25"/>
      <c r="AO2" s="7" t="s">
        <v>668</v>
      </c>
      <c r="AP2" s="25" t="s">
        <v>669</v>
      </c>
      <c r="AQ2" s="25"/>
      <c r="AR2" s="25"/>
      <c r="AS2" s="25"/>
      <c r="AT2" s="25"/>
      <c r="AU2" s="25"/>
      <c r="AV2" s="25"/>
      <c r="AW2" s="25"/>
      <c r="AX2" s="25"/>
      <c r="AY2" s="25"/>
      <c r="AZ2" s="7" t="s">
        <v>670</v>
      </c>
      <c r="BA2" s="25" t="s">
        <v>671</v>
      </c>
      <c r="BB2" s="25"/>
      <c r="BC2" s="25"/>
      <c r="BD2" s="25"/>
      <c r="BE2" s="25"/>
      <c r="BF2" s="25"/>
      <c r="BG2" s="25"/>
      <c r="BH2" s="25"/>
      <c r="BI2" s="25"/>
      <c r="BJ2" s="25"/>
      <c r="BK2" s="246" t="s">
        <v>672</v>
      </c>
      <c r="BL2" s="246" t="s">
        <v>673</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674</v>
      </c>
      <c r="B3" s="10" t="s">
        <v>675</v>
      </c>
      <c r="C3" s="17" t="s">
        <v>676</v>
      </c>
      <c r="D3" s="17" t="s">
        <v>654</v>
      </c>
      <c r="E3" s="14" t="s">
        <v>677</v>
      </c>
      <c r="F3" s="62" t="str">
        <f>IF(ISNUMBER(FIND(services,'I_State and program information'!E20)),"",'I_State and program information'!E20&amp;services)</f>
        <v xml:space="preserve">Services; </v>
      </c>
      <c r="G3" s="12" t="s">
        <v>136</v>
      </c>
      <c r="H3" s="3" t="s">
        <v>159</v>
      </c>
      <c r="I3" s="3" t="s">
        <v>678</v>
      </c>
      <c r="J3" s="32" t="str">
        <f>IF('I_State and program information'!E25="","",'I_State and program information'!E25&amp;"; ")</f>
        <v xml:space="preserve">Alameda DMC-ODS; </v>
      </c>
      <c r="K3" s="41" t="str">
        <f>IF(ISNUMBER(FIND(plan1,'I_State and program information'!$E$52)),"",'I_State and program information'!$E$52&amp;plan1)</f>
        <v/>
      </c>
      <c r="L3" s="41" t="str">
        <f>IF(ISNUMBER(FIND(plan1,'I_State and program information'!$E$56)),"",'I_State and program information'!$E$56&amp;plan1)</f>
        <v xml:space="preserve">Alameda DMC-ODS; </v>
      </c>
      <c r="M3" s="41" t="str">
        <f>IF(ISNUMBER(FIND(plan1,'I_State and program information'!$E$60)),"",'I_State and program information'!$E$60&amp;plan1)</f>
        <v xml:space="preserve">Alameda DMC-ODS; </v>
      </c>
      <c r="N3" s="41" t="str">
        <f>IF(ISNUMBER(FIND(plan1,'I_State and program information'!$E$64)),"",'I_State and program information'!$E$64&amp;plan1)</f>
        <v xml:space="preserve">Alameda DMC-ODS; </v>
      </c>
      <c r="O3" s="41" t="str">
        <f>IF(ISNUMBER(FIND(plan1,'I_State and program information'!$E$68)),"",'I_State and program information'!$E$68&amp;plan1)</f>
        <v xml:space="preserve">Alameda DMC-ODS; </v>
      </c>
      <c r="P3" s="41" t="str">
        <f>IF(ISNUMBER(FIND(plan1,'I_State and program information'!$E$72)),"",'I_State and program information'!$E$72&amp;plan1)</f>
        <v xml:space="preserve">Alameda DMC-ODS; </v>
      </c>
      <c r="Q3" s="41" t="str">
        <f>IF(ISNUMBER(FIND(plan1,'I_State and program information'!$E$76)),"",'I_State and program information'!$E$76&amp;plan1)</f>
        <v xml:space="preserve">Alameda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679</v>
      </c>
      <c r="W3" s="18" t="s">
        <v>149</v>
      </c>
      <c r="X3" s="3" t="s">
        <v>680</v>
      </c>
      <c r="Y3" s="3" t="s">
        <v>338</v>
      </c>
      <c r="Z3" s="3" t="s">
        <v>470</v>
      </c>
      <c r="AA3" s="3" t="s">
        <v>354</v>
      </c>
      <c r="AB3" s="3" t="s">
        <v>151</v>
      </c>
      <c r="AC3" s="3" t="s">
        <v>498</v>
      </c>
      <c r="AD3" s="3" t="s">
        <v>503</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c>
      <c r="AO3" s="3" t="s">
        <v>506</v>
      </c>
      <c r="AP3" s="78" t="str">
        <f>IF(ISNUMBER(FIND(furnish1,'III_Plan comp 438.206 All plans'!E$9)),"",'III_Plan comp 438.206 All plans'!E$9&amp;furnish1)</f>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c>
      <c r="AY3" s="62" t="str">
        <f>IF(ISNUMBER(FIND(furnish1,'III_Plan comp 438.206 All plans'!N$9)),"",'III_Plan comp 438.206 All plans'!N$9&amp;furnish1)</f>
        <v/>
      </c>
      <c r="AZ3" s="3" t="s">
        <v>681</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682</v>
      </c>
      <c r="C4" s="17" t="s">
        <v>93</v>
      </c>
      <c r="D4" s="17" t="s">
        <v>683</v>
      </c>
      <c r="E4" s="14" t="s">
        <v>684</v>
      </c>
      <c r="F4" s="62" t="str">
        <f>IF(ISNUMBER(FIND(benefits,'I_State and program information'!E20)),"",'I_State and program information'!E20&amp;benefits)</f>
        <v xml:space="preserve">Benefits; </v>
      </c>
      <c r="G4" s="12" t="s">
        <v>129</v>
      </c>
      <c r="H4" s="3" t="s">
        <v>151</v>
      </c>
      <c r="I4" s="3" t="s">
        <v>685</v>
      </c>
      <c r="J4" s="32" t="str">
        <f>IF('I_State and program information'!E26="","",'I_State and program information'!E26&amp;"; ")</f>
        <v xml:space="preserve">Contra Costa DMC-ODS; </v>
      </c>
      <c r="K4" s="41" t="str">
        <f>IF(ISNUMBER(FIND(plan2,'I_State and program information'!$E$52)),"",'I_State and program information'!$E$52&amp;plan2)</f>
        <v/>
      </c>
      <c r="L4" s="41" t="str">
        <f>IF(ISNUMBER(FIND(plan2,'I_State and program information'!$E$56)),"",'I_State and program information'!$E$56&amp;plan2)</f>
        <v xml:space="preserve">Contra Costa DMC-ODS; </v>
      </c>
      <c r="M4" s="41" t="str">
        <f>IF(ISNUMBER(FIND(plan2,'I_State and program information'!$E$60)),"",'I_State and program information'!$E$60&amp;plan2)</f>
        <v xml:space="preserve">Contra Costa DMC-ODS; </v>
      </c>
      <c r="N4" s="41" t="str">
        <f>IF(ISNUMBER(FIND(plan2,'I_State and program information'!$E$64)),"",'I_State and program information'!$E$64&amp;plan2)</f>
        <v xml:space="preserve">Contra Costa DMC-ODS; </v>
      </c>
      <c r="O4" s="41" t="str">
        <f>IF(ISNUMBER(FIND(plan2,'I_State and program information'!$E$68)),"",'I_State and program information'!$E$68&amp;plan2)</f>
        <v xml:space="preserve">Contra Costa DMC-ODS; </v>
      </c>
      <c r="P4" s="41" t="str">
        <f>IF(ISNUMBER(FIND(plan2,'I_State and program information'!$E$72)),"",'I_State and program information'!$E$72&amp;plan2)</f>
        <v xml:space="preserve">Contra Costa DMC-ODS; </v>
      </c>
      <c r="Q4" s="41" t="str">
        <f>IF(ISNUMBER(FIND(plan2,'I_State and program information'!$E$76)),"",'I_State and program information'!$E$76&amp;plan2)</f>
        <v xml:space="preserve">Contra Costa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686</v>
      </c>
      <c r="W4" s="18" t="s">
        <v>687</v>
      </c>
      <c r="X4" s="3" t="s">
        <v>688</v>
      </c>
      <c r="Y4" s="3" t="s">
        <v>689</v>
      </c>
      <c r="Z4" s="3" t="s">
        <v>346</v>
      </c>
      <c r="AB4" s="3" t="s">
        <v>159</v>
      </c>
      <c r="AC4" s="3" t="s">
        <v>497</v>
      </c>
      <c r="AD4" s="3" t="s">
        <v>690</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691</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692</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693</v>
      </c>
      <c r="B5" s="11" t="s">
        <v>694</v>
      </c>
      <c r="C5" s="17" t="s">
        <v>695</v>
      </c>
      <c r="D5" s="17" t="s">
        <v>696</v>
      </c>
      <c r="E5" s="14" t="s">
        <v>697</v>
      </c>
      <c r="F5" s="62" t="str">
        <f>IF(ISNUMBER(FIND(geographic,'I_State and program information'!E20)),"",'I_State and program information'!E20&amp;geographic)</f>
        <v xml:space="preserve">Geographic service area; </v>
      </c>
      <c r="G5" s="11"/>
      <c r="I5" s="3" t="s">
        <v>698</v>
      </c>
      <c r="J5" s="32" t="str">
        <f>IF('I_State and program information'!E27="","",'I_State and program information'!E27&amp;"; ")</f>
        <v xml:space="preserve">El Dorado DMC-ODS; </v>
      </c>
      <c r="K5" s="41" t="str">
        <f>IF(ISNUMBER(FIND(plan3,'I_State and program information'!$E$52)),"",'I_State and program information'!$E$52&amp;plan3)</f>
        <v/>
      </c>
      <c r="L5" s="41" t="str">
        <f>IF(ISNUMBER(FIND(plan3,'I_State and program information'!$E$56)),"",'I_State and program information'!$E$56&amp;plan3)</f>
        <v xml:space="preserve">El Dorado DMC-ODS; </v>
      </c>
      <c r="M5" s="41" t="str">
        <f>IF(ISNUMBER(FIND(plan3,'I_State and program information'!$E$60)),"",'I_State and program information'!$E$60&amp;plan3)</f>
        <v xml:space="preserve">El Dorado DMC-ODS; </v>
      </c>
      <c r="N5" s="41" t="str">
        <f>IF(ISNUMBER(FIND(plan3,'I_State and program information'!$E$64)),"",'I_State and program information'!$E$64&amp;plan3)</f>
        <v xml:space="preserve">El Dorado DMC-ODS; </v>
      </c>
      <c r="O5" s="41" t="str">
        <f>IF(ISNUMBER(FIND(plan3,'I_State and program information'!$E$68)),"",'I_State and program information'!$E$68&amp;plan3)</f>
        <v xml:space="preserve">El Dorado DMC-ODS; </v>
      </c>
      <c r="P5" s="41" t="str">
        <f>IF(ISNUMBER(FIND(plan3,'I_State and program information'!$E$72)),"",'I_State and program information'!$E$72&amp;plan3)</f>
        <v xml:space="preserve">El Dorado DMC-ODS; </v>
      </c>
      <c r="Q5" s="41" t="str">
        <f>IF(ISNUMBER(FIND(plan3,'I_State and program information'!$E$76)),"",'I_State and program information'!$E$76&amp;plan3)</f>
        <v xml:space="preserve">El Dorado DMC-ODS;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303</v>
      </c>
      <c r="W5" s="18" t="s">
        <v>699</v>
      </c>
      <c r="X5" s="3" t="s">
        <v>145</v>
      </c>
      <c r="Y5" s="3" t="s">
        <v>700</v>
      </c>
      <c r="AD5" s="3" t="s">
        <v>701</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702</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703</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704</v>
      </c>
      <c r="B6" s="11" t="s">
        <v>705</v>
      </c>
      <c r="C6" s="17"/>
      <c r="D6" s="17" t="s">
        <v>706</v>
      </c>
      <c r="E6" s="14" t="s">
        <v>707</v>
      </c>
      <c r="F6" s="62" t="str">
        <f>IF(ISNUMBER(FIND(composition,'I_State and program information'!E20)),"",'I_State and program information'!E20&amp;composition)</f>
        <v xml:space="preserve">Composition of provider network; </v>
      </c>
      <c r="G6" s="11"/>
      <c r="I6" s="3" t="s">
        <v>708</v>
      </c>
      <c r="J6" s="32" t="str">
        <f>IF('I_State and program information'!E28="","",'I_State and program information'!E28&amp;"; ")</f>
        <v xml:space="preserve">Fresno DMC-ODS; </v>
      </c>
      <c r="K6" s="41" t="str">
        <f>IF(ISNUMBER(FIND(plan4,'I_State and program information'!$E$52)),"",'I_State and program information'!$E$52&amp;plan4)</f>
        <v/>
      </c>
      <c r="L6" s="41" t="str">
        <f>IF(ISNUMBER(FIND(plan4,'I_State and program information'!$E$56)),"",'I_State and program information'!$E$56&amp;plan4)</f>
        <v xml:space="preserve">Fresno DMC-ODS; </v>
      </c>
      <c r="M6" s="41" t="str">
        <f>IF(ISNUMBER(FIND(plan4,'I_State and program information'!$E$60)),"",'I_State and program information'!$E$60&amp;plan4)</f>
        <v xml:space="preserve">Fresno DMC-ODS; </v>
      </c>
      <c r="N6" s="41" t="str">
        <f>IF(ISNUMBER(FIND(plan4,'I_State and program information'!$E$64)),"",'I_State and program information'!$E$64&amp;plan4)</f>
        <v xml:space="preserve">Fresno DMC-ODS; </v>
      </c>
      <c r="O6" s="41" t="str">
        <f>IF(ISNUMBER(FIND(plan4,'I_State and program information'!$E$68)),"",'I_State and program information'!$E$68&amp;plan4)</f>
        <v xml:space="preserve">Fresno DMC-ODS; </v>
      </c>
      <c r="P6" s="41" t="str">
        <f>IF(ISNUMBER(FIND(plan4,'I_State and program information'!$E$72)),"",'I_State and program information'!$E$72&amp;plan4)</f>
        <v xml:space="preserve">Fresno DMC-ODS; </v>
      </c>
      <c r="Q6" s="41" t="str">
        <f>IF(ISNUMBER(FIND(plan4,'I_State and program information'!$E$76)),"",'I_State and program information'!$E$76&amp;plan4)</f>
        <v xml:space="preserve">Fresno DMC-ODS;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134</v>
      </c>
      <c r="V6" s="3" t="s">
        <v>305</v>
      </c>
      <c r="W6" s="18" t="s">
        <v>709</v>
      </c>
      <c r="X6" s="4" t="s">
        <v>710</v>
      </c>
      <c r="Y6" s="3" t="s">
        <v>711</v>
      </c>
      <c r="AD6" s="3" t="s">
        <v>712</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713</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714</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715</v>
      </c>
      <c r="B7" s="11" t="s">
        <v>85</v>
      </c>
      <c r="C7" s="17"/>
      <c r="D7" s="17" t="s">
        <v>716</v>
      </c>
      <c r="E7" s="14" t="s">
        <v>717</v>
      </c>
      <c r="F7" s="62" t="str">
        <f>IF(ISNUMBER(FIND(payments,'I_State and program information'!E20)),"",'I_State and program information'!E20&amp;payments)</f>
        <v>Payments to provider network;</v>
      </c>
      <c r="G7" s="11"/>
      <c r="I7" s="3" t="s">
        <v>718</v>
      </c>
      <c r="J7" s="32" t="str">
        <f>IF('I_State and program information'!E29="","",'I_State and program information'!E29&amp;"; ")</f>
        <v xml:space="preserve">Imperial DMC-ODS; </v>
      </c>
      <c r="K7" s="41" t="str">
        <f>IF(ISNUMBER(FIND(plan5,'I_State and program information'!$E$52)),"",'I_State and program information'!$E$52&amp;plan5)</f>
        <v/>
      </c>
      <c r="L7" s="41" t="str">
        <f>IF(ISNUMBER(FIND(plan5,'I_State and program information'!$E$56)),"",'I_State and program information'!$E$56&amp;plan5)</f>
        <v xml:space="preserve">Imperial DMC-ODS; </v>
      </c>
      <c r="M7" s="41" t="str">
        <f>IF(ISNUMBER(FIND(plan5,'I_State and program information'!$E$60)),"",'I_State and program information'!$E$60&amp;plan5)</f>
        <v xml:space="preserve">Imperial DMC-ODS; </v>
      </c>
      <c r="N7" s="41" t="str">
        <f>IF(ISNUMBER(FIND(plan5,'I_State and program information'!$E$64)),"",'I_State and program information'!$E$64&amp;plan5)</f>
        <v xml:space="preserve">Imperial DMC-ODS; </v>
      </c>
      <c r="O7" s="41" t="str">
        <f>IF(ISNUMBER(FIND(plan5,'I_State and program information'!$E$68)),"",'I_State and program information'!$E$68&amp;plan5)</f>
        <v xml:space="preserve">Imperial DMC-ODS; </v>
      </c>
      <c r="P7" s="41" t="str">
        <f>IF(ISNUMBER(FIND(plan5,'I_State and program information'!$E$72)),"",'I_State and program information'!$E$72&amp;plan5)</f>
        <v xml:space="preserve">Imperial DMC-ODS; </v>
      </c>
      <c r="Q7" s="41" t="str">
        <f>IF(ISNUMBER(FIND(plan5,'I_State and program information'!$E$76)),"",'I_State and program information'!$E$76&amp;plan5)</f>
        <v xml:space="preserve">Imperial DMC-ODS;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719</v>
      </c>
      <c r="W7" s="18" t="s">
        <v>720</v>
      </c>
      <c r="Y7" s="3" t="s">
        <v>721</v>
      </c>
      <c r="AD7" s="3" t="s">
        <v>722</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723</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724</v>
      </c>
      <c r="C8" s="17"/>
      <c r="D8" s="17" t="s">
        <v>725</v>
      </c>
      <c r="E8" s="14" t="s">
        <v>726</v>
      </c>
      <c r="F8" s="62" t="str">
        <f>IF(ISNUMBER(FIND(enrollment,'I_State and program information'!E20)),"",'I_State and program information'!E20&amp;enrollment)</f>
        <v xml:space="preserve">Enrollment of new population; </v>
      </c>
      <c r="G8" s="11"/>
      <c r="I8" s="3" t="s">
        <v>727</v>
      </c>
      <c r="J8" s="32" t="str">
        <f>IF('I_State and program information'!E30="","",'I_State and program information'!E30&amp;"; ")</f>
        <v xml:space="preserve">Kern DMC-ODS; </v>
      </c>
      <c r="K8" s="41" t="str">
        <f>IF(ISNUMBER(FIND(plan6,'I_State and program information'!$E$52)),"",'I_State and program information'!$E$52&amp;plan6)</f>
        <v/>
      </c>
      <c r="L8" s="41" t="str">
        <f>IF(ISNUMBER(FIND(plan6,'I_State and program information'!$E$56)),"",'I_State and program information'!$E$56&amp;plan6)</f>
        <v xml:space="preserve">Kern DMC-ODS; </v>
      </c>
      <c r="M8" s="41" t="str">
        <f>IF(ISNUMBER(FIND(plan6,'I_State and program information'!$E$60)),"",'I_State and program information'!$E$60&amp;plan6)</f>
        <v xml:space="preserve">Kern DMC-ODS; </v>
      </c>
      <c r="N8" s="41" t="str">
        <f>IF(ISNUMBER(FIND(plan6,'I_State and program information'!$E$64)),"",'I_State and program information'!$E$64&amp;plan6)</f>
        <v xml:space="preserve">Kern DMC-ODS; </v>
      </c>
      <c r="O8" s="41" t="str">
        <f>IF(ISNUMBER(FIND(plan6,'I_State and program information'!$E$68)),"",'I_State and program information'!$E$68&amp;plan6)</f>
        <v xml:space="preserve">Kern DMC-ODS; </v>
      </c>
      <c r="P8" s="41" t="str">
        <f>IF(ISNUMBER(FIND(plan6,'I_State and program information'!$E$72)),"",'I_State and program information'!$E$72&amp;plan6)</f>
        <v xml:space="preserve">Kern DMC-ODS; </v>
      </c>
      <c r="Q8" s="41" t="str">
        <f>IF(ISNUMBER(FIND(plan6,'I_State and program information'!$E$76)),"",'I_State and program information'!$E$76&amp;plan6)</f>
        <v xml:space="preserve">Kern DMC-ODS;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728</v>
      </c>
      <c r="W8" s="18" t="s">
        <v>163</v>
      </c>
      <c r="Y8" s="3" t="s">
        <v>729</v>
      </c>
      <c r="AD8" s="3" t="s">
        <v>730</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731</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732</v>
      </c>
      <c r="C9" s="17"/>
      <c r="D9" s="17"/>
      <c r="E9" s="17"/>
      <c r="F9" s="17"/>
      <c r="G9" s="11"/>
      <c r="I9" s="3" t="s">
        <v>154</v>
      </c>
      <c r="J9" s="32" t="str">
        <f>IF('I_State and program information'!E31="","",'I_State and program information'!E31&amp;"; ")</f>
        <v xml:space="preserve">Los Angeles DMC-ODS; </v>
      </c>
      <c r="K9" s="41" t="str">
        <f>IF(ISNUMBER(FIND(plan7,'I_State and program information'!$E$52)),"",'I_State and program information'!$E$52&amp;plan7)</f>
        <v/>
      </c>
      <c r="L9" s="41" t="str">
        <f>IF(ISNUMBER(FIND(plan7,'I_State and program information'!$E$56)),"",'I_State and program information'!$E$56&amp;plan7)</f>
        <v xml:space="preserve">Los Angeles DMC-ODS; </v>
      </c>
      <c r="M9" s="41" t="str">
        <f>IF(ISNUMBER(FIND(plan7,'I_State and program information'!$E$60)),"",'I_State and program information'!$E$60&amp;plan7)</f>
        <v xml:space="preserve">Los Angeles DMC-ODS; </v>
      </c>
      <c r="N9" s="41" t="str">
        <f>IF(ISNUMBER(FIND(plan7,'I_State and program information'!$E$64)),"",'I_State and program information'!$E$64&amp;plan7)</f>
        <v xml:space="preserve">Los Angeles DMC-ODS; </v>
      </c>
      <c r="O9" s="41" t="str">
        <f>IF(ISNUMBER(FIND(plan7,'I_State and program information'!$E$68)),"",'I_State and program information'!$E$68&amp;plan7)</f>
        <v xml:space="preserve">Los Angeles DMC-ODS; </v>
      </c>
      <c r="P9" s="41" t="str">
        <f>IF(ISNUMBER(FIND(plan7,'I_State and program information'!$E$72)),"",'I_State and program information'!$E$72&amp;plan7)</f>
        <v xml:space="preserve">Los Angeles DMC-ODS; </v>
      </c>
      <c r="Q9" s="41" t="str">
        <f>IF(ISNUMBER(FIND(plan7,'I_State and program information'!$E$76)),"",'I_State and program information'!$E$76&amp;plan7)</f>
        <v xml:space="preserve">Los Angeles DMC-ODS;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733</v>
      </c>
      <c r="W9" s="18" t="s">
        <v>164</v>
      </c>
      <c r="Y9" s="3" t="s">
        <v>734</v>
      </c>
      <c r="AD9" s="3" t="s">
        <v>735</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736</v>
      </c>
      <c r="C10" s="17"/>
      <c r="D10" s="17"/>
      <c r="E10" s="17"/>
      <c r="F10" s="17"/>
      <c r="G10" s="11"/>
      <c r="I10" s="67" t="s">
        <v>710</v>
      </c>
      <c r="J10" s="32" t="str">
        <f>IF('I_State and program information'!E32="","",'I_State and program information'!E32&amp;"; ")</f>
        <v xml:space="preserve">Marin DMC-ODS; </v>
      </c>
      <c r="K10" s="41" t="str">
        <f>IF(ISNUMBER(FIND(plan8,'I_State and program information'!$E$52)),"",'I_State and program information'!$E$52&amp;plan8)</f>
        <v/>
      </c>
      <c r="L10" s="41" t="str">
        <f>IF(ISNUMBER(FIND(plan8,'I_State and program information'!$E$56)),"",'I_State and program information'!$E$56&amp;plan8)</f>
        <v xml:space="preserve">Marin DMC-ODS; </v>
      </c>
      <c r="M10" s="41" t="str">
        <f>IF(ISNUMBER(FIND(plan8,'I_State and program information'!$E$60)),"",'I_State and program information'!$E$60&amp;plan8)</f>
        <v xml:space="preserve">Marin DMC-ODS; </v>
      </c>
      <c r="N10" s="41" t="str">
        <f>IF(ISNUMBER(FIND(plan8,'I_State and program information'!$E$64)),"",'I_State and program information'!$E$64&amp;plan8)</f>
        <v xml:space="preserve">Marin DMC-ODS; </v>
      </c>
      <c r="O10" s="41" t="str">
        <f>IF(ISNUMBER(FIND(plan8,'I_State and program information'!$E$68)),"",'I_State and program information'!$E$68&amp;plan8)</f>
        <v xml:space="preserve">Marin DMC-ODS; </v>
      </c>
      <c r="P10" s="41" t="str">
        <f>IF(ISNUMBER(FIND(plan8,'I_State and program information'!$E$72)),"",'I_State and program information'!$E$72&amp;plan8)</f>
        <v xml:space="preserve">Marin DMC-ODS; </v>
      </c>
      <c r="Q10" s="41" t="str">
        <f>IF(ISNUMBER(FIND(plan8,'I_State and program information'!$E$76)),"",'I_State and program information'!$E$76&amp;plan8)</f>
        <v xml:space="preserve">Marin DMC-ODS;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737</v>
      </c>
      <c r="W10" s="19" t="s">
        <v>710</v>
      </c>
      <c r="Y10" s="3" t="s">
        <v>738</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739</v>
      </c>
      <c r="C11" s="11"/>
      <c r="D11" s="11"/>
      <c r="E11" s="11"/>
      <c r="F11" s="11"/>
      <c r="G11" s="11"/>
      <c r="I11" s="3" t="s">
        <v>740</v>
      </c>
      <c r="J11" s="32" t="str">
        <f>IF('I_State and program information'!E33="","",'I_State and program information'!E33&amp;"; ")</f>
        <v xml:space="preserve">Mariposa DMC-ODS; </v>
      </c>
      <c r="K11" s="41" t="str">
        <f>IF(ISNUMBER(FIND(plan9,'I_State and program information'!$E$52)),"",'I_State and program information'!$E$52&amp;plan9)</f>
        <v/>
      </c>
      <c r="L11" s="41" t="str">
        <f>IF(ISNUMBER(FIND(plan9,'I_State and program information'!$E$56)),"",'I_State and program information'!$E$56&amp;plan9)</f>
        <v xml:space="preserve">Mariposa DMC-ODS; </v>
      </c>
      <c r="M11" s="41" t="str">
        <f>IF(ISNUMBER(FIND(plan9,'I_State and program information'!$E$60)),"",'I_State and program information'!$E$60&amp;plan9)</f>
        <v xml:space="preserve">Mariposa DMC-ODS; </v>
      </c>
      <c r="N11" s="41" t="str">
        <f>IF(ISNUMBER(FIND(plan9,'I_State and program information'!$E$64)),"",'I_State and program information'!$E$64&amp;plan9)</f>
        <v xml:space="preserve">Mariposa DMC-ODS; </v>
      </c>
      <c r="O11" s="41" t="str">
        <f>IF(ISNUMBER(FIND(plan9,'I_State and program information'!$E$68)),"",'I_State and program information'!$E$68&amp;plan9)</f>
        <v xml:space="preserve">Mariposa DMC-ODS; </v>
      </c>
      <c r="P11" s="41" t="str">
        <f>IF(ISNUMBER(FIND(plan9,'I_State and program information'!$E$72)),"",'I_State and program information'!$E$72&amp;plan9)</f>
        <v xml:space="preserve">Mariposa DMC-ODS; </v>
      </c>
      <c r="Q11" s="41" t="str">
        <f>IF(ISNUMBER(FIND(plan9,'I_State and program information'!$E$76)),"",'I_State and program information'!$E$76&amp;plan9)</f>
        <v xml:space="preserve">Mariposa DMC-ODS;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304</v>
      </c>
      <c r="Y11" s="4" t="s">
        <v>715</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741</v>
      </c>
      <c r="C12" s="11"/>
      <c r="D12" s="11"/>
      <c r="E12" s="11"/>
      <c r="F12" s="11"/>
      <c r="G12" s="11"/>
      <c r="J12" s="32" t="str">
        <f>IF('I_State and program information'!E34="","",'I_State and program information'!E34&amp;"; ")</f>
        <v xml:space="preserve">Merced DMC-ODS; </v>
      </c>
      <c r="K12" s="41" t="str">
        <f>IF(ISNUMBER(FIND(plan10,'I_State and program information'!$E$52)),"",'I_State and program information'!$E$52&amp;plan10)</f>
        <v/>
      </c>
      <c r="L12" s="41" t="str">
        <f>IF(ISNUMBER(FIND(plan10,'I_State and program information'!$E$56)),"",'I_State and program information'!$E$56&amp;plan10)</f>
        <v xml:space="preserve">Merced DMC-ODS; </v>
      </c>
      <c r="M12" s="41" t="str">
        <f>IF(ISNUMBER(FIND(plan10,'I_State and program information'!$E$60)),"",'I_State and program information'!$E$60&amp;plan10)</f>
        <v xml:space="preserve">Merced DMC-ODS; </v>
      </c>
      <c r="N12" s="41" t="str">
        <f>IF(ISNUMBER(FIND(plan10,'I_State and program information'!$E$64)),"",'I_State and program information'!$E$64&amp;plan10)</f>
        <v xml:space="preserve">Merced DMC-ODS; </v>
      </c>
      <c r="O12" s="41" t="str">
        <f>IF(ISNUMBER(FIND(plan10,'I_State and program information'!$E$68)),"",'I_State and program information'!$E$68&amp;plan10)</f>
        <v xml:space="preserve">Merced DMC-ODS; </v>
      </c>
      <c r="P12" s="41" t="str">
        <f>IF(ISNUMBER(FIND(plan10,'I_State and program information'!$E$72)),"",'I_State and program information'!$E$72&amp;plan10)</f>
        <v xml:space="preserve">Merced DMC-ODS; </v>
      </c>
      <c r="Q12" s="41" t="str">
        <f>IF(ISNUMBER(FIND(plan10,'I_State and program information'!$E$76)),"",'I_State and program information'!$E$76&amp;plan10)</f>
        <v xml:space="preserve">Merced DMC-ODS;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715</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742</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743</v>
      </c>
      <c r="C14" s="11"/>
      <c r="D14" s="11"/>
      <c r="E14" s="11"/>
      <c r="F14" s="11"/>
      <c r="G14" s="11"/>
      <c r="J14" s="92"/>
      <c r="K14" s="91"/>
      <c r="L14" s="91"/>
      <c r="M14" s="91"/>
      <c r="N14" s="91"/>
      <c r="O14" s="91"/>
      <c r="P14" s="91"/>
      <c r="Q14" s="91"/>
      <c r="R14" s="91"/>
      <c r="S14" s="91"/>
      <c r="T14" s="91"/>
      <c r="BK14" s="13"/>
      <c r="BL14" s="13"/>
    </row>
    <row r="15" spans="1:212" ht="15" thickBot="1">
      <c r="B15" s="11" t="s">
        <v>744</v>
      </c>
      <c r="C15" s="11"/>
      <c r="D15" s="11"/>
      <c r="E15" s="11"/>
      <c r="F15" s="11"/>
      <c r="G15" s="11"/>
      <c r="J15" s="92"/>
      <c r="K15" s="91"/>
      <c r="L15" s="91"/>
      <c r="M15" s="91"/>
      <c r="N15" s="91"/>
      <c r="O15" s="91"/>
      <c r="P15" s="91"/>
      <c r="Q15" s="91"/>
      <c r="R15" s="91"/>
      <c r="S15" s="91"/>
      <c r="T15" s="91"/>
      <c r="BK15" s="13"/>
      <c r="BL15" s="13"/>
    </row>
    <row r="16" spans="1:212" ht="15.75" thickTop="1">
      <c r="B16" s="11" t="s">
        <v>745</v>
      </c>
      <c r="C16" s="11"/>
      <c r="D16" s="11"/>
      <c r="E16" s="11"/>
      <c r="F16" s="11"/>
      <c r="G16" s="11"/>
      <c r="J16" s="92"/>
      <c r="K16" s="91"/>
      <c r="L16" s="91"/>
      <c r="M16" s="91"/>
      <c r="N16" s="91"/>
      <c r="O16" s="91"/>
      <c r="P16" s="91"/>
      <c r="Q16" s="91"/>
      <c r="R16" s="91"/>
      <c r="S16" s="91"/>
      <c r="T16" s="91"/>
      <c r="BJ16" s="268" t="s">
        <v>746</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747</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748</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749</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750</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751</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752</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753</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754</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xml:space="preserve">Network Adequacy Certification Tool (NACT); 
</v>
      </c>
      <c r="BQ24" s="251" t="str">
        <f>IF(ISNUMBER(FIND(analysismethod9,'III_Plan comp 438.68 {Plan 1}'!J$15)),"",'III_Plan comp 438.68 {Plan 1}'!J$15&amp;analysismethod9)</f>
        <v xml:space="preserve">Network Adequacy Certification Tool (NACT); 
</v>
      </c>
      <c r="BR24" s="251" t="str">
        <f>IF(ISNUMBER(FIND(analysismethod9,'III_Plan comp 438.68 {Plan 1}'!K$15)),"",'III_Plan comp 438.68 {Plan 1}'!K$15&amp;analysismethod9)</f>
        <v xml:space="preserve">Network Adequacy Certification Tool (NACT); 
</v>
      </c>
      <c r="BS24" s="251" t="str">
        <f>IF(ISNUMBER(FIND(analysismethod9,'III_Plan comp 438.68 {Plan 1}'!L$15)),"",'III_Plan comp 438.68 {Plan 1}'!L$15&amp;analysismethod9)</f>
        <v xml:space="preserve">Timely Access Data Tool (TADT); 
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xml:space="preserve">Network Adequacy Certification Tool (NACT);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755</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Language Capabilities: Contract
IHCP: Contract/Good-faith effort to contract; 
</v>
      </c>
      <c r="BQ25" s="254" t="str">
        <f>IF(ISNUMBER(FIND(analysismethod10,'III_Plan comp 438.68 {Plan 1}'!J$15)),"",'III_Plan comp 438.68 {Plan 1}'!J$15&amp;analysismethod10)</f>
        <v xml:space="preserve">Language Capabilities: Contract
IHCP: Contract/Good-faith effort to contract; 
</v>
      </c>
      <c r="BR25" s="254" t="str">
        <f>IF(ISNUMBER(FIND(analysismethod10,'III_Plan comp 438.68 {Plan 1}'!K$15)),"",'III_Plan comp 438.68 {Plan 1}'!K$15&amp;analysismethod10)</f>
        <v xml:space="preserve">Language Capabilities: Contract
IHCP: Contract/Good-faith effort to contract; 
</v>
      </c>
      <c r="BS25" s="254" t="str">
        <f>IF(ISNUMBER(FIND(analysismethod10,'III_Plan comp 438.68 {Plan 1}'!L$15)),"",'III_Plan comp 438.68 {Plan 1}'!L$15&amp;analysismethod10)</f>
        <v xml:space="preserve">Timely Access Data Tool (TADT); 
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xml:space="preserve">Language Capabilities: Contract
IHCP: Contract/Good-faith effort to contract;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756</v>
      </c>
      <c r="C26" s="11"/>
      <c r="D26" s="11"/>
      <c r="E26" s="11"/>
      <c r="F26" s="11"/>
      <c r="G26" s="11"/>
      <c r="J26" s="92"/>
      <c r="K26" s="91"/>
      <c r="L26" s="91"/>
      <c r="M26" s="91"/>
      <c r="N26" s="91"/>
      <c r="O26" s="91"/>
      <c r="P26" s="91"/>
      <c r="Q26" s="91"/>
      <c r="R26" s="91"/>
      <c r="S26" s="91"/>
      <c r="T26" s="91"/>
      <c r="BK26" s="13"/>
      <c r="BL26" s="13"/>
    </row>
    <row r="27" spans="2:163" ht="15" thickBot="1">
      <c r="B27" s="11" t="s">
        <v>757</v>
      </c>
      <c r="C27" s="11"/>
      <c r="D27" s="11"/>
      <c r="E27" s="11"/>
      <c r="F27" s="11"/>
      <c r="G27" s="11"/>
      <c r="J27" s="92"/>
      <c r="K27" s="91"/>
      <c r="L27" s="91"/>
      <c r="M27" s="91"/>
      <c r="N27" s="91"/>
      <c r="O27" s="91"/>
      <c r="P27" s="91"/>
      <c r="Q27" s="91"/>
      <c r="R27" s="91"/>
      <c r="S27" s="91"/>
      <c r="T27" s="91"/>
      <c r="BK27" s="13"/>
      <c r="BL27" s="13"/>
    </row>
    <row r="28" spans="2:163" ht="15.75" thickTop="1">
      <c r="B28" s="11" t="s">
        <v>758</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Contract/Good faith effort to contract ; 
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759</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760</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761</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762</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763</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764</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765</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Contract/Good faith effort to contract ; 
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766</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xml:space="preserve">Network Adequacy Certification Tool (NACT); 
</v>
      </c>
      <c r="BN36" s="251" t="str">
        <f>IF(ISNUMBER(FIND(analysismethod9,'III_Plan comp 438.68 {Plan 2}'!G$15)),"",'III_Plan comp 438.68 {Plan 2}'!G$15&amp;analysismethod9)</f>
        <v xml:space="preserve">Network Adequacy Certification Tool (NACT); 
</v>
      </c>
      <c r="BO36" s="251" t="str">
        <f>IF(ISNUMBER(FIND(analysismethod9,'III_Plan comp 438.68 {Plan 2}'!H$15)),"",'III_Plan comp 438.68 {Plan 2}'!H$15&amp;analysismethod9)</f>
        <v xml:space="preserve">Network Adequacy Certification Tool (NACT); 
</v>
      </c>
      <c r="BP36" s="251" t="str">
        <f>IF(ISNUMBER(FIND(analysismethod9,'III_Plan comp 438.68 {Plan 2}'!I$15)),"",'III_Plan comp 438.68 {Plan 2}'!I$15&amp;analysismethod9)</f>
        <v/>
      </c>
      <c r="BQ36" s="251" t="str">
        <f>IF(ISNUMBER(FIND(analysismethod9,'III_Plan comp 438.68 {Plan 2}'!J$15)),"",'III_Plan comp 438.68 {Plan 2}'!J$15&amp;analysismethod9)</f>
        <v xml:space="preserve">Network Adequacy Certification Tool (NACT); 
</v>
      </c>
      <c r="BR36" s="251" t="str">
        <f>IF(ISNUMBER(FIND(analysismethod9,'III_Plan comp 438.68 {Plan 2}'!K$15)),"",'III_Plan comp 438.68 {Plan 2}'!K$15&amp;analysismethod9)</f>
        <v xml:space="preserve">Network Adequacy Certification Tool (NACT); 
</v>
      </c>
      <c r="BS36" s="251" t="str">
        <f>IF(ISNUMBER(FIND(analysismethod9,'III_Plan comp 438.68 {Plan 2}'!L$15)),"",'III_Plan comp 438.68 {Plan 2}'!L$15&amp;analysismethod9)</f>
        <v xml:space="preserve">Network Adequacy Certification Tool (NACT); 
</v>
      </c>
      <c r="BT36" s="251" t="str">
        <f>IF(ISNUMBER(FIND(analysismethod9,'III_Plan comp 438.68 {Plan 2}'!M$15)),"",'III_Plan comp 438.68 {Plan 2}'!M$15&amp;analysismethod9)</f>
        <v xml:space="preserve">Network Adequacy Certification Tool (NACT); 
</v>
      </c>
      <c r="BU36" s="251" t="str">
        <f>IF(ISNUMBER(FIND(analysismethod9,'III_Plan comp 438.68 {Plan 2}'!N$15)),"",'III_Plan comp 438.68 {Plan 2}'!N$15&amp;analysismethod9)</f>
        <v xml:space="preserve">Network Adequacy Certification Tool (NACT); 
</v>
      </c>
      <c r="BV36" s="251" t="str">
        <f>IF(ISNUMBER(FIND(analysismethod9,'III_Plan comp 438.68 {Plan 2}'!O$15)),"",'III_Plan comp 438.68 {Plan 2}'!O$15&amp;analysismethod9)</f>
        <v xml:space="preserve">Contract/Good faith effort to contract ; 
Network Adequacy Certification Tool (NACT); 
</v>
      </c>
      <c r="BW36" s="251" t="str">
        <f>IF(ISNUMBER(FIND(analysismethod9,'III_Plan comp 438.68 {Plan 2}'!P$15)),"",'III_Plan comp 438.68 {Plan 2}'!P$15&amp;analysismethod9)</f>
        <v xml:space="preserve">Network Adequacy Certification Tool (NACT);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767</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Language Capabilities: Contract
IHCP: Contract/Good-faith effort to contract; 
</v>
      </c>
      <c r="BN37" s="254" t="str">
        <f>IF(ISNUMBER(FIND(analysismethod10,'III_Plan comp 438.68 {Plan 2}'!G$15)),"",'III_Plan comp 438.68 {Plan 2}'!G$15&amp;analysismethod10)</f>
        <v xml:space="preserve">Language Capabilities: Contract
IHCP: Contract/Good-faith effort to contract; 
</v>
      </c>
      <c r="BO37" s="254" t="str">
        <f>IF(ISNUMBER(FIND(analysismethod10,'III_Plan comp 438.68 {Plan 2}'!H$15)),"",'III_Plan comp 438.68 {Plan 2}'!H$15&amp;analysismethod10)</f>
        <v xml:space="preserve">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Language Capabilities: Contract
IHCP: Contract/Good-faith effort to contract; 
</v>
      </c>
      <c r="BR37" s="254" t="str">
        <f>IF(ISNUMBER(FIND(analysismethod10,'III_Plan comp 438.68 {Plan 2}'!K$15)),"",'III_Plan comp 438.68 {Plan 2}'!K$15&amp;analysismethod10)</f>
        <v xml:space="preserve">Language Capabilities: Contract
IHCP: Contract/Good-faith effort to contract; 
</v>
      </c>
      <c r="BS37" s="254" t="str">
        <f>IF(ISNUMBER(FIND(analysismethod10,'III_Plan comp 438.68 {Plan 2}'!L$15)),"",'III_Plan comp 438.68 {Plan 2}'!L$15&amp;analysismethod10)</f>
        <v xml:space="preserve">Language Capabilities: Contract
IHCP: Contract/Good-faith effort to contract; 
</v>
      </c>
      <c r="BT37" s="254" t="str">
        <f>IF(ISNUMBER(FIND(analysismethod10,'III_Plan comp 438.68 {Plan 2}'!M$15)),"",'III_Plan comp 438.68 {Plan 2}'!M$15&amp;analysismethod10)</f>
        <v xml:space="preserve">Language Capabilities: Contract
IHCP: Contract/Good-faith effort to contract; 
</v>
      </c>
      <c r="BU37" s="254" t="str">
        <f>IF(ISNUMBER(FIND(analysismethod10,'III_Plan comp 438.68 {Plan 2}'!N$15)),"",'III_Plan comp 438.68 {Plan 2}'!N$15&amp;analysismethod10)</f>
        <v xml:space="preserve">Language Capabilities: Contract
IHCP: Contract/Good-faith effort to contract; 
</v>
      </c>
      <c r="BV37" s="254" t="str">
        <f>IF(ISNUMBER(FIND(analysismethod10,'III_Plan comp 438.68 {Plan 2}'!O$15)),"",'III_Plan comp 438.68 {Plan 2}'!O$15&amp;analysismethod10)</f>
        <v xml:space="preserve">Contract/Good faith effort to contract ; 
Language Capabilities: Contract
IHCP: Contract/Good-faith effort to contract; 
</v>
      </c>
      <c r="BW37" s="254" t="str">
        <f>IF(ISNUMBER(FIND(analysismethod10,'III_Plan comp 438.68 {Plan 2}'!P$15)),"",'III_Plan comp 438.68 {Plan 2}'!P$15&amp;analysismethod10)</f>
        <v xml:space="preserve">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768</v>
      </c>
      <c r="C38" s="12"/>
      <c r="D38" s="12"/>
      <c r="E38" s="12"/>
      <c r="F38" s="12"/>
      <c r="G38" s="12"/>
      <c r="J38" s="12"/>
      <c r="K38" s="12"/>
      <c r="L38" s="12"/>
      <c r="M38" s="12"/>
      <c r="N38" s="12"/>
      <c r="O38" s="12"/>
      <c r="P38" s="12"/>
      <c r="Q38" s="12"/>
      <c r="R38" s="12"/>
      <c r="S38" s="12"/>
      <c r="T38" s="12"/>
      <c r="BK38" s="12"/>
      <c r="BL38" s="12"/>
    </row>
    <row r="39" spans="2:163" ht="15" thickBot="1">
      <c r="B39" s="12" t="s">
        <v>769</v>
      </c>
      <c r="C39" s="12"/>
      <c r="D39" s="12"/>
      <c r="E39" s="12"/>
      <c r="F39" s="12"/>
      <c r="G39" s="12"/>
      <c r="J39" s="12"/>
      <c r="K39" s="12"/>
      <c r="L39" s="12"/>
      <c r="M39" s="12"/>
      <c r="N39" s="12"/>
      <c r="O39" s="12"/>
      <c r="P39" s="12"/>
      <c r="Q39" s="12"/>
      <c r="R39" s="12"/>
      <c r="S39" s="12"/>
      <c r="T39" s="12"/>
      <c r="BK39" s="12"/>
      <c r="BL39" s="12"/>
    </row>
    <row r="40" spans="2:163" ht="15.75" thickTop="1">
      <c r="B40" s="12" t="s">
        <v>770</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Network Adequacy Certification Tool (NACT); 
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771</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772</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773</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774</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775</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776</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777</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Network Adequacy Certification Tool (NACT); 
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c>
      <c r="BT47" s="251" t="str">
        <f>IF(ISNUMBER(FIND(analysismethod8,'III_Plan comp 438.68 {Plan 3}'!M$15)),"",'III_Plan comp 438.68 {Plan 3}'!M$15&amp;analysismethod8)</f>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778</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xml:space="preserve">Network Adequacy Certification Tool (NACT);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Network Adequacy Certification Tool (NACT); 
</v>
      </c>
      <c r="BS48" s="251" t="str">
        <f>IF(ISNUMBER(FIND(analysismethod9,'III_Plan comp 438.68 {Plan 3}'!L$15)),"",'III_Plan comp 438.68 {Plan 3}'!L$15&amp;analysismethod9)</f>
        <v xml:space="preserve">Timely Access Data Tool (TADT); 
Network Adequacy Certification Tool (NACT); 
</v>
      </c>
      <c r="BT48" s="251" t="str">
        <f>IF(ISNUMBER(FIND(analysismethod9,'III_Plan comp 438.68 {Plan 3}'!M$15)),"",'III_Plan comp 438.68 {Plan 3}'!M$15&amp;analysismethod9)</f>
        <v xml:space="preserve">Timely Access Data Tool (TADT); 
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xml:space="preserve">Network Adequacy Certification Tool (NACT);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779</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Language Capabilities: Contract
IHCP: Contract/Good-faith effort to contract; 
</v>
      </c>
      <c r="BQ49" s="254" t="str">
        <f>IF(ISNUMBER(FIND(analysismethod10,'III_Plan comp 438.68 {Plan 1}'!J$15)),"",'III_Plan comp 438.68 {Plan 1}'!J$15&amp;analysismethod10)</f>
        <v xml:space="preserve">Language Capabilities: Contract
IHCP: Contract/Good-faith effort to contract; 
</v>
      </c>
      <c r="BR49" s="254" t="str">
        <f>IF(ISNUMBER(FIND(analysismethod10,'III_Plan comp 438.68 {Plan 1}'!K$15)),"",'III_Plan comp 438.68 {Plan 1}'!K$15&amp;analysismethod10)</f>
        <v xml:space="preserve">Language Capabilities: Contract
IHCP: Contract/Good-faith effort to contract; 
</v>
      </c>
      <c r="BS49" s="254" t="str">
        <f>IF(ISNUMBER(FIND(analysismethod10,'III_Plan comp 438.68 {Plan 1}'!L$15)),"",'III_Plan comp 438.68 {Plan 1}'!L$15&amp;analysismethod10)</f>
        <v xml:space="preserve">Timely Access Data Tool (TADT); 
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xml:space="preserve">Language Capabilities: Contract
IHCP: Contract/Good-faith effort to contract;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780</v>
      </c>
      <c r="C50" s="11"/>
      <c r="D50" s="11"/>
      <c r="E50" s="11"/>
      <c r="F50" s="11"/>
      <c r="G50" s="11"/>
      <c r="J50" s="11"/>
      <c r="K50" s="11"/>
      <c r="L50" s="11"/>
      <c r="M50" s="11"/>
      <c r="N50" s="11"/>
      <c r="O50" s="11"/>
      <c r="P50" s="11"/>
      <c r="Q50" s="11"/>
      <c r="R50" s="11"/>
      <c r="S50" s="11"/>
      <c r="T50" s="11"/>
      <c r="BK50" s="11"/>
      <c r="BL50" s="11"/>
    </row>
    <row r="51" spans="2:163" ht="15" thickBot="1">
      <c r="B51" s="11" t="s">
        <v>781</v>
      </c>
      <c r="C51" s="11"/>
      <c r="D51" s="11"/>
      <c r="E51" s="11"/>
      <c r="F51" s="11"/>
      <c r="G51" s="11"/>
      <c r="J51" s="11"/>
      <c r="K51" s="11"/>
      <c r="L51" s="11"/>
      <c r="M51" s="11"/>
      <c r="N51" s="11"/>
      <c r="O51" s="11"/>
      <c r="P51" s="11"/>
      <c r="Q51" s="11"/>
      <c r="R51" s="11"/>
      <c r="S51" s="11"/>
      <c r="T51" s="11"/>
      <c r="BK51" s="11"/>
      <c r="BL51" s="11"/>
    </row>
    <row r="52" spans="2:163" ht="15.75" thickTop="1">
      <c r="B52" s="11" t="s">
        <v>782</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Network Adequacy Certification Tool (NACT); 
Geomapping; 
</v>
      </c>
      <c r="BO52" s="248" t="str">
        <f>IF(ISNUMBER(FIND(analysismethod1,'III_Plan comp 438.68 {Plan 4}'!H$15)),"",'III_Plan comp 438.68 {Plan 4}'!H$15&amp;analysismethod1)</f>
        <v xml:space="preserve">Network Adequacy Certification Tool (NACT); 
Geomapping; 
</v>
      </c>
      <c r="BP52" s="248" t="str">
        <f>IF(ISNUMBER(FIND(analysismethod1,'III_Plan comp 438.68 {Plan 4}'!I$15)),"",'III_Plan comp 438.68 {Plan 4}'!I$15&amp;analysismethod1)</f>
        <v xml:space="preserve">Network Adequacy Certification Tool (NACT); 
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Contract/Good faith effort to contract ; 
Geomapping; 
</v>
      </c>
      <c r="BW52" s="248" t="str">
        <f>IF(ISNUMBER(FIND(analysismethod1,'III_Plan comp 438.68 {Plan 4}'!P$15)),"",'III_Plan comp 438.68 {Plan 4}'!P$15&amp;analysismethod1)</f>
        <v xml:space="preserve">Contract/Good faith effort to contract ; 
Network Adequacy Certification Tool (NACT); 
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783</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Network Adequacy Certification Tool (NACT); 
Timely Access Data Tool (TADT); 
</v>
      </c>
      <c r="BO59" s="251" t="str">
        <f>IF(ISNUMBER(FIND(analysismethod8,'III_Plan comp 438.68 {Plan 4}'!H$15)),"",'III_Plan comp 438.68 {Plan 4}'!H$15&amp;analysismethod8)</f>
        <v xml:space="preserve">Network Adequacy Certification Tool (NACT); 
Timely Access Data Tool (TADT); 
</v>
      </c>
      <c r="BP59" s="251" t="str">
        <f>IF(ISNUMBER(FIND(analysismethod8,'III_Plan comp 438.68 {Plan 4}'!I$15)),"",'III_Plan comp 438.68 {Plan 4}'!I$15&amp;analysismethod8)</f>
        <v xml:space="preserve">Network Adequacy Certification Tool (NACT); 
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Contract/Good faith effort to contract ; 
Timely Access Data Tool (TADT); 
</v>
      </c>
      <c r="BW59" s="251" t="str">
        <f>IF(ISNUMBER(FIND(analysismethod8,'III_Plan comp 438.68 {Plan 4}'!P$15)),"",'III_Plan comp 438.68 {Plan 4}'!P$15&amp;analysismethod8)</f>
        <v xml:space="preserve">Contract/Good faith effort to contract ; 
Network Adequacy Certification Tool (NACT); 
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c>
      <c r="BO60" s="251" t="str">
        <f>IF(ISNUMBER(FIND(analysismethod9,'III_Plan comp 438.68 {Plan 4}'!H$15)),"",'III_Plan comp 438.68 {Plan 4}'!H$15&amp;analysismethod9)</f>
        <v/>
      </c>
      <c r="BP60" s="251" t="str">
        <f>IF(ISNUMBER(FIND(analysismethod9,'III_Plan comp 438.68 {Plan 4}'!I$15)),"",'III_Plan comp 438.68 {Plan 4}'!I$15&amp;analysismethod9)</f>
        <v/>
      </c>
      <c r="BQ60" s="251" t="str">
        <f>IF(ISNUMBER(FIND(analysismethod9,'III_Plan comp 438.68 {Plan 4}'!J$15)),"",'III_Plan comp 438.68 {Plan 4}'!J$15&amp;analysismethod9)</f>
        <v xml:space="preserve">Network Adequacy Certification Tool (NACT);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Contract/Good faith effort to contract ; 
Network Adequacy Certification Tool (NACT); 
</v>
      </c>
      <c r="BW60" s="251" t="str">
        <f>IF(ISNUMBER(FIND(analysismethod9,'III_Plan comp 438.68 {Plan 4}'!P$15)),"",'III_Plan comp 438.68 {Plan 4}'!P$15&amp;analysismethod9)</f>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Network Adequacy Certification Tool (NACT); 
Language Capabilities: Contract
IHCP: Contract/Good-faith effort to contract; 
</v>
      </c>
      <c r="BO61" s="254" t="str">
        <f>IF(ISNUMBER(FIND(analysismethod10,'III_Plan comp 438.68 {Plan 4}'!H$15)),"",'III_Plan comp 438.68 {Plan 4}'!H$15&amp;analysismethod10)</f>
        <v xml:space="preserve">Network Adequacy Certification Tool (NACT); 
Language Capabilities: Contract
IHCP: Contract/Good-faith effort to contract; 
</v>
      </c>
      <c r="BP61" s="254" t="str">
        <f>IF(ISNUMBER(FIND(analysismethod10,'III_Plan comp 438.68 {Plan 4}'!I$15)),"",'III_Plan comp 438.68 {Plan 4}'!I$15&amp;analysismethod10)</f>
        <v xml:space="preserve">Network Adequacy Certification Tool (NACT); 
Language Capabilities: Contract
IHCP: Contract/Good-faith effort to contract; 
</v>
      </c>
      <c r="BQ61" s="254" t="str">
        <f>IF(ISNUMBER(FIND(analysismethod10,'III_Plan comp 438.68 {Plan 4}'!J$15)),"",'III_Plan comp 438.68 {Plan 4}'!J$15&amp;analysismethod10)</f>
        <v xml:space="preserve">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Contract/Good faith effort to contract ; 
Language Capabilities: Contract
IHCP: Contract/Good-faith effort to contract; 
</v>
      </c>
      <c r="BW61" s="254" t="str">
        <f>IF(ISNUMBER(FIND(analysismethod10,'III_Plan comp 438.68 {Plan 4}'!P$15)),"",'III_Plan comp 438.68 {Plan 4}'!P$15&amp;analysismethod10)</f>
        <v xml:space="preserve">Contract/Good faith effort to contract ; 
Network Adequacy Certification Tool (NACT); 
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Contract/Good faith effort to contract ; 
Geomapping; 
</v>
      </c>
      <c r="BW64" s="248" t="str">
        <f>IF(ISNUMBER(FIND(analysismethod1,'III_Plan comp 438.68 {Plan 5}'!P$15)),"",'III_Plan comp 438.68 {Plan 5}'!P$15&amp;analysismethod1)</f>
        <v xml:space="preserve">Contract/Good faith effort to contract ; 
Network Adequacy Certification Tool (NACT); 
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Contract/Good faith effort to contract ; 
Timely Access Data Tool (TADT); 
</v>
      </c>
      <c r="BW71" s="251" t="str">
        <f>IF(ISNUMBER(FIND(analysismethod8,'III_Plan comp 438.68 {Plan 5}'!P$15)),"",'III_Plan comp 438.68 {Plan 5}'!P$15&amp;analysismethod8)</f>
        <v xml:space="preserve">Contract/Good faith effort to contract ; 
Network Adequacy Certification Tool (NACT); 
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Network Adequacy Certification Tool (NACT); 
</v>
      </c>
      <c r="BM72" s="251" t="str">
        <f>IF(ISNUMBER(FIND(analysismethod9,'III_Plan comp 438.68 {Plan 5}'!F$15)),"",'III_Plan comp 438.68 {Plan 5}'!F$15&amp;analysismethod9)</f>
        <v xml:space="preserve">Network Adequacy Certification Tool (NACT); 
</v>
      </c>
      <c r="BN72" s="251" t="str">
        <f>IF(ISNUMBER(FIND(analysismethod9,'III_Plan comp 438.68 {Plan 5}'!G$15)),"",'III_Plan comp 438.68 {Plan 5}'!G$15&amp;analysismethod9)</f>
        <v xml:space="preserve">Network Adequacy Certification Tool (NACT); 
</v>
      </c>
      <c r="BO72" s="251" t="str">
        <f>IF(ISNUMBER(FIND(analysismethod9,'III_Plan comp 438.68 {Plan 5}'!H$15)),"",'III_Plan comp 438.68 {Plan 5}'!H$15&amp;analysismethod9)</f>
        <v xml:space="preserve">Network Adequacy Certification Tool (NACT); 
</v>
      </c>
      <c r="BP72" s="251" t="str">
        <f>IF(ISNUMBER(FIND(analysismethod9,'III_Plan comp 438.68 {Plan 5}'!I$15)),"",'III_Plan comp 438.68 {Plan 5}'!I$15&amp;analysismethod9)</f>
        <v xml:space="preserve">Network Adequacy Certification Tool (NACT); 
</v>
      </c>
      <c r="BQ72" s="251" t="str">
        <f>IF(ISNUMBER(FIND(analysismethod9,'III_Plan comp 438.68 {Plan 5}'!J$15)),"",'III_Plan comp 438.68 {Plan 5}'!J$15&amp;analysismethod9)</f>
        <v xml:space="preserve">Network Adequacy Certification Tool (NACT); 
</v>
      </c>
      <c r="BR72" s="251" t="str">
        <f>IF(ISNUMBER(FIND(analysismethod9,'III_Plan comp 438.68 {Plan 5}'!K$15)),"",'III_Plan comp 438.68 {Plan 5}'!K$15&amp;analysismethod9)</f>
        <v xml:space="preserve">Network Adequacy Certification Tool (NACT); 
</v>
      </c>
      <c r="BS72" s="251" t="str">
        <f>IF(ISNUMBER(FIND(analysismethod9,'III_Plan comp 438.68 {Plan 5}'!L$15)),"",'III_Plan comp 438.68 {Plan 5}'!L$15&amp;analysismethod9)</f>
        <v xml:space="preserve">Network Adequacy Certification Tool (NACT); 
</v>
      </c>
      <c r="BT72" s="251" t="str">
        <f>IF(ISNUMBER(FIND(analysismethod9,'III_Plan comp 438.68 {Plan 5}'!M$15)),"",'III_Plan comp 438.68 {Plan 5}'!M$15&amp;analysismethod9)</f>
        <v xml:space="preserve">Network Adequacy Certification Tool (NACT); 
</v>
      </c>
      <c r="BU72" s="251" t="str">
        <f>IF(ISNUMBER(FIND(analysismethod9,'III_Plan comp 438.68 {Plan 5}'!N$15)),"",'III_Plan comp 438.68 {Plan 5}'!N$15&amp;analysismethod9)</f>
        <v xml:space="preserve">Network Adequacy Certification Tool (NACT); 
</v>
      </c>
      <c r="BV72" s="251" t="str">
        <f>IF(ISNUMBER(FIND(analysismethod9,'III_Plan comp 438.68 {Plan 5}'!O$15)),"",'III_Plan comp 438.68 {Plan 5}'!O$15&amp;analysismethod9)</f>
        <v xml:space="preserve">Contract/Good faith effort to contract ; 
Network Adequacy Certification Tool (NACT); 
</v>
      </c>
      <c r="BW72" s="251" t="str">
        <f>IF(ISNUMBER(FIND(analysismethod9,'III_Plan comp 438.68 {Plan 5}'!P$15)),"",'III_Plan comp 438.68 {Plan 5}'!P$15&amp;analysismethod9)</f>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Language Capabilities: Contract
IHCP: Contract/Good-faith effort to contract; 
</v>
      </c>
      <c r="BM73" s="254" t="str">
        <f>IF(ISNUMBER(FIND(analysismethod10,'III_Plan comp 438.68 {Plan 5}'!F$15)),"",'III_Plan comp 438.68 {Plan 5}'!F$15&amp;analysismethod10)</f>
        <v xml:space="preserve">Language Capabilities: Contract
IHCP: Contract/Good-faith effort to contract; 
</v>
      </c>
      <c r="BN73" s="254" t="str">
        <f>IF(ISNUMBER(FIND(analysismethod10,'III_Plan comp 438.68 {Plan 5}'!G$15)),"",'III_Plan comp 438.68 {Plan 5}'!G$15&amp;analysismethod10)</f>
        <v xml:space="preserve">Language Capabilities: Contract
IHCP: Contract/Good-faith effort to contract; 
</v>
      </c>
      <c r="BO73" s="254" t="str">
        <f>IF(ISNUMBER(FIND(analysismethod10,'III_Plan comp 438.68 {Plan 5}'!H$15)),"",'III_Plan comp 438.68 {Plan 5}'!H$15&amp;analysismethod10)</f>
        <v xml:space="preserve">Language Capabilities: Contract
IHCP: Contract/Good-faith effort to contract; 
</v>
      </c>
      <c r="BP73" s="254" t="str">
        <f>IF(ISNUMBER(FIND(analysismethod10,'III_Plan comp 438.68 {Plan 5}'!I$15)),"",'III_Plan comp 438.68 {Plan 5}'!I$15&amp;analysismethod10)</f>
        <v xml:space="preserve">Language Capabilities: Contract
IHCP: Contract/Good-faith effort to contract; 
</v>
      </c>
      <c r="BQ73" s="254" t="str">
        <f>IF(ISNUMBER(FIND(analysismethod10,'III_Plan comp 438.68 {Plan 5}'!J$15)),"",'III_Plan comp 438.68 {Plan 5}'!J$15&amp;analysismethod10)</f>
        <v xml:space="preserve">Language Capabilities: Contract
IHCP: Contract/Good-faith effort to contract; 
</v>
      </c>
      <c r="BR73" s="254" t="str">
        <f>IF(ISNUMBER(FIND(analysismethod10,'III_Plan comp 438.68 {Plan 5}'!K$15)),"",'III_Plan comp 438.68 {Plan 5}'!K$15&amp;analysismethod10)</f>
        <v xml:space="preserve">Language Capabilities: Contract
IHCP: Contract/Good-faith effort to contract; 
</v>
      </c>
      <c r="BS73" s="254" t="str">
        <f>IF(ISNUMBER(FIND(analysismethod10,'III_Plan comp 438.68 {Plan 5}'!L$15)),"",'III_Plan comp 438.68 {Plan 5}'!L$15&amp;analysismethod10)</f>
        <v xml:space="preserve">Language Capabilities: Contract
IHCP: Contract/Good-faith effort to contract; 
</v>
      </c>
      <c r="BT73" s="254" t="str">
        <f>IF(ISNUMBER(FIND(analysismethod10,'III_Plan comp 438.68 {Plan 5}'!M$15)),"",'III_Plan comp 438.68 {Plan 5}'!M$15&amp;analysismethod10)</f>
        <v xml:space="preserve">Language Capabilities: Contract
IHCP: Contract/Good-faith effort to contract; 
</v>
      </c>
      <c r="BU73" s="254" t="str">
        <f>IF(ISNUMBER(FIND(analysismethod10,'III_Plan comp 438.68 {Plan 5}'!N$15)),"",'III_Plan comp 438.68 {Plan 5}'!N$15&amp;analysismethod10)</f>
        <v xml:space="preserve">Language Capabilities: Contract
IHCP: Contract/Good-faith effort to contract; 
</v>
      </c>
      <c r="BV73" s="254" t="str">
        <f>IF(ISNUMBER(FIND(analysismethod10,'III_Plan comp 438.68 {Plan 5}'!O$15)),"",'III_Plan comp 438.68 {Plan 5}'!O$15&amp;analysismethod10)</f>
        <v xml:space="preserve">Contract/Good faith effort to contract ; 
Language Capabilities: Contract
IHCP: Contract/Good-faith effort to contract; 
</v>
      </c>
      <c r="BW73" s="254" t="str">
        <f>IF(ISNUMBER(FIND(analysismethod10,'III_Plan comp 438.68 {Plan 5}'!P$15)),"",'III_Plan comp 438.68 {Plan 5}'!P$15&amp;analysismethod10)</f>
        <v xml:space="preserve">Contract/Good faith effort to contract ; 
Network Adequacy Certification Tool (NACT); 
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Network Adequacy Certification Tool (NACT); 
Geomapping; 
</v>
      </c>
      <c r="BO76" s="248" t="str">
        <f>IF(ISNUMBER(FIND(analysismethod1,'III_Plan comp 438.68 {Plan 6}'!H$15)),"",'III_Plan comp 438.68 {Plan 6}'!H$15&amp;analysismethod1)</f>
        <v xml:space="preserve">Network Adequacy Certification Tool (NACT);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Network Adequacy Certification Tool (NACT); 
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Contract/Good faith effort to contract ; 
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Network Adequacy Certification Tool (NACT); 
Timely Access Data Tool (TADT); 
</v>
      </c>
      <c r="BO83" s="251" t="str">
        <f>IF(ISNUMBER(FIND(analysismethod8,'III_Plan comp 438.68 {Plan 6}'!H$15)),"",'III_Plan comp 438.68 {Plan 6}'!H$15&amp;analysismethod8)</f>
        <v xml:space="preserve">Network Adequacy Certification Tool (NACT);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Network Adequacy Certification Tool (NACT); 
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Contract/Good faith effort to contract ; 
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c>
      <c r="BO84" s="251" t="str">
        <f>IF(ISNUMBER(FIND(analysismethod9,'III_Plan comp 438.68 {Plan 6}'!H$15)),"",'III_Plan comp 438.68 {Plan 6}'!H$15&amp;analysismethod9)</f>
        <v/>
      </c>
      <c r="BP84" s="251" t="str">
        <f>IF(ISNUMBER(FIND(analysismethod9,'III_Plan comp 438.68 {Plan 6}'!I$15)),"",'III_Plan comp 438.68 {Plan 6}'!I$15&amp;analysismethod9)</f>
        <v xml:space="preserve">Network Adequacy Certification Tool (NACT); 
</v>
      </c>
      <c r="BQ84" s="251" t="str">
        <f>IF(ISNUMBER(FIND(analysismethod9,'III_Plan comp 438.68 {Plan 6}'!J$15)),"",'III_Plan comp 438.68 {Plan 6}'!J$15&amp;analysismethod9)</f>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Contract/Good faith effort to contract ; 
Network Adequacy Certification Tool (NACT); 
</v>
      </c>
      <c r="BW84" s="251" t="str">
        <f>IF(ISNUMBER(FIND(analysismethod9,'III_Plan comp 438.68 {Plan 6}'!P$15)),"",'III_Plan comp 438.68 {Plan 6}'!P$15&amp;analysismethod9)</f>
        <v xml:space="preserve">Network Adequacy Certification Tool (NACT);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Network Adequacy Certification Tool (NACT); 
Language Capabilities: Contract
IHCP: Contract/Good-faith effort to contract; 
</v>
      </c>
      <c r="BO85" s="254" t="str">
        <f>IF(ISNUMBER(FIND(analysismethod10,'III_Plan comp 438.68 {Plan 6}'!H$15)),"",'III_Plan comp 438.68 {Plan 6}'!H$15&amp;analysismethod10)</f>
        <v xml:space="preserve">Network Adequacy Certification Tool (NACT); 
Language Capabilities: Contract
IHCP: Contract/Good-faith effort to contract; 
</v>
      </c>
      <c r="BP85" s="254" t="str">
        <f>IF(ISNUMBER(FIND(analysismethod10,'III_Plan comp 438.68 {Plan 6}'!I$15)),"",'III_Plan comp 438.68 {Plan 6}'!I$15&amp;analysismethod10)</f>
        <v xml:space="preserve">Language Capabilities: Contract
IHCP: Contract/Good-faith effort to contract; 
</v>
      </c>
      <c r="BQ85" s="254" t="str">
        <f>IF(ISNUMBER(FIND(analysismethod10,'III_Plan comp 438.68 {Plan 6}'!J$15)),"",'III_Plan comp 438.68 {Plan 6}'!J$15&amp;analysismethod10)</f>
        <v xml:space="preserve">Network Adequacy Certification Tool (NACT); 
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Contract/Good faith effort to contract ; 
Language Capabilities: Contract
IHCP: Contract/Good-faith effort to contract; 
</v>
      </c>
      <c r="BW85" s="254" t="str">
        <f>IF(ISNUMBER(FIND(analysismethod10,'III_Plan comp 438.68 {Plan 6}'!P$15)),"",'III_Plan comp 438.68 {Plan 6}'!P$15&amp;analysismethod10)</f>
        <v xml:space="preserve">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xml:space="preserve">Timely Access Data Tool (TADT);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xml:space="preserve">Network Adequacy Certification Tool (NACT);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xml:space="preserve">Network Adequacy Certification Tool (NACT);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Network Adequacy Certification Tool (NACT); 
</v>
      </c>
      <c r="BS96" s="251" t="str">
        <f>IF(ISNUMBER(FIND(analysismethod9,'III_Plan comp 438.68 {Plan 7}'!L$15)),"",'III_Plan comp 438.68 {Plan 7}'!L$15&amp;analysismethod9)</f>
        <v xml:space="preserve">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xml:space="preserve">Network Adequacy Certification Tool (NACT);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Language Capabilities: Contract
IHCP: Contract/Good-faith effort to contract; 
</v>
      </c>
      <c r="BS97" s="254" t="str">
        <f>IF(ISNUMBER(FIND(analysismethod10,'III_Plan comp 438.68 {Plan 7}'!L$15)),"",'III_Plan comp 438.68 {Plan 7}'!L$15&amp;analysismethod10)</f>
        <v xml:space="preserve">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Network Adequacy Certification Tool (NACT); 
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Network Adequacy Certification Tool (NACT); 
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xml:space="preserve">Network Adequacy Certification Tool (NACT); 
</v>
      </c>
      <c r="BN108" s="251" t="str">
        <f>IF(ISNUMBER(FIND(analysismethod9,'III_Plan comp 438.68 {Plan 8}'!G$15)),"",'III_Plan comp 438.68 {Plan 8}'!G$15&amp;analysismethod9)</f>
        <v xml:space="preserve">Network Adequacy Certification Tool (NACT); 
</v>
      </c>
      <c r="BO108" s="251" t="str">
        <f>IF(ISNUMBER(FIND(analysismethod9,'III_Plan comp 438.68 {Plan 8}'!H$15)),"",'III_Plan comp 438.68 {Plan 8}'!H$15&amp;analysismethod9)</f>
        <v xml:space="preserve">Network Adequacy Certification Tool (NACT); 
</v>
      </c>
      <c r="BP108" s="251" t="str">
        <f>IF(ISNUMBER(FIND(analysismethod9,'III_Plan comp 438.68 {Plan 8}'!I$15)),"",'III_Plan comp 438.68 {Plan 8}'!I$15&amp;analysismethod9)</f>
        <v/>
      </c>
      <c r="BQ108" s="251" t="str">
        <f>IF(ISNUMBER(FIND(analysismethod9,'III_Plan comp 438.68 {Plan 8}'!J$15)),"",'III_Plan comp 438.68 {Plan 8}'!J$15&amp;analysismethod9)</f>
        <v xml:space="preserve">Network Adequacy Certification Tool (NACT); 
</v>
      </c>
      <c r="BR108" s="251" t="str">
        <f>IF(ISNUMBER(FIND(analysismethod9,'III_Plan comp 438.68 {Plan 8}'!K$15)),"",'III_Plan comp 438.68 {Plan 8}'!K$15&amp;analysismethod9)</f>
        <v xml:space="preserve">Network Adequacy Certification Tool (NACT); 
</v>
      </c>
      <c r="BS108" s="251" t="str">
        <f>IF(ISNUMBER(FIND(analysismethod9,'III_Plan comp 438.68 {Plan 8}'!L$15)),"",'III_Plan comp 438.68 {Plan 8}'!L$15&amp;analysismethod9)</f>
        <v xml:space="preserve">Network Adequacy Certification Tool (NACT); 
</v>
      </c>
      <c r="BT108" s="251" t="str">
        <f>IF(ISNUMBER(FIND(analysismethod9,'III_Plan comp 438.68 {Plan 8}'!M$15)),"",'III_Plan comp 438.68 {Plan 8}'!M$15&amp;analysismethod9)</f>
        <v xml:space="preserve">Network Adequacy Certification Tool (NACT); 
</v>
      </c>
      <c r="BU108" s="251" t="str">
        <f>IF(ISNUMBER(FIND(analysismethod9,'III_Plan comp 438.68 {Plan 8}'!N$15)),"",'III_Plan comp 438.68 {Plan 8}'!N$15&amp;analysismethod9)</f>
        <v xml:space="preserve">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Language Capabilities: Contract
IHCP: Contract/Good-faith effort to contract; 
</v>
      </c>
      <c r="BN109" s="254" t="str">
        <f>IF(ISNUMBER(FIND(analysismethod10,'III_Plan comp 438.68 {Plan 8}'!G$15)),"",'III_Plan comp 438.68 {Plan 8}'!G$15&amp;analysismethod10)</f>
        <v xml:space="preserve">Language Capabilities: Contract
IHCP: Contract/Good-faith effort to contract; 
</v>
      </c>
      <c r="BO109" s="254" t="str">
        <f>IF(ISNUMBER(FIND(analysismethod10,'III_Plan comp 438.68 {Plan 8}'!H$15)),"",'III_Plan comp 438.68 {Plan 8}'!H$15&amp;analysismethod10)</f>
        <v xml:space="preserve">Language Capabilities: Contract
IHCP: Contract/Good-faith effort to contract; 
</v>
      </c>
      <c r="BP109" s="254" t="str">
        <f>IF(ISNUMBER(FIND(analysismethod10,'III_Plan comp 438.68 {Plan 8}'!I$15)),"",'III_Plan comp 438.68 {Plan 8}'!I$15&amp;analysismethod10)</f>
        <v xml:space="preserve">Network Adequacy Certification Tool (NACT); 
Language Capabilities: Contract
IHCP: Contract/Good-faith effort to contract; 
</v>
      </c>
      <c r="BQ109" s="254" t="str">
        <f>IF(ISNUMBER(FIND(analysismethod10,'III_Plan comp 438.68 {Plan 8}'!J$15)),"",'III_Plan comp 438.68 {Plan 8}'!J$15&amp;analysismethod10)</f>
        <v xml:space="preserve">Language Capabilities: Contract
IHCP: Contract/Good-faith effort to contract; 
</v>
      </c>
      <c r="BR109" s="254" t="str">
        <f>IF(ISNUMBER(FIND(analysismethod10,'III_Plan comp 438.68 {Plan 8}'!K$15)),"",'III_Plan comp 438.68 {Plan 8}'!K$15&amp;analysismethod10)</f>
        <v xml:space="preserve">Language Capabilities: Contract
IHCP: Contract/Good-faith effort to contract; 
</v>
      </c>
      <c r="BS109" s="254" t="str">
        <f>IF(ISNUMBER(FIND(analysismethod10,'III_Plan comp 438.68 {Plan 8}'!L$15)),"",'III_Plan comp 438.68 {Plan 8}'!L$15&amp;analysismethod10)</f>
        <v xml:space="preserve">Language Capabilities: Contract
IHCP: Contract/Good-faith effort to contract; 
</v>
      </c>
      <c r="BT109" s="254" t="str">
        <f>IF(ISNUMBER(FIND(analysismethod10,'III_Plan comp 438.68 {Plan 8}'!M$15)),"",'III_Plan comp 438.68 {Plan 8}'!M$15&amp;analysismethod10)</f>
        <v xml:space="preserve">Language Capabilities: Contract
IHCP: Contract/Good-faith effort to contract; 
</v>
      </c>
      <c r="BU109" s="254" t="str">
        <f>IF(ISNUMBER(FIND(analysismethod10,'III_Plan comp 438.68 {Plan 8}'!N$15)),"",'III_Plan comp 438.68 {Plan 8}'!N$15&amp;analysismethod10)</f>
        <v xml:space="preserve">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Network Adequacy Certification Tool (NACT); 
Geomapping; 
</v>
      </c>
      <c r="BQ112" s="248" t="str">
        <f>IF(ISNUMBER(FIND(analysismethod1,'III_Plan comp 438.68 {Plan 9}'!J$15)),"",'III_Plan comp 438.68 {Plan 9}'!J$15&amp;analysismethod1)</f>
        <v xml:space="preserve">Network Adequacy Certification Tool (NACT); 
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Contract/Good faith effort to contract ; 
Network Adequacy Certification Tool (NACT); 
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Network Adequacy Certification Tool (NACT); 
Geomapping; 
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Network Adequacy Certification Tool (NACT); 
Timely Access Data Tool (TADT); 
</v>
      </c>
      <c r="BQ119" s="251" t="str">
        <f>IF(ISNUMBER(FIND(analysismethod8,'III_Plan comp 438.68 {Plan 9}'!J$15)),"",'III_Plan comp 438.68 {Plan 9}'!J$15&amp;analysismethod8)</f>
        <v xml:space="preserve">Network Adequacy Certification Tool (NACT); 
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xml:space="preserve">Timely Access Data Tool (TADT); 
</v>
      </c>
      <c r="BU119" s="251" t="str">
        <f>IF(ISNUMBER(FIND(analysismethod8,'III_Plan comp 438.68 {Plan 9}'!N$15)),"",'III_Plan comp 438.68 {Plan 9}'!N$15&amp;analysismethod8)</f>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Contract/Good faith effort to contract ; 
Network Adequacy Certification Tool (NACT); 
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xml:space="preserve">Network Adequacy Certification Tool (NACT); 
</v>
      </c>
      <c r="BP120" s="251" t="str">
        <f>IF(ISNUMBER(FIND(analysismethod9,'III_Plan comp 438.68 {Plan 9}'!I$15)),"",'III_Plan comp 438.68 {Plan 9}'!I$15&amp;analysismethod9)</f>
        <v/>
      </c>
      <c r="BQ120" s="251" t="str">
        <f>IF(ISNUMBER(FIND(analysismethod9,'III_Plan comp 438.68 {Plan 9}'!J$15)),"",'III_Plan comp 438.68 {Plan 9}'!J$15&amp;analysismethod9)</f>
        <v/>
      </c>
      <c r="BR120" s="251" t="str">
        <f>IF(ISNUMBER(FIND(analysismethod9,'III_Plan comp 438.68 {Plan 9}'!K$15)),"",'III_Plan comp 438.68 {Plan 9}'!K$15&amp;analysismethod9)</f>
        <v xml:space="preserve">Network Adequacy Certification Tool (NACT); 
</v>
      </c>
      <c r="BS120" s="251" t="str">
        <f>IF(ISNUMBER(FIND(analysismethod9,'III_Plan comp 438.68 {Plan 9}'!L$15)),"",'III_Plan comp 438.68 {Plan 9}'!L$15&amp;analysismethod9)</f>
        <v xml:space="preserve">Network Adequacy Certification Tool (NACT); 
</v>
      </c>
      <c r="BT120" s="251" t="str">
        <f>IF(ISNUMBER(FIND(analysismethod9,'III_Plan comp 438.68 {Plan 9}'!M$15)),"",'III_Plan comp 438.68 {Plan 9}'!M$15&amp;analysismethod9)</f>
        <v xml:space="preserve">Network Adequacy Certification Tool (NACT); 
</v>
      </c>
      <c r="BU120" s="251" t="str">
        <f>IF(ISNUMBER(FIND(analysismethod9,'III_Plan comp 438.68 {Plan 9}'!N$15)),"",'III_Plan comp 438.68 {Plan 9}'!N$15&amp;analysismethod9)</f>
        <v xml:space="preserve">Timely Access Data Tool (TADT); 
Network Adequacy Certification Tool (NACT); 
</v>
      </c>
      <c r="BV120" s="251" t="str">
        <f>IF(ISNUMBER(FIND(analysismethod9,'III_Plan comp 438.68 {Plan 9}'!O$15)),"",'III_Plan comp 438.68 {Plan 9}'!O$15&amp;analysismethod9)</f>
        <v xml:space="preserve">Network Adequacy Certification Tool (NACT); 
</v>
      </c>
      <c r="BW120" s="251" t="str">
        <f>IF(ISNUMBER(FIND(analysismethod9,'III_Plan comp 438.68 {Plan 9}'!P$15)),"",'III_Plan comp 438.68 {Plan 9}'!P$15&amp;analysismethod9)</f>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Language Capabilities: Contract
IHCP: Contract/Good-faith effort to contract; 
</v>
      </c>
      <c r="BQ121" s="254" t="str">
        <f>IF(ISNUMBER(FIND(analysismethod10,'III_Plan comp 438.68 {Plan 1}'!J$15)),"",'III_Plan comp 438.68 {Plan 1}'!J$15&amp;analysismethod10)</f>
        <v xml:space="preserve">Language Capabilities: Contract
IHCP: Contract/Good-faith effort to contract; 
</v>
      </c>
      <c r="BR121" s="254" t="str">
        <f>IF(ISNUMBER(FIND(analysismethod10,'III_Plan comp 438.68 {Plan 1}'!K$15)),"",'III_Plan comp 438.68 {Plan 1}'!K$15&amp;analysismethod10)</f>
        <v xml:space="preserve">Language Capabilities: Contract
IHCP: Contract/Good-faith effort to contract; 
</v>
      </c>
      <c r="BS121" s="254" t="str">
        <f>IF(ISNUMBER(FIND(analysismethod10,'III_Plan comp 438.68 {Plan 1}'!L$15)),"",'III_Plan comp 438.68 {Plan 1}'!L$15&amp;analysismethod10)</f>
        <v xml:space="preserve">Timely Access Data Tool (TADT); 
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xml:space="preserve">Language Capabilities: Contract
IHCP: Contract/Good-faith effort to contract;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Network Adequacy Certification Tool (NACT); 
Geomapping; 
</v>
      </c>
      <c r="BQ124" s="248" t="str">
        <f>IF(ISNUMBER(FIND(analysismethod1,'III_Plan comp 438.68 {Plan 10}'!J$15)),"",'III_Plan comp 438.68 {Plan 10}'!J$15&amp;analysismethod1)</f>
        <v xml:space="preserve">Network Adequacy Certification Tool (NACT); 
Geomapping; 
</v>
      </c>
      <c r="BR124" s="248" t="str">
        <f>IF(ISNUMBER(FIND(analysismethod1,'III_Plan comp 438.68 {Plan 10}'!K$15)),"",'III_Plan comp 438.68 {Plan 10}'!K$15&amp;analysismethod1)</f>
        <v xml:space="preserve">Timely Access Data Tool (TADT); 
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Contract/Good faith effort to contract ; 
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Network Adequacy Certification Tool (NACT); 
Geomapping; 
Timely Access Data Tool (TADT); 
</v>
      </c>
      <c r="BN131" s="251" t="str">
        <f>IF(ISNUMBER(FIND(analysismethod8,'III_Plan comp 438.68 {Plan 10}'!G$15)),"",'III_Plan comp 438.68 {Plan 10}'!G$15&amp;analysismethod8)</f>
        <v xml:space="preserve">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Network Adequacy Certification Tool (NACT); 
Timely Access Data Tool (TADT); 
</v>
      </c>
      <c r="BQ131" s="251" t="str">
        <f>IF(ISNUMBER(FIND(analysismethod8,'III_Plan comp 438.68 {Plan 10}'!J$15)),"",'III_Plan comp 438.68 {Plan 10}'!J$15&amp;analysismethod8)</f>
        <v xml:space="preserve">Network Adequacy Certification Tool (NACT); 
Timely Access Data Tool (TADT); 
</v>
      </c>
      <c r="BR131" s="251" t="str">
        <f>IF(ISNUMBER(FIND(analysismethod8,'III_Plan comp 438.68 {Plan 10}'!K$15)),"",'III_Plan comp 438.68 {Plan 10}'!K$15&amp;analysismethod8)</f>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Contract/Good faith effort to contract ; 
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c>
      <c r="BN132" s="251" t="str">
        <f>IF(ISNUMBER(FIND(analysismethod9,'III_Plan comp 438.68 {Plan 10}'!G$15)),"",'III_Plan comp 438.68 {Plan 10}'!G$15&amp;analysismethod9)</f>
        <v xml:space="preserve">Network Adequacy Certification Tool (NACT);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c>
      <c r="BQ132" s="251" t="str">
        <f>IF(ISNUMBER(FIND(analysismethod9,'III_Plan comp 438.68 {Plan 10}'!J$15)),"",'III_Plan comp 438.68 {Plan 10}'!J$15&amp;analysismethod9)</f>
        <v/>
      </c>
      <c r="BR132" s="251" t="str">
        <f>IF(ISNUMBER(FIND(analysismethod9,'III_Plan comp 438.68 {Plan 10}'!K$15)),"",'III_Plan comp 438.68 {Plan 10}'!K$15&amp;analysismethod9)</f>
        <v xml:space="preserve">Timely Access Data Tool (TADT); 
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Contract/Good faith effort to contract ; 
Network Adequacy Certification Tool (NACT); 
</v>
      </c>
      <c r="BW132" s="251" t="str">
        <f>IF(ISNUMBER(FIND(analysismethod9,'III_Plan comp 438.68 {Plan 10}'!P$15)),"",'III_Plan comp 438.68 {Plan 10}'!P$15&amp;analysismethod9)</f>
        <v xml:space="preserve">Network Adequacy Certification Tool (NACT);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Network Adequacy Certification Tool (NACT); 
Geomapping; 
Language Capabilities: Contract
IHCP: Contract/Good-faith effort to contract; 
</v>
      </c>
      <c r="BN133" s="254" t="str">
        <f>IF(ISNUMBER(FIND(analysismethod10,'III_Plan comp 438.68 {Plan 10}'!G$15)),"",'III_Plan comp 438.68 {Plan 10}'!G$15&amp;analysismethod10)</f>
        <v xml:space="preserve">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Network Adequacy Certification Tool (NACT); 
Language Capabilities: Contract
IHCP: Contract/Good-faith effort to contract; 
</v>
      </c>
      <c r="BQ133" s="254" t="str">
        <f>IF(ISNUMBER(FIND(analysismethod10,'III_Plan comp 438.68 {Plan 10}'!J$15)),"",'III_Plan comp 438.68 {Plan 10}'!J$15&amp;analysismethod10)</f>
        <v xml:space="preserve">Network Adequacy Certification Tool (NACT); 
Language Capabilities: Contract
IHCP: Contract/Good-faith effort to contract; 
</v>
      </c>
      <c r="BR133" s="254" t="str">
        <f>IF(ISNUMBER(FIND(analysismethod10,'III_Plan comp 438.68 {Plan 10}'!K$15)),"",'III_Plan comp 438.68 {Plan 10}'!K$15&amp;analysismethod10)</f>
        <v xml:space="preserve">Timely Access Data Tool (TADT); 
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Contract/Good faith effort to contract ; 
Language Capabilities: Contract
IHCP: Contract/Good-faith effort to contract; 
</v>
      </c>
      <c r="BW133" s="254" t="str">
        <f>IF(ISNUMBER(FIND(analysismethod10,'III_Plan comp 438.68 {Plan 10}'!P$15)),"",'III_Plan comp 438.68 {Plan 10}'!P$15&amp;analysismethod10)</f>
        <v xml:space="preserve">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110" zoomScaleNormal="110" workbookViewId="0">
      <pane ySplit="1" topLeftCell="A8" activePane="bottomLeft" state="frozen"/>
      <selection pane="bottomLeft" activeCell="G14" sqref="G14"/>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1" t="s">
        <v>48</v>
      </c>
      <c r="B2" s="292"/>
      <c r="C2" s="293"/>
      <c r="D2" s="216"/>
      <c r="E2" s="217"/>
      <c r="F2" s="40"/>
    </row>
    <row r="3" spans="1:18" s="2" customFormat="1" ht="16.899999999999999" customHeight="1">
      <c r="A3" s="294" t="s">
        <v>49</v>
      </c>
      <c r="B3" s="295"/>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6"/>
      <c r="B5" s="297"/>
      <c r="C5" s="298"/>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9" t="s">
        <v>60</v>
      </c>
      <c r="C8" s="290"/>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6" t="s">
        <v>72</v>
      </c>
      <c r="B13" s="287"/>
      <c r="C13" s="288"/>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5" t="s">
        <v>101</v>
      </c>
      <c r="B23" s="285"/>
      <c r="C23" s="285"/>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6" t="s">
        <v>125</v>
      </c>
      <c r="B36" s="287"/>
      <c r="C36" s="288"/>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6" t="s">
        <v>148</v>
      </c>
      <c r="B48" s="287"/>
      <c r="C48" s="288"/>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80"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81" t="s">
        <v>69</v>
      </c>
      <c r="E51" s="49" t="s">
        <v>154</v>
      </c>
      <c r="F51" s="2"/>
      <c r="G51" s="2"/>
      <c r="H51" s="2"/>
      <c r="I51" s="2"/>
      <c r="J51" s="2"/>
      <c r="K51" s="2"/>
      <c r="L51" s="2"/>
      <c r="M51" s="2"/>
      <c r="N51" s="2"/>
      <c r="O51" s="2"/>
      <c r="P51" s="2"/>
      <c r="Q51" s="2"/>
      <c r="R51" s="2"/>
    </row>
    <row r="52" spans="1:18" ht="72">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80"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81"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0"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81"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80" t="s">
        <v>150</v>
      </c>
      <c r="D62" s="162" t="s">
        <v>84</v>
      </c>
      <c r="E62" s="177" t="s">
        <v>159</v>
      </c>
    </row>
    <row r="63" spans="1:18" ht="28.5">
      <c r="A63" s="16" t="s">
        <v>55</v>
      </c>
      <c r="B63" s="147" t="s">
        <v>152</v>
      </c>
      <c r="C63" s="15" t="s">
        <v>153</v>
      </c>
      <c r="D63" s="281"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80" t="s">
        <v>150</v>
      </c>
      <c r="D66" s="162" t="s">
        <v>84</v>
      </c>
      <c r="E66" s="177" t="s">
        <v>159</v>
      </c>
    </row>
    <row r="67" spans="1:5" ht="28.5">
      <c r="A67" s="16" t="s">
        <v>55</v>
      </c>
      <c r="B67" s="147" t="s">
        <v>152</v>
      </c>
      <c r="C67" s="15" t="s">
        <v>153</v>
      </c>
      <c r="D67" s="281"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80" t="s">
        <v>150</v>
      </c>
      <c r="D70" s="162" t="s">
        <v>84</v>
      </c>
      <c r="E70" s="177" t="s">
        <v>159</v>
      </c>
    </row>
    <row r="71" spans="1:5" ht="28.5">
      <c r="A71" s="16" t="s">
        <v>55</v>
      </c>
      <c r="B71" s="147" t="s">
        <v>152</v>
      </c>
      <c r="C71" s="15" t="s">
        <v>153</v>
      </c>
      <c r="D71" s="281"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80" t="s">
        <v>150</v>
      </c>
      <c r="D74" s="162" t="s">
        <v>84</v>
      </c>
      <c r="E74" s="177" t="s">
        <v>159</v>
      </c>
    </row>
    <row r="75" spans="1:5" ht="28.5">
      <c r="A75" s="16" t="s">
        <v>55</v>
      </c>
      <c r="B75" s="166" t="s">
        <v>152</v>
      </c>
      <c r="C75" s="15" t="s">
        <v>153</v>
      </c>
      <c r="D75" s="281"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8.25">
      <c r="A80" s="16" t="s">
        <v>55</v>
      </c>
      <c r="B80" s="166" t="s">
        <v>172</v>
      </c>
      <c r="C80" s="171" t="s">
        <v>173</v>
      </c>
      <c r="D80" s="151" t="s">
        <v>58</v>
      </c>
      <c r="E80" s="177" t="s">
        <v>174</v>
      </c>
    </row>
    <row r="81" spans="1:5" ht="28.5">
      <c r="A81" s="16" t="s">
        <v>55</v>
      </c>
      <c r="B81" s="166" t="s">
        <v>152</v>
      </c>
      <c r="C81" s="15" t="s">
        <v>153</v>
      </c>
      <c r="D81" s="281" t="s">
        <v>69</v>
      </c>
      <c r="E81" s="49" t="s">
        <v>154</v>
      </c>
    </row>
    <row r="82" spans="1:5" ht="70.5">
      <c r="A82" s="16" t="s">
        <v>55</v>
      </c>
      <c r="B82" s="167" t="s">
        <v>155</v>
      </c>
      <c r="C82" s="63" t="s">
        <v>156</v>
      </c>
      <c r="D82" s="159" t="s">
        <v>96</v>
      </c>
      <c r="E82" s="49" t="s">
        <v>175</v>
      </c>
    </row>
    <row r="83" spans="1:5" ht="27" customHeight="1">
      <c r="A83" s="163"/>
      <c r="B83" s="168"/>
      <c r="C83" s="165"/>
      <c r="D83" s="155"/>
      <c r="E83" s="156"/>
    </row>
    <row r="84" spans="1:5" ht="29.25">
      <c r="B84" s="215" t="s">
        <v>165</v>
      </c>
      <c r="C84" s="169" t="s">
        <v>166</v>
      </c>
      <c r="D84" s="5" t="s">
        <v>167</v>
      </c>
      <c r="E84" s="130" t="s">
        <v>168</v>
      </c>
    </row>
    <row r="85" spans="1:5">
      <c r="A85" s="16" t="s">
        <v>55</v>
      </c>
      <c r="B85" s="166" t="s">
        <v>169</v>
      </c>
      <c r="C85" s="170" t="s">
        <v>170</v>
      </c>
      <c r="D85" s="151" t="s">
        <v>58</v>
      </c>
      <c r="E85" s="49" t="s">
        <v>176</v>
      </c>
    </row>
    <row r="86" spans="1:5">
      <c r="A86" s="16" t="s">
        <v>55</v>
      </c>
      <c r="B86" s="166" t="s">
        <v>172</v>
      </c>
      <c r="C86" s="171" t="s">
        <v>173</v>
      </c>
      <c r="D86" s="151" t="s">
        <v>58</v>
      </c>
      <c r="E86" s="177" t="s">
        <v>174</v>
      </c>
    </row>
    <row r="87" spans="1:5" ht="28.5">
      <c r="A87" s="16" t="s">
        <v>55</v>
      </c>
      <c r="B87" s="166" t="s">
        <v>152</v>
      </c>
      <c r="C87" s="15" t="s">
        <v>153</v>
      </c>
      <c r="D87" s="281" t="s">
        <v>69</v>
      </c>
      <c r="E87" s="49" t="s">
        <v>154</v>
      </c>
    </row>
    <row r="88" spans="1:5">
      <c r="A88" s="16" t="s">
        <v>55</v>
      </c>
      <c r="B88" s="167" t="s">
        <v>155</v>
      </c>
      <c r="C88" s="63" t="s">
        <v>156</v>
      </c>
      <c r="D88" s="159" t="s">
        <v>96</v>
      </c>
      <c r="E88" s="49" t="s">
        <v>175</v>
      </c>
    </row>
    <row r="89" spans="1:5" ht="27" customHeight="1">
      <c r="A89" s="163"/>
      <c r="B89" s="168"/>
      <c r="C89" s="165"/>
      <c r="D89" s="155"/>
      <c r="E89" s="156"/>
    </row>
    <row r="90" spans="1:5" ht="29.25">
      <c r="B90" s="215" t="s">
        <v>165</v>
      </c>
      <c r="C90" s="169" t="s">
        <v>166</v>
      </c>
      <c r="D90" s="5" t="s">
        <v>167</v>
      </c>
      <c r="E90" s="130" t="s">
        <v>168</v>
      </c>
    </row>
    <row r="91" spans="1:5" ht="42">
      <c r="A91" s="16" t="s">
        <v>55</v>
      </c>
      <c r="B91" s="166" t="s">
        <v>169</v>
      </c>
      <c r="C91" s="170" t="s">
        <v>170</v>
      </c>
      <c r="D91" s="151" t="s">
        <v>58</v>
      </c>
      <c r="E91" s="49" t="s">
        <v>177</v>
      </c>
    </row>
    <row r="92" spans="1:5" ht="98.25">
      <c r="A92" s="16" t="s">
        <v>55</v>
      </c>
      <c r="B92" s="166" t="s">
        <v>172</v>
      </c>
      <c r="C92" s="171" t="s">
        <v>173</v>
      </c>
      <c r="D92" s="151" t="s">
        <v>58</v>
      </c>
      <c r="E92" s="177" t="s">
        <v>174</v>
      </c>
    </row>
    <row r="93" spans="1:5" ht="28.5">
      <c r="A93" s="16" t="s">
        <v>55</v>
      </c>
      <c r="B93" s="166" t="s">
        <v>152</v>
      </c>
      <c r="C93" s="15" t="s">
        <v>153</v>
      </c>
      <c r="D93" s="281" t="s">
        <v>69</v>
      </c>
      <c r="E93" s="49" t="s">
        <v>154</v>
      </c>
    </row>
    <row r="94" spans="1:5" ht="70.5">
      <c r="A94" s="16" t="s">
        <v>55</v>
      </c>
      <c r="B94" s="167" t="s">
        <v>155</v>
      </c>
      <c r="C94" s="63" t="s">
        <v>156</v>
      </c>
      <c r="D94" s="159" t="s">
        <v>96</v>
      </c>
      <c r="E94" s="49" t="s">
        <v>175</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E13" sqref="E13:P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178</v>
      </c>
      <c r="B1" s="226"/>
      <c r="C1" s="77"/>
      <c r="D1" s="179"/>
      <c r="E1" s="271" t="s">
        <v>179</v>
      </c>
      <c r="F1" s="272" t="s">
        <v>180</v>
      </c>
      <c r="G1" s="272" t="s">
        <v>181</v>
      </c>
      <c r="H1" s="272" t="s">
        <v>182</v>
      </c>
      <c r="I1" s="272" t="s">
        <v>183</v>
      </c>
      <c r="J1" s="272" t="s">
        <v>184</v>
      </c>
      <c r="K1" s="272" t="s">
        <v>185</v>
      </c>
      <c r="L1" s="272" t="s">
        <v>186</v>
      </c>
      <c r="M1" s="272" t="s">
        <v>187</v>
      </c>
      <c r="N1" s="272" t="s">
        <v>188</v>
      </c>
      <c r="O1" s="272" t="s">
        <v>189</v>
      </c>
      <c r="P1" s="272" t="s">
        <v>190</v>
      </c>
      <c r="Q1" s="272" t="s">
        <v>191</v>
      </c>
      <c r="R1" s="272" t="s">
        <v>192</v>
      </c>
      <c r="S1" s="272" t="s">
        <v>193</v>
      </c>
      <c r="T1" s="272" t="s">
        <v>194</v>
      </c>
      <c r="U1" s="272" t="s">
        <v>195</v>
      </c>
      <c r="V1" s="272" t="s">
        <v>196</v>
      </c>
      <c r="W1" s="272" t="s">
        <v>197</v>
      </c>
      <c r="X1" s="272" t="s">
        <v>198</v>
      </c>
      <c r="Y1" s="272" t="s">
        <v>199</v>
      </c>
      <c r="Z1" s="272" t="s">
        <v>200</v>
      </c>
      <c r="AA1" s="272" t="s">
        <v>201</v>
      </c>
      <c r="AB1" s="272" t="s">
        <v>202</v>
      </c>
      <c r="AC1" s="272" t="s">
        <v>203</v>
      </c>
      <c r="AD1" s="272" t="s">
        <v>204</v>
      </c>
      <c r="AE1" s="272" t="s">
        <v>205</v>
      </c>
      <c r="AF1" s="272" t="s">
        <v>206</v>
      </c>
      <c r="AG1" s="272" t="s">
        <v>207</v>
      </c>
      <c r="AH1" s="272" t="s">
        <v>208</v>
      </c>
      <c r="AI1" s="272" t="s">
        <v>209</v>
      </c>
      <c r="AJ1" s="272" t="s">
        <v>210</v>
      </c>
      <c r="AK1" s="272" t="s">
        <v>211</v>
      </c>
      <c r="AL1" s="272" t="s">
        <v>212</v>
      </c>
      <c r="AM1" s="272" t="s">
        <v>213</v>
      </c>
      <c r="AN1" s="272" t="s">
        <v>214</v>
      </c>
      <c r="AO1" s="272" t="s">
        <v>215</v>
      </c>
      <c r="AP1" s="272" t="s">
        <v>216</v>
      </c>
      <c r="AQ1" s="272" t="s">
        <v>217</v>
      </c>
      <c r="AR1" s="272" t="s">
        <v>218</v>
      </c>
      <c r="AS1" s="272" t="s">
        <v>219</v>
      </c>
      <c r="AT1" s="272" t="s">
        <v>220</v>
      </c>
      <c r="AU1" s="272" t="s">
        <v>221</v>
      </c>
      <c r="AV1" s="272" t="s">
        <v>222</v>
      </c>
      <c r="AW1" s="272" t="s">
        <v>223</v>
      </c>
      <c r="AX1" s="272" t="s">
        <v>224</v>
      </c>
      <c r="AY1" s="272" t="s">
        <v>225</v>
      </c>
      <c r="AZ1" s="272" t="s">
        <v>226</v>
      </c>
      <c r="BA1" s="272" t="s">
        <v>227</v>
      </c>
      <c r="BB1" s="272" t="s">
        <v>228</v>
      </c>
      <c r="BC1" s="272" t="s">
        <v>229</v>
      </c>
      <c r="BD1" s="272" t="s">
        <v>230</v>
      </c>
      <c r="BE1" s="272" t="s">
        <v>231</v>
      </c>
      <c r="BF1" s="272" t="s">
        <v>232</v>
      </c>
      <c r="BG1" s="272" t="s">
        <v>233</v>
      </c>
      <c r="BH1" s="272" t="s">
        <v>234</v>
      </c>
      <c r="BI1" s="272" t="s">
        <v>235</v>
      </c>
      <c r="BJ1" s="272" t="s">
        <v>236</v>
      </c>
      <c r="BK1" s="272" t="s">
        <v>237</v>
      </c>
      <c r="BL1" s="272" t="s">
        <v>238</v>
      </c>
      <c r="BM1" s="272" t="s">
        <v>239</v>
      </c>
      <c r="BN1" s="272" t="s">
        <v>240</v>
      </c>
      <c r="BO1" s="272" t="s">
        <v>241</v>
      </c>
      <c r="BP1" s="272" t="s">
        <v>242</v>
      </c>
      <c r="BQ1" s="272" t="s">
        <v>243</v>
      </c>
      <c r="BR1" s="272" t="s">
        <v>244</v>
      </c>
      <c r="BS1" s="272" t="s">
        <v>245</v>
      </c>
      <c r="BT1" s="272" t="s">
        <v>246</v>
      </c>
      <c r="BU1" s="272" t="s">
        <v>247</v>
      </c>
      <c r="BV1" s="272" t="s">
        <v>248</v>
      </c>
      <c r="BW1" s="272" t="s">
        <v>249</v>
      </c>
      <c r="BX1" s="272" t="s">
        <v>250</v>
      </c>
      <c r="BY1" s="272" t="s">
        <v>251</v>
      </c>
      <c r="BZ1" s="272" t="s">
        <v>252</v>
      </c>
      <c r="CA1" s="272" t="s">
        <v>253</v>
      </c>
      <c r="CB1" s="272" t="s">
        <v>254</v>
      </c>
      <c r="CC1" s="272" t="s">
        <v>255</v>
      </c>
      <c r="CD1" s="272" t="s">
        <v>256</v>
      </c>
      <c r="CE1" s="272" t="s">
        <v>257</v>
      </c>
      <c r="CF1" s="272" t="s">
        <v>258</v>
      </c>
      <c r="CG1" s="272" t="s">
        <v>259</v>
      </c>
      <c r="CH1" s="272" t="s">
        <v>260</v>
      </c>
      <c r="CI1" s="272" t="s">
        <v>261</v>
      </c>
      <c r="CJ1" s="272" t="s">
        <v>262</v>
      </c>
      <c r="CK1" s="272" t="s">
        <v>263</v>
      </c>
      <c r="CL1" s="272" t="s">
        <v>264</v>
      </c>
      <c r="CM1" s="272" t="s">
        <v>265</v>
      </c>
      <c r="CN1" s="272" t="s">
        <v>266</v>
      </c>
      <c r="CO1" s="272" t="s">
        <v>267</v>
      </c>
      <c r="CP1" s="272" t="s">
        <v>268</v>
      </c>
      <c r="CQ1" s="272" t="s">
        <v>269</v>
      </c>
      <c r="CR1" s="272" t="s">
        <v>270</v>
      </c>
      <c r="CS1" s="272" t="s">
        <v>271</v>
      </c>
      <c r="CT1" s="272" t="s">
        <v>272</v>
      </c>
      <c r="CU1" s="272" t="s">
        <v>273</v>
      </c>
      <c r="CV1" s="272" t="s">
        <v>274</v>
      </c>
      <c r="CW1" s="272" t="s">
        <v>275</v>
      </c>
      <c r="CX1" s="272" t="s">
        <v>276</v>
      </c>
      <c r="CY1" s="272" t="s">
        <v>277</v>
      </c>
      <c r="CZ1" s="273" t="s">
        <v>278</v>
      </c>
    </row>
    <row r="2" spans="1:104" ht="23.25" hidden="1" customHeight="1">
      <c r="A2" s="301" t="s">
        <v>279</v>
      </c>
      <c r="B2" s="302"/>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1" t="s">
        <v>280</v>
      </c>
      <c r="B3" s="302"/>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281</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6" t="s">
        <v>282</v>
      </c>
      <c r="B5" s="287"/>
      <c r="C5" s="287"/>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179</v>
      </c>
      <c r="F6" s="274" t="s">
        <v>180</v>
      </c>
      <c r="G6" s="274" t="s">
        <v>181</v>
      </c>
      <c r="H6" s="274" t="s">
        <v>182</v>
      </c>
      <c r="I6" s="274" t="s">
        <v>183</v>
      </c>
      <c r="J6" s="274" t="s">
        <v>184</v>
      </c>
      <c r="K6" s="274" t="s">
        <v>185</v>
      </c>
      <c r="L6" s="274" t="s">
        <v>186</v>
      </c>
      <c r="M6" s="274" t="s">
        <v>187</v>
      </c>
      <c r="N6" s="274" t="s">
        <v>188</v>
      </c>
      <c r="O6" s="274" t="s">
        <v>189</v>
      </c>
      <c r="P6" s="274" t="s">
        <v>190</v>
      </c>
      <c r="Q6" s="274" t="s">
        <v>191</v>
      </c>
      <c r="R6" s="274" t="s">
        <v>192</v>
      </c>
      <c r="S6" s="274" t="s">
        <v>193</v>
      </c>
      <c r="T6" s="274" t="s">
        <v>194</v>
      </c>
      <c r="U6" s="274" t="s">
        <v>195</v>
      </c>
      <c r="V6" s="274" t="s">
        <v>196</v>
      </c>
      <c r="W6" s="274" t="s">
        <v>197</v>
      </c>
      <c r="X6" s="274" t="s">
        <v>198</v>
      </c>
      <c r="Y6" s="274" t="s">
        <v>199</v>
      </c>
      <c r="Z6" s="274" t="s">
        <v>200</v>
      </c>
      <c r="AA6" s="274" t="s">
        <v>201</v>
      </c>
      <c r="AB6" s="274" t="s">
        <v>202</v>
      </c>
      <c r="AC6" s="274" t="s">
        <v>203</v>
      </c>
      <c r="AD6" s="274" t="s">
        <v>204</v>
      </c>
      <c r="AE6" s="274" t="s">
        <v>205</v>
      </c>
      <c r="AF6" s="274" t="s">
        <v>206</v>
      </c>
      <c r="AG6" s="274" t="s">
        <v>207</v>
      </c>
      <c r="AH6" s="274" t="s">
        <v>208</v>
      </c>
      <c r="AI6" s="274" t="s">
        <v>209</v>
      </c>
      <c r="AJ6" s="274" t="s">
        <v>210</v>
      </c>
      <c r="AK6" s="274" t="s">
        <v>211</v>
      </c>
      <c r="AL6" s="274" t="s">
        <v>212</v>
      </c>
      <c r="AM6" s="274" t="s">
        <v>213</v>
      </c>
      <c r="AN6" s="274" t="s">
        <v>214</v>
      </c>
      <c r="AO6" s="274" t="s">
        <v>215</v>
      </c>
      <c r="AP6" s="274" t="s">
        <v>216</v>
      </c>
      <c r="AQ6" s="274" t="s">
        <v>217</v>
      </c>
      <c r="AR6" s="274" t="s">
        <v>218</v>
      </c>
      <c r="AS6" s="274" t="s">
        <v>219</v>
      </c>
      <c r="AT6" s="274" t="s">
        <v>220</v>
      </c>
      <c r="AU6" s="274" t="s">
        <v>221</v>
      </c>
      <c r="AV6" s="274" t="s">
        <v>222</v>
      </c>
      <c r="AW6" s="274" t="s">
        <v>223</v>
      </c>
      <c r="AX6" s="274" t="s">
        <v>224</v>
      </c>
      <c r="AY6" s="274" t="s">
        <v>225</v>
      </c>
      <c r="AZ6" s="274" t="s">
        <v>226</v>
      </c>
      <c r="BA6" s="274" t="s">
        <v>227</v>
      </c>
      <c r="BB6" s="274" t="s">
        <v>228</v>
      </c>
      <c r="BC6" s="274" t="s">
        <v>229</v>
      </c>
      <c r="BD6" s="274" t="s">
        <v>230</v>
      </c>
      <c r="BE6" s="274" t="s">
        <v>231</v>
      </c>
      <c r="BF6" s="274" t="s">
        <v>232</v>
      </c>
      <c r="BG6" s="274" t="s">
        <v>233</v>
      </c>
      <c r="BH6" s="274" t="s">
        <v>234</v>
      </c>
      <c r="BI6" s="274" t="s">
        <v>235</v>
      </c>
      <c r="BJ6" s="274" t="s">
        <v>236</v>
      </c>
      <c r="BK6" s="274" t="s">
        <v>237</v>
      </c>
      <c r="BL6" s="274" t="s">
        <v>238</v>
      </c>
      <c r="BM6" s="274" t="s">
        <v>239</v>
      </c>
      <c r="BN6" s="274" t="s">
        <v>240</v>
      </c>
      <c r="BO6" s="274" t="s">
        <v>241</v>
      </c>
      <c r="BP6" s="274" t="s">
        <v>242</v>
      </c>
      <c r="BQ6" s="274" t="s">
        <v>243</v>
      </c>
      <c r="BR6" s="274" t="s">
        <v>244</v>
      </c>
      <c r="BS6" s="274" t="s">
        <v>245</v>
      </c>
      <c r="BT6" s="274" t="s">
        <v>246</v>
      </c>
      <c r="BU6" s="274" t="s">
        <v>247</v>
      </c>
      <c r="BV6" s="274" t="s">
        <v>248</v>
      </c>
      <c r="BW6" s="274" t="s">
        <v>249</v>
      </c>
      <c r="BX6" s="274" t="s">
        <v>250</v>
      </c>
      <c r="BY6" s="274" t="s">
        <v>251</v>
      </c>
      <c r="BZ6" s="274" t="s">
        <v>252</v>
      </c>
      <c r="CA6" s="274" t="s">
        <v>253</v>
      </c>
      <c r="CB6" s="274" t="s">
        <v>254</v>
      </c>
      <c r="CC6" s="274" t="s">
        <v>255</v>
      </c>
      <c r="CD6" s="274" t="s">
        <v>256</v>
      </c>
      <c r="CE6" s="274" t="s">
        <v>257</v>
      </c>
      <c r="CF6" s="274" t="s">
        <v>258</v>
      </c>
      <c r="CG6" s="274" t="s">
        <v>259</v>
      </c>
      <c r="CH6" s="274" t="s">
        <v>260</v>
      </c>
      <c r="CI6" s="274" t="s">
        <v>261</v>
      </c>
      <c r="CJ6" s="274" t="s">
        <v>262</v>
      </c>
      <c r="CK6" s="274" t="s">
        <v>263</v>
      </c>
      <c r="CL6" s="274" t="s">
        <v>264</v>
      </c>
      <c r="CM6" s="274" t="s">
        <v>265</v>
      </c>
      <c r="CN6" s="274" t="s">
        <v>266</v>
      </c>
      <c r="CO6" s="274" t="s">
        <v>267</v>
      </c>
      <c r="CP6" s="274" t="s">
        <v>268</v>
      </c>
      <c r="CQ6" s="274" t="s">
        <v>269</v>
      </c>
      <c r="CR6" s="274" t="s">
        <v>270</v>
      </c>
      <c r="CS6" s="274" t="s">
        <v>271</v>
      </c>
      <c r="CT6" s="274" t="s">
        <v>272</v>
      </c>
      <c r="CU6" s="274" t="s">
        <v>273</v>
      </c>
      <c r="CV6" s="274" t="s">
        <v>274</v>
      </c>
      <c r="CW6" s="274" t="s">
        <v>275</v>
      </c>
      <c r="CX6" s="274" t="s">
        <v>276</v>
      </c>
      <c r="CY6" s="274" t="s">
        <v>277</v>
      </c>
      <c r="CZ6" s="275" t="s">
        <v>278</v>
      </c>
    </row>
    <row r="7" spans="1:104" ht="85.5">
      <c r="A7" s="16" t="s">
        <v>283</v>
      </c>
      <c r="B7" s="15" t="s">
        <v>284</v>
      </c>
      <c r="C7" s="15" t="s">
        <v>285</v>
      </c>
      <c r="D7" s="15" t="s">
        <v>84</v>
      </c>
      <c r="E7" s="56" t="s">
        <v>134</v>
      </c>
      <c r="F7" s="60" t="s">
        <v>134</v>
      </c>
      <c r="G7" s="60" t="s">
        <v>134</v>
      </c>
      <c r="H7" s="60" t="s">
        <v>134</v>
      </c>
      <c r="I7" s="60" t="s">
        <v>134</v>
      </c>
      <c r="J7" s="60" t="s">
        <v>134</v>
      </c>
      <c r="K7" s="60" t="s">
        <v>134</v>
      </c>
      <c r="L7" s="60" t="s">
        <v>134</v>
      </c>
      <c r="M7" s="60" t="s">
        <v>134</v>
      </c>
      <c r="N7" s="60" t="s">
        <v>134</v>
      </c>
      <c r="O7" s="60" t="s">
        <v>134</v>
      </c>
      <c r="P7" s="60" t="s">
        <v>134</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286</v>
      </c>
      <c r="B8" s="15" t="s">
        <v>287</v>
      </c>
      <c r="C8" s="15" t="s">
        <v>288</v>
      </c>
      <c r="D8" s="15" t="s">
        <v>58</v>
      </c>
      <c r="E8" s="276" t="s">
        <v>289</v>
      </c>
      <c r="F8" s="276" t="s">
        <v>290</v>
      </c>
      <c r="G8" s="276" t="s">
        <v>291</v>
      </c>
      <c r="H8" s="276" t="s">
        <v>292</v>
      </c>
      <c r="I8" s="276" t="s">
        <v>293</v>
      </c>
      <c r="J8" s="276" t="s">
        <v>294</v>
      </c>
      <c r="K8" s="276" t="s">
        <v>295</v>
      </c>
      <c r="L8" s="276" t="s">
        <v>296</v>
      </c>
      <c r="M8" s="276" t="s">
        <v>297</v>
      </c>
      <c r="N8" s="276" t="s">
        <v>298</v>
      </c>
      <c r="O8" s="276" t="s">
        <v>299</v>
      </c>
      <c r="P8" s="276" t="s">
        <v>299</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300</v>
      </c>
      <c r="B9" s="15" t="s">
        <v>301</v>
      </c>
      <c r="C9" s="9" t="s">
        <v>302</v>
      </c>
      <c r="D9" s="15" t="s">
        <v>69</v>
      </c>
      <c r="E9" s="56" t="s">
        <v>303</v>
      </c>
      <c r="F9" s="60" t="s">
        <v>303</v>
      </c>
      <c r="G9" s="60" t="s">
        <v>304</v>
      </c>
      <c r="H9" s="60" t="s">
        <v>304</v>
      </c>
      <c r="I9" s="60" t="s">
        <v>304</v>
      </c>
      <c r="J9" s="60" t="s">
        <v>304</v>
      </c>
      <c r="K9" s="60" t="s">
        <v>305</v>
      </c>
      <c r="L9" s="60" t="s">
        <v>305</v>
      </c>
      <c r="M9" s="60" t="s">
        <v>305</v>
      </c>
      <c r="N9" s="60" t="s">
        <v>305</v>
      </c>
      <c r="O9" s="60" t="s">
        <v>306</v>
      </c>
      <c r="P9" s="60" t="s">
        <v>307</v>
      </c>
      <c r="Q9" s="60"/>
      <c r="R9" s="60"/>
      <c r="S9" s="60"/>
      <c r="T9" s="60"/>
      <c r="U9" s="60"/>
      <c r="V9" s="60"/>
      <c r="W9" s="60"/>
      <c r="X9" s="60"/>
      <c r="Y9" s="60"/>
      <c r="Z9" s="60"/>
      <c r="AA9" s="60"/>
      <c r="AB9" s="60"/>
      <c r="AC9" s="60"/>
      <c r="AD9" s="60"/>
      <c r="AE9" s="60" t="s">
        <v>308</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309</v>
      </c>
      <c r="B10" s="15" t="s">
        <v>310</v>
      </c>
      <c r="C10" s="9" t="s">
        <v>311</v>
      </c>
      <c r="D10" s="15" t="s">
        <v>58</v>
      </c>
      <c r="E10" s="56" t="s">
        <v>312</v>
      </c>
      <c r="F10" s="60" t="s">
        <v>313</v>
      </c>
      <c r="G10" s="276" t="s">
        <v>314</v>
      </c>
      <c r="H10" s="276" t="s">
        <v>315</v>
      </c>
      <c r="I10" s="276" t="s">
        <v>316</v>
      </c>
      <c r="J10" s="276" t="s">
        <v>317</v>
      </c>
      <c r="K10" s="276" t="s">
        <v>318</v>
      </c>
      <c r="L10" s="276" t="s">
        <v>318</v>
      </c>
      <c r="M10" s="276" t="s">
        <v>318</v>
      </c>
      <c r="N10" s="276" t="s">
        <v>318</v>
      </c>
      <c r="O10" s="60" t="s">
        <v>319</v>
      </c>
      <c r="P10" s="60" t="s">
        <v>320</v>
      </c>
      <c r="Q10" s="60"/>
      <c r="R10" s="60"/>
      <c r="S10" s="60"/>
      <c r="T10" s="60"/>
      <c r="U10" s="60"/>
      <c r="V10" s="60"/>
      <c r="W10" s="60"/>
      <c r="X10" s="60"/>
      <c r="Y10" s="60"/>
      <c r="Z10" s="60"/>
      <c r="AA10" s="60"/>
      <c r="AB10" s="60"/>
      <c r="AC10" s="60"/>
      <c r="AD10" s="60"/>
      <c r="AE10" s="60" t="s">
        <v>308</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3" t="s">
        <v>321</v>
      </c>
      <c r="C11" s="304"/>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9" t="s">
        <v>322</v>
      </c>
      <c r="C12" s="300"/>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323</v>
      </c>
      <c r="B13" s="158" t="s">
        <v>324</v>
      </c>
      <c r="C13" s="158" t="s">
        <v>325</v>
      </c>
      <c r="D13" s="15" t="s">
        <v>326</v>
      </c>
      <c r="E13" s="93" t="s">
        <v>327</v>
      </c>
      <c r="F13" s="68" t="s">
        <v>327</v>
      </c>
      <c r="G13" s="68" t="s">
        <v>328</v>
      </c>
      <c r="H13" s="68" t="s">
        <v>328</v>
      </c>
      <c r="I13" s="68" t="s">
        <v>328</v>
      </c>
      <c r="J13" s="68" t="s">
        <v>328</v>
      </c>
      <c r="K13" s="68" t="s">
        <v>329</v>
      </c>
      <c r="L13" s="68" t="s">
        <v>329</v>
      </c>
      <c r="M13" s="68" t="s">
        <v>329</v>
      </c>
      <c r="N13" s="68" t="s">
        <v>329</v>
      </c>
      <c r="O13" s="68" t="s">
        <v>330</v>
      </c>
      <c r="P13" s="68" t="s">
        <v>330</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331</v>
      </c>
      <c r="B14" s="158" t="s">
        <v>332</v>
      </c>
      <c r="C14" s="194" t="s">
        <v>333</v>
      </c>
      <c r="D14" s="15" t="s">
        <v>69</v>
      </c>
      <c r="E14" s="56" t="s">
        <v>334</v>
      </c>
      <c r="F14" s="60" t="s">
        <v>334</v>
      </c>
      <c r="G14" s="60" t="s">
        <v>334</v>
      </c>
      <c r="H14" s="60" t="s">
        <v>334</v>
      </c>
      <c r="I14" s="60" t="s">
        <v>334</v>
      </c>
      <c r="J14" s="60" t="s">
        <v>334</v>
      </c>
      <c r="K14" s="60" t="s">
        <v>334</v>
      </c>
      <c r="L14" s="60" t="s">
        <v>334</v>
      </c>
      <c r="M14" s="60" t="s">
        <v>334</v>
      </c>
      <c r="N14" s="60" t="s">
        <v>334</v>
      </c>
      <c r="O14" s="60" t="s">
        <v>334</v>
      </c>
      <c r="P14" s="60" t="s">
        <v>334</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335</v>
      </c>
      <c r="B15" s="15" t="s">
        <v>336</v>
      </c>
      <c r="C15" s="9" t="s">
        <v>337</v>
      </c>
      <c r="D15" s="15" t="s">
        <v>69</v>
      </c>
      <c r="E15" s="56" t="s">
        <v>338</v>
      </c>
      <c r="F15" s="60" t="s">
        <v>338</v>
      </c>
      <c r="G15" s="60" t="s">
        <v>338</v>
      </c>
      <c r="H15" s="60" t="s">
        <v>338</v>
      </c>
      <c r="I15" s="60" t="s">
        <v>338</v>
      </c>
      <c r="J15" s="60" t="s">
        <v>338</v>
      </c>
      <c r="K15" s="60" t="s">
        <v>338</v>
      </c>
      <c r="L15" s="60" t="s">
        <v>338</v>
      </c>
      <c r="M15" s="60" t="s">
        <v>338</v>
      </c>
      <c r="N15" s="60" t="s">
        <v>338</v>
      </c>
      <c r="O15" s="60" t="s">
        <v>338</v>
      </c>
      <c r="P15" s="60" t="s">
        <v>338</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339</v>
      </c>
      <c r="B16" s="196"/>
      <c r="C16" s="196"/>
      <c r="D16" s="196"/>
    </row>
    <row r="17" spans="1:12">
      <c r="A17" s="198" t="s">
        <v>339</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J12" activePane="bottomRight" state="frozen"/>
      <selection pane="bottomRight" activeCell="J2" sqref="J2:J10"/>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information'!E25="","[Plan 1]",'I_State and program information'!E25)</f>
        <v>Alameda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t="s">
        <v>354</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c r="F13" s="244"/>
      <c r="G13" s="244"/>
      <c r="H13" s="244"/>
      <c r="I13" s="244"/>
      <c r="J13" s="244"/>
      <c r="K13" s="244"/>
      <c r="L13" s="244" t="s">
        <v>168</v>
      </c>
      <c r="M13" s="244"/>
      <c r="N13" s="244"/>
      <c r="O13" s="244"/>
      <c r="P13" s="244"/>
      <c r="Q13" s="244"/>
      <c r="R13" s="244"/>
      <c r="S13" s="244"/>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356</v>
      </c>
      <c r="B15" s="9" t="s">
        <v>357</v>
      </c>
      <c r="C15" s="211" t="s">
        <v>358</v>
      </c>
      <c r="D15" s="132" t="s">
        <v>84</v>
      </c>
      <c r="E15" s="238"/>
      <c r="F15" s="49"/>
      <c r="G15" s="49"/>
      <c r="H15" s="49"/>
      <c r="I15" s="49"/>
      <c r="J15" s="49"/>
      <c r="K15" s="49"/>
      <c r="L15" s="49" t="s">
        <v>329</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c r="J16" s="49"/>
      <c r="K16" s="49"/>
      <c r="L16" s="49" t="s">
        <v>362</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c r="J17" s="49"/>
      <c r="K17" s="49"/>
      <c r="L17" s="49" t="s">
        <v>366</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c r="H18" s="49"/>
      <c r="I18" s="49"/>
      <c r="J18" s="49"/>
      <c r="K18" s="49"/>
      <c r="L18" s="49" t="s">
        <v>370</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P17" activePane="bottomRight" state="frozen"/>
      <selection pane="bottomRight" activeCell="P17" sqref="P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information'!E26="","[Plan 2]",'I_State and program information'!E26)</f>
        <v>Contra Costa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c r="M12" s="49"/>
      <c r="N12" s="49"/>
      <c r="O12" s="49" t="s">
        <v>354</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7">
      <c r="A15" s="16" t="s">
        <v>356</v>
      </c>
      <c r="B15" s="9" t="s">
        <v>357</v>
      </c>
      <c r="C15" s="211" t="s">
        <v>358</v>
      </c>
      <c r="D15" s="132" t="s">
        <v>84</v>
      </c>
      <c r="E15" s="238"/>
      <c r="F15" s="49"/>
      <c r="G15" s="49"/>
      <c r="H15" s="49"/>
      <c r="I15" s="49" t="s">
        <v>328</v>
      </c>
      <c r="J15" s="49"/>
      <c r="K15" s="49"/>
      <c r="L15" s="49"/>
      <c r="M15" s="49"/>
      <c r="N15" s="49"/>
      <c r="O15" s="49" t="s">
        <v>451</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t="s">
        <v>362</v>
      </c>
      <c r="J16" s="49"/>
      <c r="K16" s="49"/>
      <c r="L16" s="49"/>
      <c r="M16" s="49"/>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t="s">
        <v>452</v>
      </c>
      <c r="J17" s="49"/>
      <c r="K17" s="49"/>
      <c r="L17" s="49"/>
      <c r="M17" s="49"/>
      <c r="N17" s="49"/>
      <c r="O17" s="49" t="s">
        <v>452</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42.25">
      <c r="A18" s="16" t="s">
        <v>367</v>
      </c>
      <c r="B18" s="9" t="s">
        <v>368</v>
      </c>
      <c r="C18" s="9" t="s">
        <v>369</v>
      </c>
      <c r="D18" s="132" t="s">
        <v>58</v>
      </c>
      <c r="E18" s="238"/>
      <c r="F18" s="49"/>
      <c r="G18" s="49"/>
      <c r="H18" s="49"/>
      <c r="I18" s="49" t="s">
        <v>453</v>
      </c>
      <c r="J18" s="49"/>
      <c r="K18" s="49"/>
      <c r="L18" s="49"/>
      <c r="M18" s="49"/>
      <c r="N18" s="49"/>
      <c r="O18" s="49" t="s">
        <v>454</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v>45880</v>
      </c>
      <c r="J19" s="52"/>
      <c r="K19" s="52"/>
      <c r="L19" s="52"/>
      <c r="M19" s="52"/>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t="s">
        <v>159</v>
      </c>
      <c r="J20" s="51"/>
      <c r="K20" s="51"/>
      <c r="L20" s="51"/>
      <c r="M20" s="51"/>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t="s">
        <v>55</v>
      </c>
      <c r="J21" s="49"/>
      <c r="K21" s="49"/>
      <c r="L21" s="49"/>
      <c r="M21" s="49"/>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t="s">
        <v>55</v>
      </c>
      <c r="J22" s="49"/>
      <c r="K22" s="49"/>
      <c r="L22" s="49"/>
      <c r="M22" s="49"/>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K18" activePane="bottomRight" state="frozen"/>
      <selection pane="bottomRight" activeCell="K18" sqref="K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information'!E27="","[Plan 3]",'I_State and program information'!E27)</f>
        <v>El Dorado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t="s">
        <v>354</v>
      </c>
      <c r="J12" s="49"/>
      <c r="K12" s="49"/>
      <c r="L12" s="49" t="s">
        <v>354</v>
      </c>
      <c r="M12" s="49" t="s">
        <v>354</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7">
      <c r="A15" s="16" t="s">
        <v>356</v>
      </c>
      <c r="B15" s="9" t="s">
        <v>357</v>
      </c>
      <c r="C15" s="211" t="s">
        <v>358</v>
      </c>
      <c r="D15" s="132" t="s">
        <v>84</v>
      </c>
      <c r="E15" s="238"/>
      <c r="F15" s="49"/>
      <c r="G15" s="49"/>
      <c r="H15" s="49"/>
      <c r="I15" s="49" t="s">
        <v>328</v>
      </c>
      <c r="J15" s="49"/>
      <c r="K15" s="49"/>
      <c r="L15" s="49" t="s">
        <v>329</v>
      </c>
      <c r="M15" s="49" t="s">
        <v>329</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t="s">
        <v>362</v>
      </c>
      <c r="J16" s="49"/>
      <c r="K16" s="49"/>
      <c r="L16" s="49" t="s">
        <v>362</v>
      </c>
      <c r="M16" s="49" t="s">
        <v>362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t="s">
        <v>455</v>
      </c>
      <c r="J17" s="49"/>
      <c r="K17" s="49"/>
      <c r="L17" s="49" t="s">
        <v>455</v>
      </c>
      <c r="M17" s="49" t="s">
        <v>455</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c r="H18" s="49"/>
      <c r="I18" s="277" t="s">
        <v>456</v>
      </c>
      <c r="J18" s="49"/>
      <c r="K18" s="49"/>
      <c r="L18" s="49" t="s">
        <v>457</v>
      </c>
      <c r="M18" s="277" t="s">
        <v>457</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v>45880</v>
      </c>
      <c r="J19" s="52"/>
      <c r="K19" s="52"/>
      <c r="L19" s="52">
        <v>45880</v>
      </c>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t="s">
        <v>159</v>
      </c>
      <c r="J20" s="51"/>
      <c r="K20" s="51"/>
      <c r="L20" s="51" t="s">
        <v>159</v>
      </c>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t="s">
        <v>55</v>
      </c>
      <c r="J21" s="49"/>
      <c r="K21" s="49"/>
      <c r="L21" s="49" t="s">
        <v>55</v>
      </c>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t="s">
        <v>55</v>
      </c>
      <c r="J22" s="49"/>
      <c r="K22" s="49"/>
      <c r="L22" s="49" t="s">
        <v>55</v>
      </c>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E14"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information'!E28="","[Plan 4]",'I_State and program information'!E28)</f>
        <v>Fresno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t="s">
        <v>354</v>
      </c>
      <c r="H12" s="49" t="s">
        <v>354</v>
      </c>
      <c r="I12" s="49" t="s">
        <v>354</v>
      </c>
      <c r="J12" s="49"/>
      <c r="K12" s="49"/>
      <c r="L12" s="49"/>
      <c r="M12" s="49"/>
      <c r="N12" s="49"/>
      <c r="O12" s="49" t="s">
        <v>354</v>
      </c>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t="s">
        <v>328</v>
      </c>
      <c r="H15" s="49" t="s">
        <v>328</v>
      </c>
      <c r="I15" s="49" t="s">
        <v>328</v>
      </c>
      <c r="J15" s="49"/>
      <c r="K15" s="49"/>
      <c r="L15" s="49"/>
      <c r="M15" s="49"/>
      <c r="N15" s="49"/>
      <c r="O15" s="49" t="s">
        <v>451</v>
      </c>
      <c r="P15" s="49" t="s">
        <v>458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t="s">
        <v>362</v>
      </c>
      <c r="H16" s="49" t="s">
        <v>362</v>
      </c>
      <c r="I16" s="49" t="s">
        <v>362</v>
      </c>
      <c r="J16" s="49"/>
      <c r="K16" s="49"/>
      <c r="L16" s="49"/>
      <c r="M16" s="49"/>
      <c r="N16" s="49"/>
      <c r="O16" s="49" t="s">
        <v>362</v>
      </c>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t="s">
        <v>459</v>
      </c>
      <c r="H17" s="49" t="s">
        <v>459</v>
      </c>
      <c r="I17" s="49" t="s">
        <v>459</v>
      </c>
      <c r="J17" s="49"/>
      <c r="K17" s="49"/>
      <c r="L17" s="49"/>
      <c r="M17" s="49"/>
      <c r="N17" s="49"/>
      <c r="O17" s="49" t="s">
        <v>459</v>
      </c>
      <c r="P17" s="49" t="s">
        <v>459</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t="s">
        <v>460</v>
      </c>
      <c r="H18" s="49" t="s">
        <v>460</v>
      </c>
      <c r="I18" s="49" t="s">
        <v>460</v>
      </c>
      <c r="J18" s="49"/>
      <c r="K18" s="49"/>
      <c r="L18" s="49"/>
      <c r="M18" s="49"/>
      <c r="N18" s="49"/>
      <c r="O18" s="49" t="s">
        <v>461</v>
      </c>
      <c r="P18" s="49" t="s">
        <v>462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v>45880</v>
      </c>
      <c r="J19" s="52"/>
      <c r="K19" s="52"/>
      <c r="L19" s="52"/>
      <c r="M19" s="52"/>
      <c r="N19" s="52"/>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t="s">
        <v>159</v>
      </c>
      <c r="I20" s="51" t="s">
        <v>159</v>
      </c>
      <c r="J20" s="51"/>
      <c r="K20" s="51"/>
      <c r="L20" s="51"/>
      <c r="M20" s="51"/>
      <c r="N20" s="51"/>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t="s">
        <v>55</v>
      </c>
      <c r="J21" s="49"/>
      <c r="K21" s="49"/>
      <c r="L21" s="49"/>
      <c r="M21" s="49"/>
      <c r="N21" s="49"/>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t="s">
        <v>55</v>
      </c>
      <c r="J22" s="49"/>
      <c r="K22" s="49"/>
      <c r="L22" s="49"/>
      <c r="M22" s="49"/>
      <c r="N22" s="49"/>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340</v>
      </c>
      <c r="B1" s="73"/>
      <c r="C1" s="74"/>
      <c r="D1" s="75"/>
      <c r="E1" s="73" t="s">
        <v>179</v>
      </c>
      <c r="F1" s="73" t="s">
        <v>180</v>
      </c>
      <c r="G1" s="73" t="s">
        <v>181</v>
      </c>
      <c r="H1" s="73" t="s">
        <v>182</v>
      </c>
      <c r="I1" s="73" t="s">
        <v>183</v>
      </c>
      <c r="J1" s="73" t="s">
        <v>184</v>
      </c>
      <c r="K1" s="73" t="s">
        <v>185</v>
      </c>
      <c r="L1" s="73" t="s">
        <v>186</v>
      </c>
      <c r="M1" s="73" t="s">
        <v>187</v>
      </c>
      <c r="N1" s="73" t="s">
        <v>188</v>
      </c>
      <c r="O1" s="73" t="s">
        <v>189</v>
      </c>
      <c r="P1" s="73" t="s">
        <v>190</v>
      </c>
      <c r="Q1" s="73" t="s">
        <v>191</v>
      </c>
      <c r="R1" s="73" t="s">
        <v>192</v>
      </c>
      <c r="S1" s="73" t="s">
        <v>193</v>
      </c>
      <c r="T1" s="73" t="s">
        <v>194</v>
      </c>
      <c r="U1" s="73" t="s">
        <v>195</v>
      </c>
      <c r="V1" s="73" t="s">
        <v>196</v>
      </c>
      <c r="W1" s="73" t="s">
        <v>197</v>
      </c>
      <c r="X1" s="73" t="s">
        <v>198</v>
      </c>
      <c r="Y1" s="73" t="s">
        <v>199</v>
      </c>
      <c r="Z1" s="73" t="s">
        <v>200</v>
      </c>
      <c r="AA1" s="73" t="s">
        <v>201</v>
      </c>
      <c r="AB1" s="73" t="s">
        <v>202</v>
      </c>
      <c r="AC1" s="73" t="s">
        <v>203</v>
      </c>
      <c r="AD1" s="73" t="s">
        <v>204</v>
      </c>
      <c r="AE1" s="73" t="s">
        <v>205</v>
      </c>
      <c r="AF1" s="73" t="s">
        <v>206</v>
      </c>
      <c r="AG1" s="73" t="s">
        <v>207</v>
      </c>
      <c r="AH1" s="73" t="s">
        <v>208</v>
      </c>
      <c r="AI1" s="73" t="s">
        <v>209</v>
      </c>
      <c r="AJ1" s="73" t="s">
        <v>210</v>
      </c>
      <c r="AK1" s="73" t="s">
        <v>211</v>
      </c>
      <c r="AL1" s="73" t="s">
        <v>212</v>
      </c>
      <c r="AM1" s="73" t="s">
        <v>213</v>
      </c>
      <c r="AN1" s="73" t="s">
        <v>214</v>
      </c>
      <c r="AO1" s="73" t="s">
        <v>215</v>
      </c>
      <c r="AP1" s="73" t="s">
        <v>216</v>
      </c>
      <c r="AQ1" s="73" t="s">
        <v>217</v>
      </c>
      <c r="AR1" s="73" t="s">
        <v>218</v>
      </c>
      <c r="AS1" s="73" t="s">
        <v>219</v>
      </c>
      <c r="AT1" s="73" t="s">
        <v>220</v>
      </c>
      <c r="AU1" s="73" t="s">
        <v>221</v>
      </c>
      <c r="AV1" s="73" t="s">
        <v>222</v>
      </c>
      <c r="AW1" s="73" t="s">
        <v>223</v>
      </c>
      <c r="AX1" s="73" t="s">
        <v>224</v>
      </c>
      <c r="AY1" s="73" t="s">
        <v>225</v>
      </c>
      <c r="AZ1" s="73" t="s">
        <v>226</v>
      </c>
      <c r="BA1" s="73" t="s">
        <v>227</v>
      </c>
      <c r="BB1" s="73" t="s">
        <v>228</v>
      </c>
      <c r="BC1" s="73" t="s">
        <v>229</v>
      </c>
      <c r="BD1" s="73" t="s">
        <v>230</v>
      </c>
      <c r="BE1" s="73" t="s">
        <v>231</v>
      </c>
      <c r="BF1" s="73" t="s">
        <v>232</v>
      </c>
      <c r="BG1" s="73" t="s">
        <v>233</v>
      </c>
      <c r="BH1" s="73" t="s">
        <v>234</v>
      </c>
      <c r="BI1" s="73" t="s">
        <v>235</v>
      </c>
      <c r="BJ1" s="73" t="s">
        <v>236</v>
      </c>
      <c r="BK1" s="73" t="s">
        <v>237</v>
      </c>
      <c r="BL1" s="73" t="s">
        <v>238</v>
      </c>
      <c r="BM1" s="73" t="s">
        <v>239</v>
      </c>
      <c r="BN1" s="73" t="s">
        <v>240</v>
      </c>
      <c r="BO1" s="73" t="s">
        <v>241</v>
      </c>
      <c r="BP1" s="73" t="s">
        <v>242</v>
      </c>
      <c r="BQ1" s="73" t="s">
        <v>243</v>
      </c>
      <c r="BR1" s="73" t="s">
        <v>244</v>
      </c>
      <c r="BS1" s="73" t="s">
        <v>245</v>
      </c>
      <c r="BT1" s="73" t="s">
        <v>246</v>
      </c>
      <c r="BU1" s="73" t="s">
        <v>247</v>
      </c>
      <c r="BV1" s="73" t="s">
        <v>248</v>
      </c>
      <c r="BW1" s="73" t="s">
        <v>249</v>
      </c>
      <c r="BX1" s="73" t="s">
        <v>250</v>
      </c>
      <c r="BY1" s="73" t="s">
        <v>251</v>
      </c>
      <c r="BZ1" s="73" t="s">
        <v>252</v>
      </c>
      <c r="CA1" s="73" t="s">
        <v>253</v>
      </c>
      <c r="CB1" s="73" t="s">
        <v>254</v>
      </c>
      <c r="CC1" s="73" t="s">
        <v>255</v>
      </c>
      <c r="CD1" s="73" t="s">
        <v>256</v>
      </c>
      <c r="CE1" s="73" t="s">
        <v>257</v>
      </c>
      <c r="CF1" s="73" t="s">
        <v>258</v>
      </c>
      <c r="CG1" s="73" t="s">
        <v>259</v>
      </c>
      <c r="CH1" s="73" t="s">
        <v>260</v>
      </c>
      <c r="CI1" s="73" t="s">
        <v>261</v>
      </c>
      <c r="CJ1" s="73" t="s">
        <v>262</v>
      </c>
      <c r="CK1" s="73" t="s">
        <v>263</v>
      </c>
      <c r="CL1" s="73" t="s">
        <v>264</v>
      </c>
      <c r="CM1" s="73" t="s">
        <v>265</v>
      </c>
      <c r="CN1" s="73" t="s">
        <v>266</v>
      </c>
      <c r="CO1" s="73" t="s">
        <v>267</v>
      </c>
      <c r="CP1" s="73" t="s">
        <v>268</v>
      </c>
      <c r="CQ1" s="73" t="s">
        <v>269</v>
      </c>
      <c r="CR1" s="73" t="s">
        <v>270</v>
      </c>
      <c r="CS1" s="73" t="s">
        <v>271</v>
      </c>
      <c r="CT1" s="73" t="s">
        <v>272</v>
      </c>
      <c r="CU1" s="73" t="s">
        <v>273</v>
      </c>
      <c r="CV1" s="73" t="s">
        <v>274</v>
      </c>
      <c r="CW1" s="73" t="s">
        <v>275</v>
      </c>
      <c r="CX1" s="73" t="s">
        <v>276</v>
      </c>
      <c r="CY1" s="73" t="s">
        <v>277</v>
      </c>
      <c r="CZ1" s="73" t="s">
        <v>278</v>
      </c>
    </row>
    <row r="2" spans="1:104" ht="28.5" customHeight="1">
      <c r="A2" s="24" t="s">
        <v>341</v>
      </c>
      <c r="C2" s="24"/>
      <c r="D2" s="1"/>
    </row>
    <row r="3" spans="1:104" ht="31.15" customHeight="1">
      <c r="A3" s="305" t="s">
        <v>342</v>
      </c>
      <c r="B3" s="306"/>
      <c r="C3" s="306"/>
      <c r="D3" s="57"/>
    </row>
    <row r="4" spans="1:104" ht="15">
      <c r="A4" s="54" t="s">
        <v>51</v>
      </c>
      <c r="B4" s="55" t="s">
        <v>52</v>
      </c>
      <c r="C4" s="55" t="s">
        <v>53</v>
      </c>
      <c r="D4" s="87" t="str">
        <f>IF('I_State and program information'!E29="","[Plan 5]",'I_State and program information'!E29)</f>
        <v>Imperial DMC-ODS</v>
      </c>
    </row>
    <row r="5" spans="1:104" ht="57">
      <c r="A5" s="16" t="s">
        <v>343</v>
      </c>
      <c r="B5" s="82" t="s">
        <v>344</v>
      </c>
      <c r="C5" s="15" t="s">
        <v>345</v>
      </c>
      <c r="D5" s="56" t="s">
        <v>346</v>
      </c>
    </row>
    <row r="6" spans="1:104" ht="15" customHeight="1">
      <c r="A6" s="282"/>
      <c r="B6" s="282"/>
      <c r="C6" s="282"/>
      <c r="D6" s="282"/>
    </row>
    <row r="7" spans="1:104" ht="15" customHeight="1">
      <c r="A7" s="260" t="s">
        <v>347</v>
      </c>
      <c r="B7" s="282"/>
      <c r="C7" s="282"/>
      <c r="D7" s="282"/>
    </row>
    <row r="8" spans="1:104" ht="15" customHeight="1">
      <c r="A8" s="256" t="s">
        <v>348</v>
      </c>
      <c r="B8" s="282"/>
      <c r="C8" s="282"/>
      <c r="D8" s="282"/>
    </row>
    <row r="9" spans="1:104" ht="35.450000000000003" customHeight="1">
      <c r="A9" s="24" t="s">
        <v>349</v>
      </c>
      <c r="B9" s="24"/>
      <c r="D9" s="2"/>
    </row>
    <row r="10" spans="1:104" ht="39.6" customHeight="1">
      <c r="A10" s="286" t="s">
        <v>350</v>
      </c>
      <c r="B10" s="287"/>
      <c r="C10" s="287"/>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351</v>
      </c>
      <c r="B12" s="9" t="s">
        <v>352</v>
      </c>
      <c r="C12" s="15" t="s">
        <v>353</v>
      </c>
      <c r="D12" s="132" t="s">
        <v>84</v>
      </c>
      <c r="E12" s="238"/>
      <c r="F12" s="49"/>
      <c r="G12" s="49"/>
      <c r="H12" s="49"/>
      <c r="I12" s="49"/>
      <c r="J12" s="49"/>
      <c r="K12" s="49"/>
      <c r="L12" s="49"/>
      <c r="M12" s="49"/>
      <c r="N12" s="49"/>
      <c r="O12" s="49" t="s">
        <v>354</v>
      </c>
      <c r="P12" s="49" t="s">
        <v>354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8" t="s">
        <v>355</v>
      </c>
      <c r="C13" s="309"/>
      <c r="D13" s="243" t="s">
        <v>168</v>
      </c>
      <c r="E13" s="244" t="s">
        <v>168</v>
      </c>
      <c r="F13" s="244" t="s">
        <v>168</v>
      </c>
      <c r="G13" s="244"/>
      <c r="H13" s="244"/>
      <c r="I13" s="244"/>
      <c r="J13" s="244"/>
      <c r="K13" s="244"/>
      <c r="L13" s="244"/>
      <c r="M13" s="244"/>
      <c r="N13" s="244"/>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9" t="s">
        <v>322</v>
      </c>
      <c r="C14" s="300"/>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356</v>
      </c>
      <c r="B15" s="9" t="s">
        <v>357</v>
      </c>
      <c r="C15" s="211" t="s">
        <v>358</v>
      </c>
      <c r="D15" s="132" t="s">
        <v>84</v>
      </c>
      <c r="E15" s="238"/>
      <c r="F15" s="49"/>
      <c r="G15" s="49"/>
      <c r="H15" s="49"/>
      <c r="I15" s="49"/>
      <c r="J15" s="49"/>
      <c r="K15" s="49"/>
      <c r="L15" s="49"/>
      <c r="M15" s="49"/>
      <c r="N15" s="49"/>
      <c r="O15" s="49" t="s">
        <v>451</v>
      </c>
      <c r="P15" s="49" t="s">
        <v>458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0" t="s">
        <v>361</v>
      </c>
      <c r="D16" s="132" t="s">
        <v>58</v>
      </c>
      <c r="E16" s="238"/>
      <c r="F16" s="49"/>
      <c r="G16" s="49"/>
      <c r="H16" s="49"/>
      <c r="I16" s="49"/>
      <c r="J16" s="49"/>
      <c r="K16" s="49"/>
      <c r="L16" s="49"/>
      <c r="M16" s="49"/>
      <c r="N16" s="49"/>
      <c r="O16" s="49" t="s">
        <v>362</v>
      </c>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363</v>
      </c>
      <c r="B17" s="9" t="s">
        <v>364</v>
      </c>
      <c r="C17" s="15" t="s">
        <v>365</v>
      </c>
      <c r="D17" s="132" t="s">
        <v>58</v>
      </c>
      <c r="E17" s="238"/>
      <c r="F17" s="49"/>
      <c r="G17" s="49"/>
      <c r="H17" s="49"/>
      <c r="I17" s="49"/>
      <c r="J17" s="49"/>
      <c r="K17" s="49"/>
      <c r="L17" s="49"/>
      <c r="M17" s="49"/>
      <c r="N17" s="49"/>
      <c r="O17" s="49" t="s">
        <v>463</v>
      </c>
      <c r="P17" s="49" t="s">
        <v>463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367</v>
      </c>
      <c r="B18" s="9" t="s">
        <v>368</v>
      </c>
      <c r="C18" s="9" t="s">
        <v>369</v>
      </c>
      <c r="D18" s="132" t="s">
        <v>58</v>
      </c>
      <c r="E18" s="238"/>
      <c r="F18" s="49"/>
      <c r="G18" s="49"/>
      <c r="H18" s="49"/>
      <c r="I18" s="49"/>
      <c r="J18" s="49"/>
      <c r="K18" s="49"/>
      <c r="L18" s="49"/>
      <c r="M18" s="49"/>
      <c r="N18" s="49"/>
      <c r="O18" s="49" t="s">
        <v>464</v>
      </c>
      <c r="P18" s="49" t="s">
        <v>465</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c r="N19" s="52"/>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c r="N20" s="51"/>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c r="N21" s="49"/>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c r="N22" s="49"/>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7" t="s">
        <v>384</v>
      </c>
      <c r="B24" s="307"/>
      <c r="C24" s="307"/>
      <c r="D24" s="307"/>
    </row>
    <row r="25" spans="1:104" s="66" customFormat="1" ht="26.45" customHeight="1">
      <c r="A25" s="86" t="s">
        <v>385</v>
      </c>
      <c r="B25" s="86"/>
      <c r="C25" s="282"/>
      <c r="D25" s="206"/>
    </row>
    <row r="26" spans="1:104" s="66" customFormat="1" ht="15" customHeight="1">
      <c r="A26" s="264" t="s">
        <v>386</v>
      </c>
      <c r="B26" s="86"/>
      <c r="C26" s="282"/>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DHCSDOC-1797567310-10128</_dlc_DocId>
    <_dlc_DocIdUrl xmlns="69bc34b3-1921-46c7-8c7a-d18363374b4b">
      <Url>https://dhcscagovauthoring/_layouts/15/DocIdRedir.aspx?ID=DHCSDOC-1797567310-10128</Url>
      <Description>DHCSDOC-1797567310-10128</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6D50C4-665A-4E32-BCB1-4ACA95098108}"/>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B42E2DBE-D968-41D8-8E7F-B5844B81D3B2}"/>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2024-DMC-ODS-Network-Adequacy-and-Access-Assurances-Report-Alameda-Merced</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2025-09-24T21:19:51Z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30e51971-8c74-47c8-99ad-1e30e1f525b9</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