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estj\Desktop\~xls\"/>
    </mc:Choice>
  </mc:AlternateContent>
  <xr:revisionPtr revIDLastSave="0" documentId="13_ncr:1_{0FFDD2F8-CBB2-454B-824A-02A27D4F8870}" xr6:coauthVersionLast="45" xr6:coauthVersionMax="45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Adjust vent &amp; non-vent Sep." sheetId="1" state="hidden" r:id="rId1"/>
    <sheet name="FSSA Rates" sheetId="4" r:id="rId2"/>
  </sheets>
  <externalReferences>
    <externalReference r:id="rId3"/>
    <externalReference r:id="rId4"/>
    <externalReference r:id="rId5"/>
    <externalReference r:id="rId6"/>
  </externalReferences>
  <definedNames>
    <definedName name="_xlnm._FilterDatabase" localSheetId="0" hidden="1">'Adjust vent &amp; non-vent Sep.'!$A$3:$AI$62</definedName>
    <definedName name="_xlnm._FilterDatabase" localSheetId="1" hidden="1">'FSSA Rates'!$A$2:$V$57</definedName>
    <definedName name="Distribution_of_Days">#REF!</definedName>
    <definedName name="DP_Data">#REF!</definedName>
    <definedName name="Fiscal_Period_Parameters">#REF!</definedName>
    <definedName name="_xlnm.Print_Titles" localSheetId="0">'Adjust vent &amp; non-vent Sep.'!$A:$B,'Adjust vent &amp; non-vent Sep.'!$2:$3</definedName>
    <definedName name="_xlnm.Print_Titles" localSheetId="1">'FSSA Rates'!$A:$B,'FSSA Rates'!$2:$3</definedName>
    <definedName name="tblRateDataHistory">#REF!</definedName>
  </definedNames>
  <calcPr calcId="191029"/>
</workbook>
</file>

<file path=xl/calcChain.xml><?xml version="1.0" encoding="utf-8"?>
<calcChain xmlns="http://schemas.openxmlformats.org/spreadsheetml/2006/main">
  <c r="B68" i="1" l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C67" i="1"/>
  <c r="B67" i="1"/>
  <c r="J62" i="1"/>
  <c r="K62" i="1"/>
  <c r="D62" i="1"/>
  <c r="U5" i="1"/>
  <c r="M5" i="1"/>
  <c r="O5" i="1"/>
  <c r="Q5" i="1" s="1"/>
  <c r="W5" i="1" s="1"/>
  <c r="Y5" i="1" s="1"/>
  <c r="L5" i="1"/>
  <c r="N5" i="1" s="1"/>
  <c r="P5" i="1" s="1"/>
  <c r="F62" i="1"/>
  <c r="E62" i="1"/>
  <c r="I5" i="1"/>
  <c r="H5" i="1"/>
  <c r="E5" i="1"/>
  <c r="P60" i="1"/>
  <c r="V60" i="1" s="1"/>
  <c r="Q60" i="1"/>
  <c r="W60" i="1" s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L6" i="1"/>
  <c r="M6" i="1"/>
  <c r="L7" i="1"/>
  <c r="M7" i="1"/>
  <c r="L8" i="1"/>
  <c r="N8" i="1" s="1"/>
  <c r="P8" i="1" s="1"/>
  <c r="V8" i="1" s="1"/>
  <c r="M8" i="1"/>
  <c r="L9" i="1"/>
  <c r="M9" i="1"/>
  <c r="L10" i="1"/>
  <c r="N10" i="1" s="1"/>
  <c r="P10" i="1" s="1"/>
  <c r="M10" i="1"/>
  <c r="L11" i="1"/>
  <c r="M11" i="1"/>
  <c r="L12" i="1"/>
  <c r="N12" i="1" s="1"/>
  <c r="P12" i="1" s="1"/>
  <c r="V12" i="1" s="1"/>
  <c r="M12" i="1"/>
  <c r="L13" i="1"/>
  <c r="M13" i="1"/>
  <c r="L14" i="1"/>
  <c r="M14" i="1"/>
  <c r="L15" i="1"/>
  <c r="M15" i="1"/>
  <c r="L16" i="1"/>
  <c r="M16" i="1"/>
  <c r="L17" i="1"/>
  <c r="M17" i="1"/>
  <c r="L18" i="1"/>
  <c r="N18" i="1" s="1"/>
  <c r="P18" i="1" s="1"/>
  <c r="V18" i="1" s="1"/>
  <c r="X18" i="1" s="1"/>
  <c r="M18" i="1"/>
  <c r="L19" i="1"/>
  <c r="M19" i="1"/>
  <c r="L20" i="1"/>
  <c r="N20" i="1" s="1"/>
  <c r="P20" i="1" s="1"/>
  <c r="V20" i="1" s="1"/>
  <c r="X20" i="1" s="1"/>
  <c r="M20" i="1"/>
  <c r="L21" i="1"/>
  <c r="M21" i="1"/>
  <c r="L22" i="1"/>
  <c r="N22" i="1" s="1"/>
  <c r="P22" i="1" s="1"/>
  <c r="V22" i="1" s="1"/>
  <c r="X22" i="1" s="1"/>
  <c r="M22" i="1"/>
  <c r="L23" i="1"/>
  <c r="M23" i="1"/>
  <c r="L24" i="1"/>
  <c r="M24" i="1"/>
  <c r="L25" i="1"/>
  <c r="M25" i="1"/>
  <c r="L26" i="1"/>
  <c r="M26" i="1"/>
  <c r="L27" i="1"/>
  <c r="M27" i="1"/>
  <c r="L28" i="1"/>
  <c r="M28" i="1"/>
  <c r="L29" i="1"/>
  <c r="M29" i="1"/>
  <c r="L30" i="1"/>
  <c r="N30" i="1" s="1"/>
  <c r="P30" i="1" s="1"/>
  <c r="M30" i="1"/>
  <c r="L31" i="1"/>
  <c r="M31" i="1"/>
  <c r="L32" i="1"/>
  <c r="M32" i="1"/>
  <c r="L33" i="1"/>
  <c r="M33" i="1"/>
  <c r="L34" i="1"/>
  <c r="N34" i="1" s="1"/>
  <c r="P34" i="1" s="1"/>
  <c r="M34" i="1"/>
  <c r="L35" i="1"/>
  <c r="M35" i="1"/>
  <c r="L36" i="1"/>
  <c r="N36" i="1" s="1"/>
  <c r="P36" i="1" s="1"/>
  <c r="V36" i="1" s="1"/>
  <c r="X36" i="1" s="1"/>
  <c r="M36" i="1"/>
  <c r="L37" i="1"/>
  <c r="M37" i="1"/>
  <c r="L38" i="1"/>
  <c r="M38" i="1"/>
  <c r="L39" i="1"/>
  <c r="M39" i="1"/>
  <c r="L40" i="1"/>
  <c r="N40" i="1" s="1"/>
  <c r="P40" i="1" s="1"/>
  <c r="V40" i="1" s="1"/>
  <c r="X40" i="1" s="1"/>
  <c r="M40" i="1"/>
  <c r="L41" i="1"/>
  <c r="M41" i="1"/>
  <c r="L42" i="1"/>
  <c r="N42" i="1" s="1"/>
  <c r="P42" i="1" s="1"/>
  <c r="M42" i="1"/>
  <c r="L43" i="1"/>
  <c r="M43" i="1"/>
  <c r="L44" i="1"/>
  <c r="N44" i="1" s="1"/>
  <c r="P44" i="1" s="1"/>
  <c r="M44" i="1"/>
  <c r="L45" i="1"/>
  <c r="M45" i="1"/>
  <c r="L46" i="1"/>
  <c r="M46" i="1"/>
  <c r="L47" i="1"/>
  <c r="M47" i="1"/>
  <c r="L48" i="1"/>
  <c r="N48" i="1" s="1"/>
  <c r="P48" i="1" s="1"/>
  <c r="V48" i="1" s="1"/>
  <c r="M48" i="1"/>
  <c r="L49" i="1"/>
  <c r="M49" i="1"/>
  <c r="L50" i="1"/>
  <c r="N50" i="1" s="1"/>
  <c r="P50" i="1" s="1"/>
  <c r="M50" i="1"/>
  <c r="L51" i="1"/>
  <c r="M51" i="1"/>
  <c r="L52" i="1"/>
  <c r="M52" i="1"/>
  <c r="L53" i="1"/>
  <c r="M53" i="1"/>
  <c r="L54" i="1"/>
  <c r="M54" i="1"/>
  <c r="L55" i="1"/>
  <c r="M55" i="1"/>
  <c r="L56" i="1"/>
  <c r="M56" i="1"/>
  <c r="L57" i="1"/>
  <c r="M57" i="1"/>
  <c r="L58" i="1"/>
  <c r="N58" i="1" s="1"/>
  <c r="P58" i="1" s="1"/>
  <c r="M58" i="1"/>
  <c r="L59" i="1"/>
  <c r="M59" i="1"/>
  <c r="M4" i="1"/>
  <c r="O4" i="1" s="1"/>
  <c r="Q4" i="1" s="1"/>
  <c r="L4" i="1"/>
  <c r="I4" i="1"/>
  <c r="H4" i="1"/>
  <c r="G6" i="1"/>
  <c r="U6" i="1" s="1"/>
  <c r="G7" i="1"/>
  <c r="G8" i="1"/>
  <c r="G9" i="1"/>
  <c r="G10" i="1"/>
  <c r="U10" i="1" s="1"/>
  <c r="G11" i="1"/>
  <c r="G12" i="1"/>
  <c r="G13" i="1"/>
  <c r="G14" i="1"/>
  <c r="U14" i="1" s="1"/>
  <c r="G15" i="1"/>
  <c r="G16" i="1"/>
  <c r="G17" i="1"/>
  <c r="G18" i="1"/>
  <c r="U18" i="1" s="1"/>
  <c r="G19" i="1"/>
  <c r="G20" i="1"/>
  <c r="G21" i="1"/>
  <c r="G22" i="1"/>
  <c r="U22" i="1" s="1"/>
  <c r="G23" i="1"/>
  <c r="G24" i="1"/>
  <c r="G25" i="1"/>
  <c r="G26" i="1"/>
  <c r="U26" i="1" s="1"/>
  <c r="G27" i="1"/>
  <c r="G28" i="1"/>
  <c r="G29" i="1"/>
  <c r="G30" i="1"/>
  <c r="U30" i="1" s="1"/>
  <c r="G31" i="1"/>
  <c r="G32" i="1"/>
  <c r="G33" i="1"/>
  <c r="G34" i="1"/>
  <c r="U34" i="1" s="1"/>
  <c r="W34" i="1" s="1"/>
  <c r="G35" i="1"/>
  <c r="G36" i="1"/>
  <c r="G37" i="1"/>
  <c r="G38" i="1"/>
  <c r="G39" i="1"/>
  <c r="G40" i="1"/>
  <c r="G41" i="1"/>
  <c r="G42" i="1"/>
  <c r="U42" i="1" s="1"/>
  <c r="G43" i="1"/>
  <c r="G44" i="1"/>
  <c r="G45" i="1"/>
  <c r="G46" i="1"/>
  <c r="G47" i="1"/>
  <c r="G48" i="1"/>
  <c r="G49" i="1"/>
  <c r="G50" i="1"/>
  <c r="U50" i="1" s="1"/>
  <c r="G51" i="1"/>
  <c r="G52" i="1"/>
  <c r="G53" i="1"/>
  <c r="G54" i="1"/>
  <c r="U54" i="1" s="1"/>
  <c r="G55" i="1"/>
  <c r="G56" i="1"/>
  <c r="G57" i="1"/>
  <c r="G58" i="1"/>
  <c r="U58" i="1" s="1"/>
  <c r="G59" i="1"/>
  <c r="G4" i="1"/>
  <c r="D6" i="1"/>
  <c r="D7" i="1"/>
  <c r="U7" i="1" s="1"/>
  <c r="D8" i="1"/>
  <c r="D9" i="1"/>
  <c r="D10" i="1"/>
  <c r="D11" i="1"/>
  <c r="U11" i="1" s="1"/>
  <c r="D12" i="1"/>
  <c r="D13" i="1"/>
  <c r="D14" i="1"/>
  <c r="D15" i="1"/>
  <c r="U15" i="1" s="1"/>
  <c r="D16" i="1"/>
  <c r="D17" i="1"/>
  <c r="D18" i="1"/>
  <c r="D19" i="1"/>
  <c r="U19" i="1" s="1"/>
  <c r="D20" i="1"/>
  <c r="D21" i="1"/>
  <c r="D22" i="1"/>
  <c r="D23" i="1"/>
  <c r="U23" i="1" s="1"/>
  <c r="D24" i="1"/>
  <c r="D25" i="1"/>
  <c r="D26" i="1"/>
  <c r="D27" i="1"/>
  <c r="U27" i="1" s="1"/>
  <c r="D28" i="1"/>
  <c r="D29" i="1"/>
  <c r="D30" i="1"/>
  <c r="D31" i="1"/>
  <c r="U31" i="1" s="1"/>
  <c r="D32" i="1"/>
  <c r="D33" i="1"/>
  <c r="D34" i="1"/>
  <c r="D35" i="1"/>
  <c r="U35" i="1" s="1"/>
  <c r="D36" i="1"/>
  <c r="U36" i="1" s="1"/>
  <c r="D37" i="1"/>
  <c r="D38" i="1"/>
  <c r="D39" i="1"/>
  <c r="U39" i="1" s="1"/>
  <c r="D40" i="1"/>
  <c r="D41" i="1"/>
  <c r="D42" i="1"/>
  <c r="D43" i="1"/>
  <c r="U43" i="1" s="1"/>
  <c r="D44" i="1"/>
  <c r="D45" i="1"/>
  <c r="D46" i="1"/>
  <c r="D47" i="1"/>
  <c r="U47" i="1" s="1"/>
  <c r="D48" i="1"/>
  <c r="U48" i="1" s="1"/>
  <c r="D49" i="1"/>
  <c r="D50" i="1"/>
  <c r="D51" i="1"/>
  <c r="U51" i="1" s="1"/>
  <c r="D52" i="1"/>
  <c r="D53" i="1"/>
  <c r="D54" i="1"/>
  <c r="D55" i="1"/>
  <c r="U55" i="1" s="1"/>
  <c r="D56" i="1"/>
  <c r="U56" i="1" s="1"/>
  <c r="D57" i="1"/>
  <c r="D58" i="1"/>
  <c r="D59" i="1"/>
  <c r="U59" i="1" s="1"/>
  <c r="D4" i="1"/>
  <c r="U49" i="1"/>
  <c r="U33" i="1"/>
  <c r="U46" i="1"/>
  <c r="U40" i="1"/>
  <c r="U32" i="1"/>
  <c r="U28" i="1"/>
  <c r="U24" i="1"/>
  <c r="U20" i="1"/>
  <c r="H20" i="1"/>
  <c r="U12" i="1"/>
  <c r="U8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4" i="1"/>
  <c r="G62" i="1"/>
  <c r="U62" i="1" s="1"/>
  <c r="B62" i="1"/>
  <c r="A62" i="1"/>
  <c r="I62" i="1" s="1"/>
  <c r="C62" i="1"/>
  <c r="J6" i="1"/>
  <c r="J7" i="1"/>
  <c r="N7" i="1"/>
  <c r="P7" i="1"/>
  <c r="J8" i="1"/>
  <c r="J9" i="1"/>
  <c r="N9" i="1"/>
  <c r="P9" i="1"/>
  <c r="J10" i="1"/>
  <c r="J11" i="1"/>
  <c r="N11" i="1" s="1"/>
  <c r="P11" i="1" s="1"/>
  <c r="J12" i="1"/>
  <c r="J13" i="1"/>
  <c r="N13" i="1" s="1"/>
  <c r="P13" i="1" s="1"/>
  <c r="J14" i="1"/>
  <c r="J15" i="1"/>
  <c r="N15" i="1" s="1"/>
  <c r="P15" i="1" s="1"/>
  <c r="K4" i="1"/>
  <c r="J4" i="1"/>
  <c r="N4" i="1"/>
  <c r="P4" i="1" s="1"/>
  <c r="K6" i="1"/>
  <c r="O6" i="1" s="1"/>
  <c r="Q6" i="1" s="1"/>
  <c r="K7" i="1"/>
  <c r="K8" i="1"/>
  <c r="O8" i="1" s="1"/>
  <c r="Q8" i="1" s="1"/>
  <c r="W8" i="1" s="1"/>
  <c r="Y8" i="1" s="1"/>
  <c r="K9" i="1"/>
  <c r="O9" i="1" s="1"/>
  <c r="Q9" i="1" s="1"/>
  <c r="K10" i="1"/>
  <c r="O10" i="1"/>
  <c r="Q10" i="1" s="1"/>
  <c r="W10" i="1" s="1"/>
  <c r="Y10" i="1" s="1"/>
  <c r="K11" i="1"/>
  <c r="O11" i="1" s="1"/>
  <c r="Q11" i="1" s="1"/>
  <c r="W11" i="1" s="1"/>
  <c r="Y11" i="1" s="1"/>
  <c r="K12" i="1"/>
  <c r="O12" i="1" s="1"/>
  <c r="Q12" i="1" s="1"/>
  <c r="W12" i="1" s="1"/>
  <c r="K13" i="1"/>
  <c r="O13" i="1" s="1"/>
  <c r="Q13" i="1" s="1"/>
  <c r="K14" i="1"/>
  <c r="O14" i="1" s="1"/>
  <c r="Q14" i="1" s="1"/>
  <c r="K15" i="1"/>
  <c r="O15" i="1" s="1"/>
  <c r="Q15" i="1" s="1"/>
  <c r="W15" i="1" s="1"/>
  <c r="Y15" i="1" s="1"/>
  <c r="J17" i="1"/>
  <c r="N17" i="1" s="1"/>
  <c r="P17" i="1" s="1"/>
  <c r="J19" i="1"/>
  <c r="N19" i="1" s="1"/>
  <c r="P19" i="1" s="1"/>
  <c r="J21" i="1"/>
  <c r="N21" i="1"/>
  <c r="P21" i="1" s="1"/>
  <c r="J23" i="1"/>
  <c r="N23" i="1" s="1"/>
  <c r="P23" i="1" s="1"/>
  <c r="J25" i="1"/>
  <c r="N25" i="1" s="1"/>
  <c r="P25" i="1" s="1"/>
  <c r="J27" i="1"/>
  <c r="N27" i="1" s="1"/>
  <c r="P27" i="1" s="1"/>
  <c r="J16" i="1"/>
  <c r="J18" i="1"/>
  <c r="E58" i="1"/>
  <c r="F54" i="1"/>
  <c r="F52" i="1"/>
  <c r="F40" i="1"/>
  <c r="F38" i="1"/>
  <c r="F32" i="1"/>
  <c r="F30" i="1"/>
  <c r="F28" i="1"/>
  <c r="F26" i="1"/>
  <c r="F24" i="1"/>
  <c r="F20" i="1"/>
  <c r="F14" i="1"/>
  <c r="F10" i="1"/>
  <c r="E52" i="1"/>
  <c r="E50" i="1"/>
  <c r="E48" i="1"/>
  <c r="E46" i="1"/>
  <c r="E44" i="1"/>
  <c r="E42" i="1"/>
  <c r="E38" i="1"/>
  <c r="E32" i="1"/>
  <c r="E26" i="1"/>
  <c r="E20" i="1"/>
  <c r="E18" i="1"/>
  <c r="E12" i="1"/>
  <c r="E8" i="1"/>
  <c r="E6" i="1"/>
  <c r="K58" i="1"/>
  <c r="O58" i="1"/>
  <c r="Q58" i="1" s="1"/>
  <c r="K56" i="1"/>
  <c r="O56" i="1" s="1"/>
  <c r="Q56" i="1" s="1"/>
  <c r="W56" i="1" s="1"/>
  <c r="Y56" i="1" s="1"/>
  <c r="K54" i="1"/>
  <c r="O54" i="1" s="1"/>
  <c r="Q54" i="1" s="1"/>
  <c r="W54" i="1" s="1"/>
  <c r="Y54" i="1" s="1"/>
  <c r="K52" i="1"/>
  <c r="O52" i="1" s="1"/>
  <c r="Q52" i="1" s="1"/>
  <c r="K50" i="1"/>
  <c r="O50" i="1" s="1"/>
  <c r="Q50" i="1"/>
  <c r="W50" i="1" s="1"/>
  <c r="Y50" i="1" s="1"/>
  <c r="K48" i="1"/>
  <c r="K46" i="1"/>
  <c r="O46" i="1" s="1"/>
  <c r="Q46" i="1" s="1"/>
  <c r="W46" i="1" s="1"/>
  <c r="Y46" i="1" s="1"/>
  <c r="K44" i="1"/>
  <c r="O44" i="1" s="1"/>
  <c r="Q44" i="1" s="1"/>
  <c r="K42" i="1"/>
  <c r="O42" i="1"/>
  <c r="Q42" i="1" s="1"/>
  <c r="W42" i="1" s="1"/>
  <c r="Y42" i="1" s="1"/>
  <c r="K40" i="1"/>
  <c r="O40" i="1" s="1"/>
  <c r="Q40" i="1" s="1"/>
  <c r="W40" i="1" s="1"/>
  <c r="K38" i="1"/>
  <c r="O38" i="1" s="1"/>
  <c r="Q38" i="1" s="1"/>
  <c r="K36" i="1"/>
  <c r="O36" i="1" s="1"/>
  <c r="Q36" i="1" s="1"/>
  <c r="W36" i="1" s="1"/>
  <c r="Y36" i="1" s="1"/>
  <c r="K34" i="1"/>
  <c r="O34" i="1" s="1"/>
  <c r="Q34" i="1" s="1"/>
  <c r="K32" i="1"/>
  <c r="O32" i="1" s="1"/>
  <c r="Q32" i="1" s="1"/>
  <c r="W32" i="1" s="1"/>
  <c r="Y32" i="1" s="1"/>
  <c r="K30" i="1"/>
  <c r="O30" i="1" s="1"/>
  <c r="Q30" i="1" s="1"/>
  <c r="K28" i="1"/>
  <c r="O28" i="1" s="1"/>
  <c r="Q28" i="1" s="1"/>
  <c r="W28" i="1" s="1"/>
  <c r="K26" i="1"/>
  <c r="K24" i="1"/>
  <c r="O24" i="1" s="1"/>
  <c r="Q24" i="1" s="1"/>
  <c r="K22" i="1"/>
  <c r="O22" i="1" s="1"/>
  <c r="Q22" i="1" s="1"/>
  <c r="K20" i="1"/>
  <c r="O20" i="1" s="1"/>
  <c r="Q20" i="1" s="1"/>
  <c r="W20" i="1" s="1"/>
  <c r="Y20" i="1" s="1"/>
  <c r="K18" i="1"/>
  <c r="O18" i="1" s="1"/>
  <c r="Q18" i="1" s="1"/>
  <c r="W18" i="1" s="1"/>
  <c r="Y18" i="1" s="1"/>
  <c r="K16" i="1"/>
  <c r="O16" i="1"/>
  <c r="Q16" i="1" s="1"/>
  <c r="J58" i="1"/>
  <c r="J56" i="1"/>
  <c r="J54" i="1"/>
  <c r="J52" i="1"/>
  <c r="J50" i="1"/>
  <c r="J48" i="1"/>
  <c r="J46" i="1"/>
  <c r="J44" i="1"/>
  <c r="J42" i="1"/>
  <c r="J40" i="1"/>
  <c r="J38" i="1"/>
  <c r="J36" i="1"/>
  <c r="J34" i="1"/>
  <c r="J32" i="1"/>
  <c r="J30" i="1"/>
  <c r="J28" i="1"/>
  <c r="J24" i="1"/>
  <c r="J20" i="1"/>
  <c r="F4" i="1"/>
  <c r="E56" i="1"/>
  <c r="F49" i="1"/>
  <c r="F41" i="1"/>
  <c r="F39" i="1"/>
  <c r="F35" i="1"/>
  <c r="F29" i="1"/>
  <c r="F27" i="1"/>
  <c r="F25" i="1"/>
  <c r="F23" i="1"/>
  <c r="F21" i="1"/>
  <c r="F17" i="1"/>
  <c r="F9" i="1"/>
  <c r="E51" i="1"/>
  <c r="E49" i="1"/>
  <c r="E47" i="1"/>
  <c r="E45" i="1"/>
  <c r="E41" i="1"/>
  <c r="E39" i="1"/>
  <c r="E35" i="1"/>
  <c r="E33" i="1"/>
  <c r="E31" i="1"/>
  <c r="E25" i="1"/>
  <c r="E21" i="1"/>
  <c r="E19" i="1"/>
  <c r="E17" i="1"/>
  <c r="E11" i="1"/>
  <c r="E9" i="1"/>
  <c r="E7" i="1"/>
  <c r="K59" i="1"/>
  <c r="K57" i="1"/>
  <c r="K55" i="1"/>
  <c r="K53" i="1"/>
  <c r="K51" i="1"/>
  <c r="K49" i="1"/>
  <c r="K47" i="1"/>
  <c r="O47" i="1" s="1"/>
  <c r="Q47" i="1" s="1"/>
  <c r="W47" i="1" s="1"/>
  <c r="Y47" i="1" s="1"/>
  <c r="K45" i="1"/>
  <c r="O45" i="1" s="1"/>
  <c r="Q45" i="1" s="1"/>
  <c r="K43" i="1"/>
  <c r="O43" i="1" s="1"/>
  <c r="Q43" i="1" s="1"/>
  <c r="W43" i="1" s="1"/>
  <c r="Y43" i="1" s="1"/>
  <c r="K41" i="1"/>
  <c r="O41" i="1" s="1"/>
  <c r="Q41" i="1" s="1"/>
  <c r="K39" i="1"/>
  <c r="O39" i="1" s="1"/>
  <c r="Q39" i="1" s="1"/>
  <c r="W39" i="1" s="1"/>
  <c r="Y39" i="1" s="1"/>
  <c r="K37" i="1"/>
  <c r="O37" i="1" s="1"/>
  <c r="Q37" i="1" s="1"/>
  <c r="K35" i="1"/>
  <c r="O35" i="1" s="1"/>
  <c r="Q35" i="1" s="1"/>
  <c r="K33" i="1"/>
  <c r="O33" i="1" s="1"/>
  <c r="Q33" i="1" s="1"/>
  <c r="W33" i="1"/>
  <c r="Y33" i="1" s="1"/>
  <c r="K31" i="1"/>
  <c r="O31" i="1" s="1"/>
  <c r="Q31" i="1"/>
  <c r="K29" i="1"/>
  <c r="O29" i="1" s="1"/>
  <c r="Q29" i="1"/>
  <c r="K27" i="1"/>
  <c r="O27" i="1"/>
  <c r="Q27" i="1" s="1"/>
  <c r="K25" i="1"/>
  <c r="O25" i="1" s="1"/>
  <c r="Q25" i="1" s="1"/>
  <c r="K23" i="1"/>
  <c r="O23" i="1" s="1"/>
  <c r="Q23" i="1" s="1"/>
  <c r="K21" i="1"/>
  <c r="K19" i="1"/>
  <c r="O19" i="1" s="1"/>
  <c r="Q19" i="1" s="1"/>
  <c r="K17" i="1"/>
  <c r="O17" i="1"/>
  <c r="Q17" i="1" s="1"/>
  <c r="J59" i="1"/>
  <c r="N59" i="1" s="1"/>
  <c r="P59" i="1" s="1"/>
  <c r="V59" i="1" s="1"/>
  <c r="X59" i="1" s="1"/>
  <c r="J57" i="1"/>
  <c r="N57" i="1" s="1"/>
  <c r="P57" i="1" s="1"/>
  <c r="J55" i="1"/>
  <c r="N55" i="1" s="1"/>
  <c r="P55" i="1" s="1"/>
  <c r="J53" i="1"/>
  <c r="N53" i="1" s="1"/>
  <c r="P53" i="1" s="1"/>
  <c r="J51" i="1"/>
  <c r="N51" i="1" s="1"/>
  <c r="P51" i="1" s="1"/>
  <c r="J49" i="1"/>
  <c r="N49" i="1" s="1"/>
  <c r="P49" i="1" s="1"/>
  <c r="V49" i="1" s="1"/>
  <c r="X49" i="1" s="1"/>
  <c r="J47" i="1"/>
  <c r="N47" i="1"/>
  <c r="P47" i="1" s="1"/>
  <c r="J45" i="1"/>
  <c r="N45" i="1" s="1"/>
  <c r="P45" i="1" s="1"/>
  <c r="J43" i="1"/>
  <c r="N43" i="1" s="1"/>
  <c r="P43" i="1" s="1"/>
  <c r="J41" i="1"/>
  <c r="N41" i="1" s="1"/>
  <c r="P41" i="1" s="1"/>
  <c r="J39" i="1"/>
  <c r="N39" i="1" s="1"/>
  <c r="P39" i="1" s="1"/>
  <c r="V39" i="1" s="1"/>
  <c r="X39" i="1" s="1"/>
  <c r="J37" i="1"/>
  <c r="N37" i="1"/>
  <c r="P37" i="1" s="1"/>
  <c r="J35" i="1"/>
  <c r="N35" i="1"/>
  <c r="P35" i="1" s="1"/>
  <c r="J33" i="1"/>
  <c r="N33" i="1" s="1"/>
  <c r="P33" i="1" s="1"/>
  <c r="V33" i="1" s="1"/>
  <c r="X33" i="1" s="1"/>
  <c r="J31" i="1"/>
  <c r="N31" i="1" s="1"/>
  <c r="P31" i="1" s="1"/>
  <c r="V31" i="1" s="1"/>
  <c r="X31" i="1" s="1"/>
  <c r="J29" i="1"/>
  <c r="N29" i="1" s="1"/>
  <c r="P29" i="1"/>
  <c r="J26" i="1"/>
  <c r="J22" i="1"/>
  <c r="E13" i="1"/>
  <c r="E14" i="1"/>
  <c r="F6" i="1"/>
  <c r="F7" i="1"/>
  <c r="F8" i="1"/>
  <c r="F11" i="1"/>
  <c r="F12" i="1"/>
  <c r="E29" i="1"/>
  <c r="E37" i="1"/>
  <c r="E53" i="1"/>
  <c r="F33" i="1"/>
  <c r="F37" i="1"/>
  <c r="F45" i="1"/>
  <c r="F53" i="1"/>
  <c r="E16" i="1"/>
  <c r="E24" i="1"/>
  <c r="E28" i="1"/>
  <c r="E36" i="1"/>
  <c r="E40" i="1"/>
  <c r="F18" i="1"/>
  <c r="F22" i="1"/>
  <c r="F34" i="1"/>
  <c r="F42" i="1"/>
  <c r="F46" i="1"/>
  <c r="F50" i="1"/>
  <c r="F58" i="1"/>
  <c r="F15" i="1"/>
  <c r="F13" i="1"/>
  <c r="E4" i="1"/>
  <c r="E10" i="1"/>
  <c r="E15" i="1"/>
  <c r="E23" i="1"/>
  <c r="E27" i="1"/>
  <c r="E43" i="1"/>
  <c r="F19" i="1"/>
  <c r="F31" i="1"/>
  <c r="F43" i="1"/>
  <c r="F47" i="1"/>
  <c r="F51" i="1"/>
  <c r="E22" i="1"/>
  <c r="E30" i="1"/>
  <c r="E34" i="1"/>
  <c r="E54" i="1"/>
  <c r="F16" i="1"/>
  <c r="F36" i="1"/>
  <c r="F44" i="1"/>
  <c r="F48" i="1"/>
  <c r="F56" i="1"/>
  <c r="E57" i="1"/>
  <c r="E55" i="1"/>
  <c r="F59" i="1"/>
  <c r="F57" i="1"/>
  <c r="F55" i="1"/>
  <c r="E59" i="1"/>
  <c r="V41" i="1" l="1"/>
  <c r="X41" i="1" s="1"/>
  <c r="W16" i="1"/>
  <c r="Y16" i="1" s="1"/>
  <c r="V15" i="1"/>
  <c r="X15" i="1" s="1"/>
  <c r="W9" i="1"/>
  <c r="Y9" i="1" s="1"/>
  <c r="V23" i="1"/>
  <c r="X23" i="1" s="1"/>
  <c r="Y34" i="1"/>
  <c r="N54" i="1"/>
  <c r="P54" i="1" s="1"/>
  <c r="V54" i="1" s="1"/>
  <c r="X54" i="1" s="1"/>
  <c r="N38" i="1"/>
  <c r="P38" i="1" s="1"/>
  <c r="N6" i="1"/>
  <c r="P6" i="1" s="1"/>
  <c r="V6" i="1" s="1"/>
  <c r="X6" i="1" s="1"/>
  <c r="N16" i="1"/>
  <c r="P16" i="1" s="1"/>
  <c r="N14" i="1"/>
  <c r="P14" i="1" s="1"/>
  <c r="U57" i="1"/>
  <c r="V57" i="1" s="1"/>
  <c r="X57" i="1" s="1"/>
  <c r="U53" i="1"/>
  <c r="V53" i="1" s="1"/>
  <c r="X53" i="1" s="1"/>
  <c r="U45" i="1"/>
  <c r="W45" i="1" s="1"/>
  <c r="Y45" i="1" s="1"/>
  <c r="U41" i="1"/>
  <c r="W41" i="1" s="1"/>
  <c r="Y41" i="1" s="1"/>
  <c r="U37" i="1"/>
  <c r="V37" i="1" s="1"/>
  <c r="X37" i="1" s="1"/>
  <c r="U29" i="1"/>
  <c r="U25" i="1"/>
  <c r="W25" i="1" s="1"/>
  <c r="Y25" i="1" s="1"/>
  <c r="U21" i="1"/>
  <c r="V21" i="1" s="1"/>
  <c r="X21" i="1" s="1"/>
  <c r="U17" i="1"/>
  <c r="W17" i="1" s="1"/>
  <c r="Y17" i="1" s="1"/>
  <c r="U13" i="1"/>
  <c r="V13" i="1" s="1"/>
  <c r="X13" i="1" s="1"/>
  <c r="U9" i="1"/>
  <c r="V9" i="1" s="1"/>
  <c r="X9" i="1" s="1"/>
  <c r="O57" i="1"/>
  <c r="Q57" i="1" s="1"/>
  <c r="O49" i="1"/>
  <c r="Q49" i="1" s="1"/>
  <c r="W49" i="1" s="1"/>
  <c r="Y49" i="1" s="1"/>
  <c r="V55" i="1"/>
  <c r="X55" i="1" s="1"/>
  <c r="V7" i="1"/>
  <c r="X7" i="1" s="1"/>
  <c r="V50" i="1"/>
  <c r="X50" i="1" s="1"/>
  <c r="N46" i="1"/>
  <c r="P46" i="1" s="1"/>
  <c r="V46" i="1" s="1"/>
  <c r="X46" i="1" s="1"/>
  <c r="V42" i="1"/>
  <c r="X42" i="1" s="1"/>
  <c r="V30" i="1"/>
  <c r="X30" i="1" s="1"/>
  <c r="V29" i="1"/>
  <c r="X29" i="1" s="1"/>
  <c r="V47" i="1"/>
  <c r="X47" i="1" s="1"/>
  <c r="W35" i="1"/>
  <c r="Y35" i="1" s="1"/>
  <c r="V19" i="1"/>
  <c r="X19" i="1" s="1"/>
  <c r="U4" i="1"/>
  <c r="W4" i="1" s="1"/>
  <c r="Y4" i="1" s="1"/>
  <c r="U52" i="1"/>
  <c r="W52" i="1" s="1"/>
  <c r="Y52" i="1" s="1"/>
  <c r="U44" i="1"/>
  <c r="W44" i="1" s="1"/>
  <c r="Y44" i="1" s="1"/>
  <c r="U16" i="1"/>
  <c r="V5" i="1"/>
  <c r="X5" i="1" s="1"/>
  <c r="W29" i="1"/>
  <c r="Y29" i="1" s="1"/>
  <c r="V44" i="1"/>
  <c r="X44" i="1" s="1"/>
  <c r="N32" i="1"/>
  <c r="P32" i="1" s="1"/>
  <c r="V32" i="1" s="1"/>
  <c r="X32" i="1" s="1"/>
  <c r="E63" i="1"/>
  <c r="W24" i="1"/>
  <c r="Y24" i="1" s="1"/>
  <c r="O48" i="1"/>
  <c r="Q48" i="1" s="1"/>
  <c r="W48" i="1" s="1"/>
  <c r="O26" i="1"/>
  <c r="Q26" i="1" s="1"/>
  <c r="W26" i="1" s="1"/>
  <c r="Y26" i="1" s="1"/>
  <c r="V34" i="1"/>
  <c r="X34" i="1" s="1"/>
  <c r="W23" i="1"/>
  <c r="Y23" i="1" s="1"/>
  <c r="V35" i="1"/>
  <c r="X35" i="1" s="1"/>
  <c r="V43" i="1"/>
  <c r="X43" i="1" s="1"/>
  <c r="V51" i="1"/>
  <c r="X51" i="1" s="1"/>
  <c r="W19" i="1"/>
  <c r="Y19" i="1" s="1"/>
  <c r="W27" i="1"/>
  <c r="Y27" i="1" s="1"/>
  <c r="Y28" i="1"/>
  <c r="W30" i="1"/>
  <c r="Y30" i="1" s="1"/>
  <c r="Y40" i="1"/>
  <c r="W58" i="1"/>
  <c r="Y58" i="1" s="1"/>
  <c r="W14" i="1"/>
  <c r="Y14" i="1" s="1"/>
  <c r="Y12" i="1"/>
  <c r="W6" i="1"/>
  <c r="Y6" i="1" s="1"/>
  <c r="V14" i="1"/>
  <c r="X14" i="1" s="1"/>
  <c r="X12" i="1"/>
  <c r="F63" i="1"/>
  <c r="V10" i="1"/>
  <c r="X10" i="1" s="1"/>
  <c r="Y48" i="1"/>
  <c r="O7" i="1"/>
  <c r="Q7" i="1" s="1"/>
  <c r="W7" i="1" s="1"/>
  <c r="Y7" i="1" s="1"/>
  <c r="W31" i="1"/>
  <c r="Y31" i="1" s="1"/>
  <c r="X48" i="1"/>
  <c r="H38" i="1"/>
  <c r="U38" i="1"/>
  <c r="V58" i="1"/>
  <c r="X58" i="1" s="1"/>
  <c r="N56" i="1"/>
  <c r="P56" i="1" s="1"/>
  <c r="V56" i="1" s="1"/>
  <c r="X56" i="1" s="1"/>
  <c r="N52" i="1"/>
  <c r="P52" i="1" s="1"/>
  <c r="N28" i="1"/>
  <c r="P28" i="1" s="1"/>
  <c r="V28" i="1" s="1"/>
  <c r="X28" i="1" s="1"/>
  <c r="W22" i="1"/>
  <c r="Y22" i="1" s="1"/>
  <c r="V27" i="1"/>
  <c r="X27" i="1" s="1"/>
  <c r="X8" i="1"/>
  <c r="O59" i="1"/>
  <c r="Q59" i="1" s="1"/>
  <c r="W59" i="1" s="1"/>
  <c r="Y59" i="1" s="1"/>
  <c r="O55" i="1"/>
  <c r="Q55" i="1" s="1"/>
  <c r="W55" i="1" s="1"/>
  <c r="Y55" i="1" s="1"/>
  <c r="O53" i="1"/>
  <c r="Q53" i="1" s="1"/>
  <c r="W53" i="1" s="1"/>
  <c r="Y53" i="1" s="1"/>
  <c r="O51" i="1"/>
  <c r="Q51" i="1" s="1"/>
  <c r="W51" i="1" s="1"/>
  <c r="Y51" i="1" s="1"/>
  <c r="V11" i="1"/>
  <c r="X11" i="1" s="1"/>
  <c r="O21" i="1"/>
  <c r="Q21" i="1" s="1"/>
  <c r="W21" i="1" s="1"/>
  <c r="Y21" i="1" s="1"/>
  <c r="L62" i="1"/>
  <c r="N62" i="1" s="1"/>
  <c r="P62" i="1" s="1"/>
  <c r="H62" i="1"/>
  <c r="M62" i="1"/>
  <c r="O62" i="1" s="1"/>
  <c r="Q62" i="1" s="1"/>
  <c r="N26" i="1"/>
  <c r="P26" i="1" s="1"/>
  <c r="V26" i="1" s="1"/>
  <c r="X26" i="1" s="1"/>
  <c r="N24" i="1"/>
  <c r="P24" i="1" s="1"/>
  <c r="V24" i="1" s="1"/>
  <c r="X24" i="1" s="1"/>
  <c r="V52" i="1" l="1"/>
  <c r="X52" i="1" s="1"/>
  <c r="W38" i="1"/>
  <c r="Y38" i="1" s="1"/>
  <c r="W57" i="1"/>
  <c r="Y57" i="1" s="1"/>
  <c r="V17" i="1"/>
  <c r="X17" i="1" s="1"/>
  <c r="W37" i="1"/>
  <c r="Y37" i="1" s="1"/>
  <c r="V4" i="1"/>
  <c r="X4" i="1" s="1"/>
  <c r="V16" i="1"/>
  <c r="X16" i="1" s="1"/>
  <c r="W13" i="1"/>
  <c r="Y13" i="1" s="1"/>
  <c r="Y63" i="1" s="1"/>
  <c r="W65" i="1" s="1"/>
  <c r="V25" i="1"/>
  <c r="X25" i="1" s="1"/>
  <c r="V45" i="1"/>
  <c r="X45" i="1" s="1"/>
  <c r="V38" i="1"/>
  <c r="X38" i="1" s="1"/>
  <c r="V62" i="1"/>
  <c r="X62" i="1" s="1"/>
  <c r="W62" i="1"/>
  <c r="Y62" i="1" s="1"/>
  <c r="W72" i="1" l="1"/>
  <c r="W78" i="1"/>
  <c r="W77" i="1"/>
  <c r="W74" i="1"/>
  <c r="W75" i="1"/>
  <c r="W70" i="1"/>
  <c r="W76" i="1"/>
  <c r="W69" i="1"/>
  <c r="W68" i="1"/>
  <c r="W67" i="1"/>
  <c r="W73" i="1"/>
  <c r="W79" i="1"/>
  <c r="W71" i="1"/>
  <c r="X63" i="1"/>
  <c r="AC63" i="1"/>
  <c r="V65" i="1"/>
  <c r="V74" i="1" l="1"/>
  <c r="V69" i="1"/>
  <c r="V67" i="1"/>
  <c r="V73" i="1"/>
  <c r="V71" i="1"/>
  <c r="V72" i="1"/>
  <c r="V75" i="1"/>
  <c r="V79" i="1"/>
  <c r="V77" i="1"/>
  <c r="V78" i="1"/>
  <c r="V76" i="1"/>
  <c r="V68" i="1"/>
  <c r="V7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Denise Stanton</author>
  </authors>
  <commentList>
    <comment ref="A2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Denise Stanton:</t>
        </r>
        <r>
          <rPr>
            <sz val="8"/>
            <color indexed="81"/>
            <rFont val="Tahoma"/>
            <family val="2"/>
          </rPr>
          <t xml:space="preserve">
From Audits forwarded from A&amp;I and Website.</t>
        </r>
      </text>
    </comment>
    <comment ref="H3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>Denise Stanton:</t>
        </r>
        <r>
          <rPr>
            <sz val="8"/>
            <color indexed="81"/>
            <rFont val="Tahoma"/>
            <family val="2"/>
          </rPr>
          <t xml:space="preserve">
Facilities with no Lic Fee PD in 10/11
CHOWS
=(228.57*Beds)/Total FSSA Days</t>
        </r>
      </text>
    </comment>
    <comment ref="C20" authorId="0" shapeId="0" xr:uid="{00000000-0006-0000-0000-000003000000}">
      <text>
        <r>
          <rPr>
            <b/>
            <sz val="8"/>
            <color indexed="81"/>
            <rFont val="Tahoma"/>
            <family val="2"/>
          </rPr>
          <t xml:space="preserve">Denise Stanton:
</t>
        </r>
        <r>
          <rPr>
            <sz val="8"/>
            <color indexed="81"/>
            <rFont val="Tahoma"/>
            <family val="2"/>
          </rPr>
          <t xml:space="preserve">CHOW, received an inflated rate last year.  There is an audit this year.   </t>
        </r>
        <r>
          <rPr>
            <b/>
            <sz val="8"/>
            <color indexed="81"/>
            <rFont val="Tahoma"/>
            <family val="2"/>
          </rPr>
          <t xml:space="preserve">
calculate a rate on a template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38" authorId="0" shapeId="0" xr:uid="{00000000-0006-0000-0000-000004000000}">
      <text>
        <r>
          <rPr>
            <b/>
            <sz val="8"/>
            <color indexed="81"/>
            <rFont val="Tahoma"/>
            <family val="2"/>
          </rPr>
          <t>Denise Stanton:</t>
        </r>
        <r>
          <rPr>
            <sz val="8"/>
            <color indexed="81"/>
            <rFont val="Tahoma"/>
            <family val="2"/>
          </rPr>
          <t xml:space="preserve">
CHOW, received an inflated rate last year.  There is an audit this year.   
</t>
        </r>
        <r>
          <rPr>
            <b/>
            <sz val="8"/>
            <color indexed="81"/>
            <rFont val="Tahoma"/>
            <family val="2"/>
          </rPr>
          <t>calculate a rate on a template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<sst xmlns="http://schemas.openxmlformats.org/spreadsheetml/2006/main" count="240" uniqueCount="156">
  <si>
    <t>NPI</t>
  </si>
  <si>
    <t>OSHPD ID</t>
  </si>
  <si>
    <t>Facility Name</t>
  </si>
  <si>
    <t>A</t>
  </si>
  <si>
    <t>B</t>
  </si>
  <si>
    <t>C</t>
  </si>
  <si>
    <t>2010/11 QA Fee</t>
  </si>
  <si>
    <t>2010/11 License Fee Per Diem</t>
  </si>
  <si>
    <t>D</t>
  </si>
  <si>
    <t>E</t>
  </si>
  <si>
    <t>G</t>
  </si>
  <si>
    <t>H</t>
  </si>
  <si>
    <t>I</t>
  </si>
  <si>
    <t>New Mandates</t>
  </si>
  <si>
    <t>J</t>
  </si>
  <si>
    <t>2011/12 License Fee Per Diem</t>
  </si>
  <si>
    <t>K</t>
  </si>
  <si>
    <t>ATD Add-On ($0.86)</t>
  </si>
  <si>
    <t>Est pymts</t>
  </si>
  <si>
    <t>Increase</t>
  </si>
  <si>
    <t xml:space="preserve">rate </t>
  </si>
  <si>
    <t>more of a methodology issue increase is only a penny</t>
  </si>
  <si>
    <t>M</t>
  </si>
  <si>
    <t>N</t>
  </si>
  <si>
    <t>Old Mandates</t>
  </si>
  <si>
    <t>Rates</t>
  </si>
  <si>
    <t>CHOWS:</t>
  </si>
  <si>
    <t>Facilities Receiving the  Weighted Average:</t>
  </si>
  <si>
    <t>A Grace Sub Acute &amp; Skilled Care</t>
  </si>
  <si>
    <t>All Saints Healthcare</t>
  </si>
  <si>
    <t>All Saints Subacute and Rehabilitation Center</t>
  </si>
  <si>
    <t>Amberwood Gardens</t>
  </si>
  <si>
    <t>Briarcrest Nursing Center</t>
  </si>
  <si>
    <t>Buena Park Nursing Center</t>
  </si>
  <si>
    <t>California Healthcare and Rehabilitation Center</t>
  </si>
  <si>
    <t>Camellia Gardens Care Center</t>
  </si>
  <si>
    <t>Care Center of Rossmoor</t>
  </si>
  <si>
    <t>Casa Bonita Convalescent Hospital</t>
  </si>
  <si>
    <t>Center at Parkwest, The</t>
  </si>
  <si>
    <t>Chapman Care Center</t>
  </si>
  <si>
    <t>Chase Care Center</t>
  </si>
  <si>
    <t>Colonial Care Center</t>
  </si>
  <si>
    <t>Community Extended Care Hospital of Montclair</t>
  </si>
  <si>
    <t>Country Oaks Care Center</t>
  </si>
  <si>
    <t>Country Villa Belmont Heights</t>
  </si>
  <si>
    <t>Country Villa Nursing and Rehab Center</t>
  </si>
  <si>
    <t>Country Villa Sheraton Nursing and Rehab Ctr</t>
  </si>
  <si>
    <t>Covina Rehabilitation Center</t>
  </si>
  <si>
    <t>Eldorado Care Center</t>
  </si>
  <si>
    <t>Fountain View Subacute and Nursing Center</t>
  </si>
  <si>
    <t>French Park Care Center</t>
  </si>
  <si>
    <t>Garden Park Care Center</t>
  </si>
  <si>
    <t>Gladstone Care and Rehab Center</t>
  </si>
  <si>
    <t>Golden Hill Subacute &amp; Rehabilitation Center</t>
  </si>
  <si>
    <t xml:space="preserve">Goldstar Healthcare Center of Santa Monica, LLC </t>
  </si>
  <si>
    <t>Huntington Valley Healthcare Center</t>
  </si>
  <si>
    <t>Inland Valley Care &amp; Rehabilitation Center</t>
  </si>
  <si>
    <t>Intercommunity Healthcare Center</t>
  </si>
  <si>
    <t>Knott Avenue Care Center</t>
  </si>
  <si>
    <t>Legacy Post-Acute Rehabilitation Center</t>
  </si>
  <si>
    <t>Longwood Manor Convalescent Hospital</t>
  </si>
  <si>
    <t>Mission Nursing Center AKA Mission Care Center</t>
  </si>
  <si>
    <t>Mountain View Convalescent Hospital</t>
  </si>
  <si>
    <t>New Orange Hills</t>
  </si>
  <si>
    <t>New Vista Post Acute Care Center</t>
  </si>
  <si>
    <t>Newport Subacute Healthcare Center</t>
  </si>
  <si>
    <t>North Valley Nursing Center</t>
  </si>
  <si>
    <t>Pacific Care Nursing Center</t>
  </si>
  <si>
    <t>Pacific Haven Healthcare Center</t>
  </si>
  <si>
    <t>Park Anaheim Healthcare Center</t>
  </si>
  <si>
    <t>Reche Canyon Convalescent Center</t>
  </si>
  <si>
    <t>Rio Hondo Subacute and Nursing Center</t>
  </si>
  <si>
    <t>Rose Garden Convalescent Center</t>
  </si>
  <si>
    <t>San Fernando Post Acute Hospital</t>
  </si>
  <si>
    <t>Shea Convalescent Hospital- Whittier</t>
  </si>
  <si>
    <t>Sherman Village Healthcare Center</t>
  </si>
  <si>
    <t>Sunray Healthcare Center</t>
  </si>
  <si>
    <t>Sunset Manor Convalescent Hospital</t>
  </si>
  <si>
    <t>Topanga Terrace Convalescent Center</t>
  </si>
  <si>
    <t>Villa Palmas Healthcare Center</t>
  </si>
  <si>
    <t>Western Convalescent Hospital</t>
  </si>
  <si>
    <t>Westlake Health Care Center</t>
  </si>
  <si>
    <t>Willows Care Center</t>
  </si>
  <si>
    <t>FSSA Beds</t>
  </si>
  <si>
    <t>2010/11 Vent Rate</t>
  </si>
  <si>
    <t xml:space="preserve">Recomp Vent Rate    </t>
  </si>
  <si>
    <t xml:space="preserve">Recomp Non-vent Rate    </t>
  </si>
  <si>
    <t>2010/11 Non-vent Rate</t>
  </si>
  <si>
    <t>Percentage Increase 0.5608% Vent</t>
  </si>
  <si>
    <t>Percentage Increase 0.5608% Non-vent</t>
  </si>
  <si>
    <t>FSSA Medi-Cal Vent Days</t>
  </si>
  <si>
    <t>FSSA Medi-Cal Non-vent Days</t>
  </si>
  <si>
    <t>Audited Total FSSA Days</t>
  </si>
  <si>
    <t xml:space="preserve">F </t>
  </si>
  <si>
    <t>L</t>
  </si>
  <si>
    <t>O</t>
  </si>
  <si>
    <t>S= 0.86</t>
  </si>
  <si>
    <t>2011/12 QA Fee ($14.39)</t>
  </si>
  <si>
    <t>2011/12 Non-vent Rate (Adjusted for Mandates)</t>
  </si>
  <si>
    <t>2011/12 Vent Rate (Adjusted for Mandates)</t>
  </si>
  <si>
    <t>Base Non-vent Rate (Recomped Rate or 2010/11 Rate, if no Recomped Rate)</t>
  </si>
  <si>
    <t>Base Vent Rate (Recomped Rate or 2010/11 Rate, if no Recomped Rate)</t>
  </si>
  <si>
    <t>P = N*1.005608</t>
  </si>
  <si>
    <t>Q = O * 1.005608</t>
  </si>
  <si>
    <t>T=14.39</t>
  </si>
  <si>
    <t>U= 297.14 * G / D</t>
  </si>
  <si>
    <t>V = P - H - I + R + S + T + U</t>
  </si>
  <si>
    <t>W = Q - H - I + R + S + T + U</t>
  </si>
  <si>
    <t>2011/12 Rates</t>
  </si>
  <si>
    <t>Days</t>
  </si>
  <si>
    <t>Alameda Care Center</t>
  </si>
  <si>
    <t xml:space="preserve">Medi-Cal 2011/12 Wtd Average Rates: </t>
  </si>
  <si>
    <t>X= V * E</t>
  </si>
  <si>
    <t>Y = W * F</t>
  </si>
  <si>
    <t>Est. Non-vent Payments</t>
  </si>
  <si>
    <t>Est. Vent Payments</t>
  </si>
  <si>
    <t>MDS 3.0 Add-On  ($1.24)</t>
  </si>
  <si>
    <t>R= 1.24</t>
  </si>
  <si>
    <t>Vent Equip PD</t>
  </si>
  <si>
    <t>Kindred Transitional Care &amp; Rehab-Walnut Creek</t>
  </si>
  <si>
    <t>2011/12 QA Fee ($14.33)</t>
  </si>
  <si>
    <t>Non-vent Rates</t>
  </si>
  <si>
    <t>2010/11 Rate</t>
  </si>
  <si>
    <t xml:space="preserve">Recomp  Rate    </t>
  </si>
  <si>
    <t xml:space="preserve">Rate with Percentage Increase 0.4262% </t>
  </si>
  <si>
    <t>Recomped Rate or 2010/11 Rate, if no Recomped Rate</t>
  </si>
  <si>
    <t>L = K or J</t>
  </si>
  <si>
    <t xml:space="preserve"> Non-vent Rate</t>
  </si>
  <si>
    <t xml:space="preserve">Vent Rate </t>
  </si>
  <si>
    <t>Carmel Mountain Rehabilitation &amp; Healthcare Center</t>
  </si>
  <si>
    <t>Upland Rehabilitation &amp; Care Center</t>
  </si>
  <si>
    <t>M = L*1.004262</t>
  </si>
  <si>
    <t>N = 1.24</t>
  </si>
  <si>
    <t>O = 0.86</t>
  </si>
  <si>
    <t>P = 14.33</t>
  </si>
  <si>
    <t>Q = 297.14 * G / D</t>
  </si>
  <si>
    <t xml:space="preserve">R = M - H - I + N + O + P + Q </t>
  </si>
  <si>
    <t>S = 34.90</t>
  </si>
  <si>
    <t>T =R + S</t>
  </si>
  <si>
    <t>U = R * E</t>
  </si>
  <si>
    <t>V = T * F</t>
  </si>
  <si>
    <t>Est. Non-vent Payments (Prior to 10% payment reduction)</t>
  </si>
  <si>
    <t>Est. Vent Payments (Prior to 10% payment reduction)</t>
  </si>
  <si>
    <t>Change of Ownership:</t>
  </si>
  <si>
    <t>Horizon Health and Subacute Center</t>
  </si>
  <si>
    <t>Community Convalescent Hospital-La Mesa</t>
  </si>
  <si>
    <t>Country Villa Park Avenue Nursing and Health Center</t>
  </si>
  <si>
    <t xml:space="preserve">Horizon West Sacramento Center for Subacute Care </t>
  </si>
  <si>
    <t>Indio Nursing and Rehabilitation Center</t>
  </si>
  <si>
    <t>Jacob Health Care Center</t>
  </si>
  <si>
    <t>Norwalk Meadows Nursing Center</t>
  </si>
  <si>
    <t>Studio City Rehabilitation Center</t>
  </si>
  <si>
    <t>River Bend Nursing Center</t>
  </si>
  <si>
    <t>Paramont Meadows Nursing Center</t>
  </si>
  <si>
    <t>Westlake Convalescent Hospital</t>
  </si>
  <si>
    <t>Windsor Elmhaven Care Center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</si>
</sst>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5" formatCode="&quot;$&quot;#,##0_);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$-409]#,##0.00"/>
    <numFmt numFmtId="165" formatCode="&quot;$&quot;#,##0"/>
    <numFmt numFmtId="166" formatCode="_(* #,##0_);_(* \(#,##0\);_(* &quot;-&quot;??_);_(@_)"/>
    <numFmt numFmtId="167" formatCode="&quot;$&quot;#,##0.00"/>
    <numFmt numFmtId="168" formatCode="[$$-409]#,##0"/>
  </numFmts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i/>
      <sz val="10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b/>
      <sz val="10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</borders>
  <cellStyleXfs count="5">
    <xf numFmtId="0" fontId="0" fillId="0" borderId="0"/>
    <xf numFmtId="43" fontId="9" fillId="0" borderId="0" applyFont="0" applyFill="0" applyBorder="0" applyAlignment="0" applyProtection="0"/>
    <xf numFmtId="0" fontId="5" fillId="0" borderId="0"/>
    <xf numFmtId="0" fontId="5" fillId="0" borderId="0"/>
    <xf numFmtId="0" fontId="8" fillId="0" borderId="0"/>
  </cellStyleXfs>
  <cellXfs count="105">
    <xf numFmtId="0" fontId="0" fillId="0" borderId="0" xfId="0"/>
    <xf numFmtId="0" fontId="10" fillId="0" borderId="0" xfId="0" applyFont="1"/>
    <xf numFmtId="0" fontId="10" fillId="0" borderId="0" xfId="0" quotePrefix="1" applyNumberFormat="1" applyFont="1"/>
    <xf numFmtId="0" fontId="10" fillId="0" borderId="0" xfId="0" quotePrefix="1" applyFont="1"/>
    <xf numFmtId="164" fontId="10" fillId="0" borderId="0" xfId="0" applyNumberFormat="1" applyFont="1"/>
    <xf numFmtId="0" fontId="10" fillId="0" borderId="1" xfId="0" applyFont="1" applyBorder="1" applyAlignment="1">
      <alignment horizontal="center" wrapText="1"/>
    </xf>
    <xf numFmtId="0" fontId="11" fillId="0" borderId="0" xfId="0" applyFont="1" applyFill="1"/>
    <xf numFmtId="0" fontId="10" fillId="0" borderId="0" xfId="0" applyFont="1" applyAlignment="1">
      <alignment horizontal="center"/>
    </xf>
    <xf numFmtId="0" fontId="10" fillId="0" borderId="9" xfId="0" applyFont="1" applyBorder="1"/>
    <xf numFmtId="165" fontId="10" fillId="0" borderId="1" xfId="0" applyNumberFormat="1" applyFont="1" applyFill="1" applyBorder="1" applyAlignment="1">
      <alignment horizontal="center" wrapText="1"/>
    </xf>
    <xf numFmtId="0" fontId="10" fillId="0" borderId="0" xfId="0" applyFont="1" applyAlignment="1"/>
    <xf numFmtId="0" fontId="10" fillId="0" borderId="0" xfId="0" applyFont="1" applyBorder="1"/>
    <xf numFmtId="44" fontId="10" fillId="0" borderId="0" xfId="0" applyNumberFormat="1" applyFont="1" applyFill="1" applyBorder="1"/>
    <xf numFmtId="44" fontId="10" fillId="0" borderId="0" xfId="0" applyNumberFormat="1" applyFont="1" applyFill="1"/>
    <xf numFmtId="44" fontId="10" fillId="0" borderId="0" xfId="0" applyNumberFormat="1" applyFont="1"/>
    <xf numFmtId="3" fontId="10" fillId="0" borderId="0" xfId="0" applyNumberFormat="1" applyFont="1" applyBorder="1"/>
    <xf numFmtId="0" fontId="1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quotePrefix="1" applyNumberFormat="1" applyFont="1" applyFill="1" applyBorder="1" applyAlignment="1">
      <alignment horizontal="center"/>
    </xf>
    <xf numFmtId="44" fontId="10" fillId="0" borderId="1" xfId="0" applyNumberFormat="1" applyFont="1" applyFill="1" applyBorder="1" applyAlignment="1">
      <alignment horizontal="center" wrapText="1"/>
    </xf>
    <xf numFmtId="44" fontId="10" fillId="0" borderId="1" xfId="0" applyNumberFormat="1" applyFont="1" applyBorder="1" applyAlignment="1">
      <alignment wrapText="1"/>
    </xf>
    <xf numFmtId="166" fontId="1" fillId="0" borderId="1" xfId="1" applyNumberFormat="1" applyFont="1" applyFill="1" applyBorder="1" applyAlignment="1">
      <alignment horizontal="center" wrapText="1"/>
    </xf>
    <xf numFmtId="44" fontId="1" fillId="0" borderId="1" xfId="1" applyNumberFormat="1" applyFont="1" applyFill="1" applyBorder="1" applyAlignment="1">
      <alignment horizontal="center" wrapText="1"/>
    </xf>
    <xf numFmtId="44" fontId="10" fillId="0" borderId="1" xfId="0" applyNumberFormat="1" applyFont="1" applyBorder="1" applyAlignment="1">
      <alignment horizontal="center"/>
    </xf>
    <xf numFmtId="44" fontId="10" fillId="0" borderId="1" xfId="0" applyNumberFormat="1" applyFont="1" applyBorder="1" applyAlignment="1">
      <alignment horizontal="center" wrapText="1"/>
    </xf>
    <xf numFmtId="167" fontId="10" fillId="0" borderId="0" xfId="0" applyNumberFormat="1" applyFont="1" applyFill="1" applyBorder="1"/>
    <xf numFmtId="0" fontId="10" fillId="0" borderId="0" xfId="0" applyFont="1" applyBorder="1" applyAlignment="1">
      <alignment wrapText="1"/>
    </xf>
    <xf numFmtId="168" fontId="11" fillId="0" borderId="0" xfId="0" applyNumberFormat="1" applyFont="1"/>
    <xf numFmtId="0" fontId="0" fillId="0" borderId="0" xfId="0" applyBorder="1"/>
    <xf numFmtId="164" fontId="10" fillId="0" borderId="0" xfId="0" applyNumberFormat="1" applyFont="1" applyBorder="1"/>
    <xf numFmtId="166" fontId="1" fillId="0" borderId="0" xfId="1" applyNumberFormat="1" applyFont="1" applyFill="1" applyBorder="1" applyAlignment="1">
      <alignment horizontal="center" wrapText="1"/>
    </xf>
    <xf numFmtId="44" fontId="1" fillId="0" borderId="0" xfId="1" applyNumberFormat="1" applyFont="1" applyFill="1" applyBorder="1" applyAlignment="1">
      <alignment horizontal="center" wrapText="1"/>
    </xf>
    <xf numFmtId="44" fontId="10" fillId="0" borderId="0" xfId="0" applyNumberFormat="1" applyFont="1" applyBorder="1" applyAlignment="1">
      <alignment horizontal="center" wrapText="1"/>
    </xf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1" fontId="0" fillId="0" borderId="0" xfId="0" applyNumberFormat="1" applyFill="1" applyAlignment="1">
      <alignment horizontal="center"/>
    </xf>
    <xf numFmtId="1" fontId="10" fillId="0" borderId="1" xfId="0" applyNumberFormat="1" applyFont="1" applyBorder="1" applyAlignment="1">
      <alignment horizontal="center" wrapText="1"/>
    </xf>
    <xf numFmtId="1" fontId="1" fillId="0" borderId="1" xfId="1" applyNumberFormat="1" applyFont="1" applyFill="1" applyBorder="1" applyAlignment="1">
      <alignment horizontal="center" wrapText="1"/>
    </xf>
    <xf numFmtId="1" fontId="1" fillId="0" borderId="0" xfId="1" applyNumberFormat="1" applyFont="1" applyFill="1" applyBorder="1" applyAlignment="1">
      <alignment horizontal="center" wrapText="1"/>
    </xf>
    <xf numFmtId="1" fontId="12" fillId="0" borderId="0" xfId="0" quotePrefix="1" applyNumberFormat="1" applyFont="1"/>
    <xf numFmtId="1" fontId="10" fillId="0" borderId="0" xfId="0" quotePrefix="1" applyNumberFormat="1" applyFont="1"/>
    <xf numFmtId="1" fontId="2" fillId="0" borderId="0" xfId="0" applyNumberFormat="1" applyFont="1" applyFill="1" applyBorder="1" applyAlignment="1">
      <alignment horizontal="left"/>
    </xf>
    <xf numFmtId="1" fontId="1" fillId="0" borderId="0" xfId="0" applyNumberFormat="1" applyFont="1" applyFill="1" applyBorder="1"/>
    <xf numFmtId="1" fontId="10" fillId="0" borderId="9" xfId="0" applyNumberFormat="1" applyFont="1" applyBorder="1"/>
    <xf numFmtId="1" fontId="10" fillId="0" borderId="0" xfId="0" applyNumberFormat="1" applyFont="1"/>
    <xf numFmtId="166" fontId="1" fillId="0" borderId="0" xfId="1" applyNumberFormat="1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left"/>
    </xf>
    <xf numFmtId="0" fontId="0" fillId="0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10" fillId="0" borderId="1" xfId="0" applyFont="1" applyFill="1" applyBorder="1" applyAlignment="1">
      <alignment horizontal="center" wrapText="1"/>
    </xf>
    <xf numFmtId="0" fontId="10" fillId="0" borderId="0" xfId="0" quotePrefix="1" applyFont="1" applyFill="1" applyAlignment="1">
      <alignment horizontal="left"/>
    </xf>
    <xf numFmtId="0" fontId="10" fillId="0" borderId="0" xfId="0" quotePrefix="1" applyFont="1" applyFill="1" applyBorder="1" applyAlignment="1">
      <alignment horizontal="left"/>
    </xf>
    <xf numFmtId="0" fontId="10" fillId="0" borderId="10" xfId="0" applyFont="1" applyFill="1" applyBorder="1" applyAlignment="1">
      <alignment horizontal="left"/>
    </xf>
    <xf numFmtId="0" fontId="10" fillId="0" borderId="0" xfId="0" applyFont="1" applyFill="1" applyAlignment="1">
      <alignment horizontal="left"/>
    </xf>
    <xf numFmtId="7" fontId="1" fillId="0" borderId="0" xfId="1" applyNumberFormat="1" applyFont="1" applyFill="1" applyBorder="1" applyAlignment="1">
      <alignment horizontal="center" wrapText="1"/>
    </xf>
    <xf numFmtId="0" fontId="10" fillId="0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1" fontId="1" fillId="2" borderId="0" xfId="1" applyNumberFormat="1" applyFont="1" applyFill="1" applyBorder="1" applyAlignment="1">
      <alignment horizontal="center" wrapText="1"/>
    </xf>
    <xf numFmtId="0" fontId="0" fillId="2" borderId="0" xfId="0" applyFill="1" applyAlignment="1">
      <alignment vertical="top" wrapText="1"/>
    </xf>
    <xf numFmtId="44" fontId="13" fillId="3" borderId="1" xfId="0" applyNumberFormat="1" applyFont="1" applyFill="1" applyBorder="1" applyAlignment="1">
      <alignment wrapText="1"/>
    </xf>
    <xf numFmtId="44" fontId="13" fillId="3" borderId="1" xfId="0" applyNumberFormat="1" applyFont="1" applyFill="1" applyBorder="1" applyAlignment="1">
      <alignment horizontal="center" wrapText="1"/>
    </xf>
    <xf numFmtId="7" fontId="13" fillId="3" borderId="1" xfId="0" applyNumberFormat="1" applyFont="1" applyFill="1" applyBorder="1" applyAlignment="1">
      <alignment horizontal="center" wrapText="1"/>
    </xf>
    <xf numFmtId="7" fontId="13" fillId="0" borderId="0" xfId="0" applyNumberFormat="1" applyFont="1" applyFill="1" applyBorder="1" applyAlignment="1">
      <alignment horizontal="center" wrapText="1"/>
    </xf>
    <xf numFmtId="44" fontId="13" fillId="0" borderId="0" xfId="0" applyNumberFormat="1" applyFont="1" applyFill="1" applyBorder="1"/>
    <xf numFmtId="44" fontId="13" fillId="0" borderId="0" xfId="0" applyNumberFormat="1" applyFont="1"/>
    <xf numFmtId="5" fontId="1" fillId="0" borderId="0" xfId="1" applyNumberFormat="1" applyFont="1" applyFill="1" applyBorder="1" applyAlignment="1">
      <alignment horizontal="center" wrapText="1"/>
    </xf>
    <xf numFmtId="0" fontId="10" fillId="0" borderId="2" xfId="0" applyFont="1" applyBorder="1" applyAlignment="1"/>
    <xf numFmtId="0" fontId="10" fillId="0" borderId="3" xfId="0" applyFont="1" applyBorder="1" applyAlignment="1"/>
    <xf numFmtId="43" fontId="1" fillId="0" borderId="0" xfId="1" applyNumberFormat="1" applyFont="1" applyFill="1" applyBorder="1" applyAlignment="1">
      <alignment horizontal="center" wrapText="1"/>
    </xf>
    <xf numFmtId="0" fontId="5" fillId="0" borderId="0" xfId="2" applyFont="1" applyFill="1" applyBorder="1" applyAlignment="1">
      <alignment horizontal="left" wrapText="1"/>
    </xf>
    <xf numFmtId="5" fontId="6" fillId="0" borderId="0" xfId="1" applyNumberFormat="1" applyFont="1" applyFill="1" applyBorder="1" applyAlignment="1">
      <alignment horizontal="center" wrapText="1"/>
    </xf>
    <xf numFmtId="166" fontId="1" fillId="0" borderId="4" xfId="1" applyNumberFormat="1" applyFont="1" applyFill="1" applyBorder="1" applyAlignment="1">
      <alignment horizontal="center" wrapText="1"/>
    </xf>
    <xf numFmtId="0" fontId="6" fillId="0" borderId="0" xfId="0" applyFont="1" applyFill="1" applyAlignment="1">
      <alignment horizontal="right"/>
    </xf>
    <xf numFmtId="7" fontId="13" fillId="3" borderId="5" xfId="0" applyNumberFormat="1" applyFont="1" applyFill="1" applyBorder="1" applyAlignment="1">
      <alignment horizontal="center" wrapText="1"/>
    </xf>
    <xf numFmtId="5" fontId="1" fillId="0" borderId="4" xfId="1" applyNumberFormat="1" applyFont="1" applyFill="1" applyBorder="1" applyAlignment="1">
      <alignment horizontal="center" wrapText="1"/>
    </xf>
    <xf numFmtId="166" fontId="6" fillId="0" borderId="0" xfId="1" applyNumberFormat="1" applyFont="1" applyFill="1" applyBorder="1" applyAlignment="1">
      <alignment wrapText="1"/>
    </xf>
    <xf numFmtId="5" fontId="7" fillId="0" borderId="0" xfId="1" applyNumberFormat="1" applyFont="1" applyFill="1" applyBorder="1" applyAlignment="1">
      <alignment horizontal="center" wrapText="1"/>
    </xf>
    <xf numFmtId="0" fontId="10" fillId="0" borderId="0" xfId="0" applyFont="1" applyFill="1" applyAlignment="1">
      <alignment vertical="top" wrapText="1"/>
    </xf>
    <xf numFmtId="3" fontId="10" fillId="0" borderId="4" xfId="0" applyNumberFormat="1" applyFont="1" applyBorder="1"/>
    <xf numFmtId="0" fontId="1" fillId="0" borderId="0" xfId="2" applyFont="1" applyFill="1" applyBorder="1" applyAlignment="1">
      <alignment horizontal="left" wrapText="1"/>
    </xf>
    <xf numFmtId="0" fontId="10" fillId="0" borderId="0" xfId="0" applyNumberFormat="1" applyFont="1" applyFill="1" applyAlignment="1">
      <alignment horizontal="center"/>
    </xf>
    <xf numFmtId="1" fontId="10" fillId="0" borderId="0" xfId="0" applyNumberFormat="1" applyFont="1" applyFill="1" applyAlignment="1">
      <alignment horizontal="center"/>
    </xf>
    <xf numFmtId="44" fontId="11" fillId="3" borderId="1" xfId="0" applyNumberFormat="1" applyFont="1" applyFill="1" applyBorder="1" applyAlignment="1">
      <alignment horizontal="center" wrapText="1"/>
    </xf>
    <xf numFmtId="7" fontId="11" fillId="3" borderId="1" xfId="0" applyNumberFormat="1" applyFont="1" applyFill="1" applyBorder="1" applyAlignment="1">
      <alignment horizontal="center" wrapText="1"/>
    </xf>
    <xf numFmtId="7" fontId="11" fillId="0" borderId="0" xfId="0" applyNumberFormat="1" applyFont="1" applyFill="1" applyBorder="1" applyAlignment="1">
      <alignment horizontal="center" wrapText="1"/>
    </xf>
    <xf numFmtId="44" fontId="11" fillId="0" borderId="0" xfId="0" applyNumberFormat="1" applyFont="1" applyFill="1" applyBorder="1"/>
    <xf numFmtId="44" fontId="11" fillId="0" borderId="0" xfId="0" applyNumberFormat="1" applyFont="1"/>
    <xf numFmtId="44" fontId="11" fillId="0" borderId="0" xfId="0" applyNumberFormat="1" applyFont="1" applyFill="1"/>
    <xf numFmtId="0" fontId="14" fillId="0" borderId="1" xfId="0" applyFont="1" applyBorder="1" applyAlignment="1">
      <alignment horizontal="center"/>
    </xf>
    <xf numFmtId="0" fontId="14" fillId="0" borderId="3" xfId="0" applyFont="1" applyBorder="1" applyAlignment="1"/>
    <xf numFmtId="0" fontId="14" fillId="0" borderId="2" xfId="0" applyFont="1" applyBorder="1" applyAlignment="1"/>
    <xf numFmtId="0" fontId="14" fillId="0" borderId="0" xfId="0" applyFont="1" applyAlignment="1"/>
    <xf numFmtId="1" fontId="1" fillId="0" borderId="0" xfId="1" applyNumberFormat="1" applyFont="1" applyFill="1" applyBorder="1" applyAlignment="1">
      <alignment horizontal="left" wrapText="1"/>
    </xf>
    <xf numFmtId="0" fontId="14" fillId="0" borderId="1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44" fontId="13" fillId="0" borderId="5" xfId="0" applyNumberFormat="1" applyFont="1" applyBorder="1" applyAlignment="1">
      <alignment horizontal="center"/>
    </xf>
    <xf numFmtId="44" fontId="13" fillId="0" borderId="6" xfId="0" applyNumberFormat="1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168" fontId="11" fillId="0" borderId="0" xfId="0" applyNumberFormat="1" applyFont="1" applyAlignment="1">
      <alignment horizontal="center"/>
    </xf>
    <xf numFmtId="7" fontId="14" fillId="0" borderId="1" xfId="0" applyNumberFormat="1" applyFont="1" applyBorder="1" applyAlignment="1">
      <alignment horizontal="center"/>
    </xf>
  </cellXfs>
  <cellStyles count="5">
    <cellStyle name="Comma" xfId="1" builtinId="3"/>
    <cellStyle name="Normal" xfId="0" builtinId="0"/>
    <cellStyle name="Normal 2" xfId="2" xr:uid="{00000000-0005-0000-0000-000002000000}"/>
    <cellStyle name="Normal 3" xfId="3" xr:uid="{00000000-0005-0000-0000-000003000000}"/>
    <cellStyle name="Normal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hsmcsmcpdf1\groups\BWARD\RDB\LTC%20Sect\AB%201629\AB%201629\FSSA\2011.12\2011-12%20FSSA%20Cost%20Build%20Up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hsmcsmcpdf1\groups\BWARD\RDB\LTC%20Sect\AB%201629\AB%201629\FSSA\2011.12\2010%2011%20Final%20FSSA%20Cost%20Buildup%20PLI%20100%2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hsmcsmcpdf1\groups\BWARD\RDB\LTC%20Sect\AB%201629\AB%201629\FSSA\2011.12\2011.12%20FSSA%20Template%20for%20Adjusting%20CHOW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hsmcsmcpdf1\RDB\LTC%20Sect\AB%201629\AB%201629\FSSA\2010.11\Rates%20and%20Working%20Papers\2010%2011%20Final%20FSSA%20Cost%20Buildup%20PLI%20100%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New Facilities &amp; CHOWs"/>
      <sheetName val="Direct Care"/>
      <sheetName val="Ind Care Labor"/>
      <sheetName val="Non-Labor"/>
      <sheetName val="Admin"/>
      <sheetName val="PLI"/>
      <sheetName val="Prop Tax"/>
      <sheetName val="FRVS"/>
      <sheetName val="Pass Throughs"/>
      <sheetName val="PD Summary"/>
      <sheetName val="Labor Inflation"/>
      <sheetName val="Non-Labor Infl"/>
    </sheetNames>
    <sheetDataSet>
      <sheetData sheetId="0">
        <row r="2">
          <cell r="E2">
            <v>206430789</v>
          </cell>
          <cell r="F2" t="str">
            <v>20643078940178</v>
          </cell>
          <cell r="G2">
            <v>39814</v>
          </cell>
          <cell r="I2">
            <v>40178</v>
          </cell>
          <cell r="K2">
            <v>0</v>
          </cell>
          <cell r="M2">
            <v>365</v>
          </cell>
          <cell r="O2">
            <v>182.5</v>
          </cell>
          <cell r="Q2">
            <v>39995.5</v>
          </cell>
          <cell r="S2">
            <v>77</v>
          </cell>
          <cell r="U2">
            <v>16798</v>
          </cell>
          <cell r="W2">
            <v>5883</v>
          </cell>
          <cell r="Y2">
            <v>17444</v>
          </cell>
          <cell r="AA2">
            <v>23327</v>
          </cell>
        </row>
        <row r="3">
          <cell r="E3">
            <v>206010953</v>
          </cell>
          <cell r="F3" t="str">
            <v>20601095339994</v>
          </cell>
          <cell r="G3">
            <v>39630</v>
          </cell>
          <cell r="I3">
            <v>39994</v>
          </cell>
          <cell r="M3">
            <v>365</v>
          </cell>
          <cell r="O3">
            <v>182.5</v>
          </cell>
          <cell r="Q3">
            <v>39811.5</v>
          </cell>
          <cell r="S3">
            <v>30</v>
          </cell>
          <cell r="U3">
            <v>7686</v>
          </cell>
          <cell r="W3">
            <v>3891</v>
          </cell>
          <cell r="Y3">
            <v>5631</v>
          </cell>
          <cell r="AA3">
            <v>9522</v>
          </cell>
        </row>
        <row r="4">
          <cell r="E4">
            <v>206190021</v>
          </cell>
          <cell r="F4" t="str">
            <v>20619002139994</v>
          </cell>
          <cell r="G4">
            <v>39630</v>
          </cell>
          <cell r="I4">
            <v>39994</v>
          </cell>
          <cell r="K4">
            <v>0.5</v>
          </cell>
          <cell r="M4">
            <v>365</v>
          </cell>
          <cell r="O4">
            <v>182.5</v>
          </cell>
          <cell r="Q4">
            <v>39811.5</v>
          </cell>
          <cell r="S4">
            <v>56</v>
          </cell>
          <cell r="U4">
            <v>14926</v>
          </cell>
          <cell r="W4">
            <v>8597</v>
          </cell>
          <cell r="Y4">
            <v>9348</v>
          </cell>
          <cell r="AA4">
            <v>17945</v>
          </cell>
        </row>
        <row r="5">
          <cell r="E5">
            <v>206010854</v>
          </cell>
          <cell r="F5" t="str">
            <v>20601085440178</v>
          </cell>
          <cell r="G5">
            <v>39814</v>
          </cell>
          <cell r="H5">
            <v>40178</v>
          </cell>
          <cell r="I5">
            <v>40178</v>
          </cell>
          <cell r="K5">
            <v>0</v>
          </cell>
          <cell r="M5">
            <v>365</v>
          </cell>
          <cell r="O5">
            <v>182.5</v>
          </cell>
          <cell r="Q5">
            <v>39995.5</v>
          </cell>
          <cell r="S5">
            <v>47</v>
          </cell>
          <cell r="U5">
            <v>14281</v>
          </cell>
          <cell r="W5">
            <v>11252</v>
          </cell>
          <cell r="Y5">
            <v>9086</v>
          </cell>
          <cell r="AA5">
            <v>20338</v>
          </cell>
        </row>
        <row r="6">
          <cell r="E6">
            <v>206431808</v>
          </cell>
          <cell r="F6" t="str">
            <v>20643180840178</v>
          </cell>
          <cell r="G6">
            <v>39814</v>
          </cell>
          <cell r="I6">
            <v>40178</v>
          </cell>
          <cell r="K6">
            <v>0</v>
          </cell>
          <cell r="M6">
            <v>365</v>
          </cell>
          <cell r="O6">
            <v>182.5</v>
          </cell>
          <cell r="Q6">
            <v>39995.5</v>
          </cell>
          <cell r="S6">
            <v>36</v>
          </cell>
          <cell r="U6">
            <v>10957</v>
          </cell>
          <cell r="W6">
            <v>4333</v>
          </cell>
          <cell r="Y6">
            <v>8960</v>
          </cell>
          <cell r="AA6">
            <v>13293</v>
          </cell>
        </row>
        <row r="7">
          <cell r="E7">
            <v>206190064</v>
          </cell>
          <cell r="F7" t="str">
            <v>20619006440178</v>
          </cell>
          <cell r="G7">
            <v>39814</v>
          </cell>
          <cell r="I7">
            <v>40178</v>
          </cell>
          <cell r="K7">
            <v>0</v>
          </cell>
          <cell r="M7">
            <v>365</v>
          </cell>
          <cell r="O7">
            <v>182.5</v>
          </cell>
          <cell r="Q7">
            <v>39995.5</v>
          </cell>
          <cell r="S7">
            <v>24</v>
          </cell>
          <cell r="U7">
            <v>6387</v>
          </cell>
          <cell r="W7">
            <v>5235</v>
          </cell>
          <cell r="Y7">
            <v>2945</v>
          </cell>
          <cell r="AA7">
            <v>8180</v>
          </cell>
        </row>
        <row r="8">
          <cell r="E8">
            <v>206301171</v>
          </cell>
          <cell r="F8" t="str">
            <v>20630117140178</v>
          </cell>
          <cell r="G8">
            <v>39814</v>
          </cell>
          <cell r="I8">
            <v>40178</v>
          </cell>
          <cell r="K8">
            <v>0</v>
          </cell>
          <cell r="M8">
            <v>365</v>
          </cell>
          <cell r="O8">
            <v>182.5</v>
          </cell>
          <cell r="Q8">
            <v>39995.5</v>
          </cell>
          <cell r="S8">
            <v>47</v>
          </cell>
          <cell r="U8">
            <v>3457</v>
          </cell>
          <cell r="W8">
            <v>5769</v>
          </cell>
          <cell r="Y8">
            <v>6941</v>
          </cell>
          <cell r="AA8">
            <v>12710</v>
          </cell>
        </row>
        <row r="9">
          <cell r="E9">
            <v>206190082</v>
          </cell>
          <cell r="F9" t="str">
            <v>20619008240178</v>
          </cell>
          <cell r="G9">
            <v>39814</v>
          </cell>
          <cell r="I9">
            <v>40178</v>
          </cell>
          <cell r="K9">
            <v>0</v>
          </cell>
          <cell r="M9">
            <v>365</v>
          </cell>
          <cell r="O9">
            <v>182.5</v>
          </cell>
          <cell r="Q9">
            <v>39995.5</v>
          </cell>
          <cell r="S9">
            <v>48</v>
          </cell>
          <cell r="U9">
            <v>11558</v>
          </cell>
          <cell r="W9">
            <v>9166</v>
          </cell>
          <cell r="Y9">
            <v>6428</v>
          </cell>
          <cell r="AA9">
            <v>15594</v>
          </cell>
        </row>
        <row r="10">
          <cell r="E10">
            <v>206190265</v>
          </cell>
          <cell r="F10" t="str">
            <v>20619026539903</v>
          </cell>
          <cell r="G10">
            <v>39539</v>
          </cell>
          <cell r="I10">
            <v>39903</v>
          </cell>
          <cell r="K10">
            <v>0.75</v>
          </cell>
          <cell r="M10">
            <v>365</v>
          </cell>
          <cell r="O10">
            <v>182.5</v>
          </cell>
          <cell r="Q10">
            <v>39720.5</v>
          </cell>
          <cell r="S10">
            <v>28</v>
          </cell>
          <cell r="U10">
            <v>6912</v>
          </cell>
          <cell r="W10">
            <v>5276</v>
          </cell>
          <cell r="Y10">
            <v>3447</v>
          </cell>
          <cell r="AA10">
            <v>8723</v>
          </cell>
        </row>
        <row r="11">
          <cell r="E11">
            <v>206374028</v>
          </cell>
          <cell r="F11" t="str">
            <v>20637402840178</v>
          </cell>
          <cell r="G11">
            <v>39814</v>
          </cell>
          <cell r="I11">
            <v>40178</v>
          </cell>
          <cell r="M11">
            <v>365</v>
          </cell>
          <cell r="O11">
            <v>182.5</v>
          </cell>
          <cell r="Q11">
            <v>39995.5</v>
          </cell>
          <cell r="S11">
            <v>26</v>
          </cell>
          <cell r="U11">
            <v>2238</v>
          </cell>
          <cell r="W11">
            <v>1646</v>
          </cell>
          <cell r="Y11">
            <v>2955</v>
          </cell>
          <cell r="AA11">
            <v>4601</v>
          </cell>
        </row>
        <row r="12">
          <cell r="E12">
            <v>206190700</v>
          </cell>
          <cell r="F12" t="str">
            <v>20619070040178</v>
          </cell>
          <cell r="G12">
            <v>39814</v>
          </cell>
          <cell r="I12">
            <v>40178</v>
          </cell>
          <cell r="K12">
            <v>0</v>
          </cell>
          <cell r="M12">
            <v>365</v>
          </cell>
          <cell r="O12">
            <v>182.5</v>
          </cell>
          <cell r="Q12">
            <v>39995.5</v>
          </cell>
          <cell r="S12">
            <v>29</v>
          </cell>
          <cell r="U12">
            <v>9619</v>
          </cell>
          <cell r="W12">
            <v>6240</v>
          </cell>
          <cell r="Y12">
            <v>3992</v>
          </cell>
          <cell r="AA12">
            <v>10232</v>
          </cell>
        </row>
        <row r="13">
          <cell r="E13">
            <v>206190644</v>
          </cell>
          <cell r="F13" t="str">
            <v>20619064440178</v>
          </cell>
          <cell r="G13">
            <v>39814</v>
          </cell>
          <cell r="I13">
            <v>40178</v>
          </cell>
          <cell r="M13">
            <v>365</v>
          </cell>
          <cell r="O13">
            <v>182.5</v>
          </cell>
          <cell r="Q13">
            <v>39995.5</v>
          </cell>
          <cell r="S13">
            <v>25</v>
          </cell>
          <cell r="U13">
            <v>5846</v>
          </cell>
          <cell r="W13">
            <v>3797</v>
          </cell>
          <cell r="Y13">
            <v>3752</v>
          </cell>
          <cell r="AA13">
            <v>7549</v>
          </cell>
        </row>
        <row r="14">
          <cell r="E14">
            <v>206301141</v>
          </cell>
          <cell r="F14" t="str">
            <v>20630114140178</v>
          </cell>
          <cell r="G14">
            <v>39814</v>
          </cell>
          <cell r="I14">
            <v>40178</v>
          </cell>
          <cell r="M14">
            <v>365</v>
          </cell>
          <cell r="O14">
            <v>182.5</v>
          </cell>
          <cell r="Q14">
            <v>39995.5</v>
          </cell>
          <cell r="S14">
            <v>31</v>
          </cell>
          <cell r="U14">
            <v>120</v>
          </cell>
          <cell r="W14">
            <v>3255</v>
          </cell>
          <cell r="Y14">
            <v>7719</v>
          </cell>
          <cell r="AA14">
            <v>10974</v>
          </cell>
        </row>
        <row r="15">
          <cell r="E15">
            <v>206370717</v>
          </cell>
          <cell r="F15" t="str">
            <v>20637071740178</v>
          </cell>
          <cell r="G15">
            <v>39814</v>
          </cell>
          <cell r="I15">
            <v>40178</v>
          </cell>
          <cell r="K15">
            <v>0</v>
          </cell>
          <cell r="M15">
            <v>365</v>
          </cell>
          <cell r="O15">
            <v>182.5</v>
          </cell>
          <cell r="Q15">
            <v>39995.5</v>
          </cell>
          <cell r="S15">
            <v>59</v>
          </cell>
          <cell r="U15">
            <v>8633</v>
          </cell>
          <cell r="W15">
            <v>5474</v>
          </cell>
          <cell r="Y15">
            <v>5793</v>
          </cell>
          <cell r="AA15">
            <v>11267</v>
          </cell>
        </row>
        <row r="16">
          <cell r="E16">
            <v>206190190</v>
          </cell>
          <cell r="F16" t="str">
            <v>20619019040178</v>
          </cell>
          <cell r="G16">
            <v>39814</v>
          </cell>
          <cell r="I16">
            <v>40178</v>
          </cell>
          <cell r="K16">
            <v>0</v>
          </cell>
          <cell r="M16">
            <v>365</v>
          </cell>
          <cell r="O16">
            <v>182.5</v>
          </cell>
          <cell r="Q16">
            <v>39995.5</v>
          </cell>
          <cell r="S16">
            <v>24</v>
          </cell>
          <cell r="U16">
            <v>6746</v>
          </cell>
          <cell r="W16">
            <v>5316</v>
          </cell>
          <cell r="Y16">
            <v>3041</v>
          </cell>
          <cell r="AA16">
            <v>8357</v>
          </cell>
        </row>
        <row r="17">
          <cell r="E17">
            <v>206361350</v>
          </cell>
          <cell r="F17" t="str">
            <v>20636135040178</v>
          </cell>
          <cell r="G17">
            <v>39814</v>
          </cell>
          <cell r="I17">
            <v>40178</v>
          </cell>
          <cell r="K17">
            <v>0</v>
          </cell>
          <cell r="M17">
            <v>365</v>
          </cell>
          <cell r="O17">
            <v>182.5</v>
          </cell>
          <cell r="Q17">
            <v>39995.5</v>
          </cell>
          <cell r="S17">
            <v>40</v>
          </cell>
          <cell r="U17">
            <v>9608</v>
          </cell>
          <cell r="W17">
            <v>9112</v>
          </cell>
          <cell r="Y17">
            <v>3968</v>
          </cell>
          <cell r="AA17">
            <v>13080</v>
          </cell>
        </row>
        <row r="18">
          <cell r="E18">
            <v>206190627</v>
          </cell>
          <cell r="F18" t="str">
            <v>20619062740178</v>
          </cell>
          <cell r="G18">
            <v>39814</v>
          </cell>
          <cell r="I18">
            <v>40178</v>
          </cell>
          <cell r="M18">
            <v>365</v>
          </cell>
          <cell r="O18">
            <v>182.5</v>
          </cell>
          <cell r="Q18">
            <v>39995.5</v>
          </cell>
          <cell r="S18">
            <v>40</v>
          </cell>
          <cell r="U18">
            <v>7908</v>
          </cell>
          <cell r="W18">
            <v>7099</v>
          </cell>
          <cell r="Y18">
            <v>4090</v>
          </cell>
          <cell r="AA18">
            <v>11189</v>
          </cell>
        </row>
        <row r="19">
          <cell r="E19">
            <v>206190350</v>
          </cell>
          <cell r="F19" t="str">
            <v>20619035040178</v>
          </cell>
          <cell r="G19">
            <v>39814</v>
          </cell>
          <cell r="I19">
            <v>40178</v>
          </cell>
          <cell r="K19">
            <v>0</v>
          </cell>
          <cell r="M19">
            <v>365</v>
          </cell>
          <cell r="O19">
            <v>182.5</v>
          </cell>
          <cell r="Q19">
            <v>39995.5</v>
          </cell>
          <cell r="S19">
            <v>23</v>
          </cell>
          <cell r="U19">
            <v>6286</v>
          </cell>
          <cell r="W19">
            <v>3359</v>
          </cell>
          <cell r="Y19">
            <v>4236</v>
          </cell>
          <cell r="AA19">
            <v>7595</v>
          </cell>
        </row>
        <row r="20">
          <cell r="E20">
            <v>206190375</v>
          </cell>
          <cell r="F20" t="str">
            <v>20619037540178</v>
          </cell>
          <cell r="G20">
            <v>39814</v>
          </cell>
          <cell r="I20">
            <v>40178</v>
          </cell>
          <cell r="K20">
            <v>0</v>
          </cell>
          <cell r="M20">
            <v>365</v>
          </cell>
          <cell r="O20">
            <v>182.5</v>
          </cell>
          <cell r="Q20">
            <v>39995.5</v>
          </cell>
          <cell r="S20">
            <v>26</v>
          </cell>
          <cell r="U20">
            <v>7074</v>
          </cell>
          <cell r="W20">
            <v>3335</v>
          </cell>
          <cell r="Y20">
            <v>5204</v>
          </cell>
          <cell r="AA20">
            <v>8539</v>
          </cell>
        </row>
        <row r="21">
          <cell r="E21">
            <v>206190706</v>
          </cell>
          <cell r="F21" t="str">
            <v>20619070640178</v>
          </cell>
          <cell r="G21">
            <v>39814</v>
          </cell>
          <cell r="I21">
            <v>40178</v>
          </cell>
          <cell r="K21">
            <v>0</v>
          </cell>
          <cell r="M21">
            <v>365</v>
          </cell>
          <cell r="O21">
            <v>182.5</v>
          </cell>
          <cell r="Q21">
            <v>39995.5</v>
          </cell>
          <cell r="S21">
            <v>20</v>
          </cell>
          <cell r="U21">
            <v>4440</v>
          </cell>
          <cell r="W21">
            <v>3410</v>
          </cell>
          <cell r="Y21">
            <v>2870</v>
          </cell>
          <cell r="AA21">
            <v>6280</v>
          </cell>
        </row>
        <row r="22">
          <cell r="E22">
            <v>206190329</v>
          </cell>
          <cell r="F22" t="str">
            <v>20619032940178</v>
          </cell>
          <cell r="G22">
            <v>39814</v>
          </cell>
          <cell r="I22">
            <v>40178</v>
          </cell>
          <cell r="K22">
            <v>0</v>
          </cell>
          <cell r="M22">
            <v>365</v>
          </cell>
          <cell r="O22">
            <v>182.5</v>
          </cell>
          <cell r="Q22">
            <v>39995.5</v>
          </cell>
          <cell r="S22">
            <v>22</v>
          </cell>
          <cell r="U22">
            <v>6418</v>
          </cell>
          <cell r="W22">
            <v>6072</v>
          </cell>
          <cell r="Y22">
            <v>1692</v>
          </cell>
          <cell r="AA22">
            <v>7764</v>
          </cell>
        </row>
        <row r="23">
          <cell r="E23">
            <v>206370853</v>
          </cell>
          <cell r="F23" t="str">
            <v>20637085340178</v>
          </cell>
          <cell r="G23">
            <v>39814</v>
          </cell>
          <cell r="I23">
            <v>40178</v>
          </cell>
          <cell r="K23">
            <v>0</v>
          </cell>
          <cell r="M23">
            <v>365</v>
          </cell>
          <cell r="O23">
            <v>182.5</v>
          </cell>
          <cell r="Q23">
            <v>39995.5</v>
          </cell>
          <cell r="S23">
            <v>49</v>
          </cell>
          <cell r="U23">
            <v>12973</v>
          </cell>
          <cell r="W23">
            <v>9349</v>
          </cell>
          <cell r="Y23">
            <v>8536</v>
          </cell>
          <cell r="AA23">
            <v>17885</v>
          </cell>
        </row>
        <row r="24">
          <cell r="E24">
            <v>206190302</v>
          </cell>
          <cell r="F24" t="str">
            <v>20619030240178</v>
          </cell>
          <cell r="G24">
            <v>39814</v>
          </cell>
          <cell r="I24">
            <v>40178</v>
          </cell>
          <cell r="K24">
            <v>0</v>
          </cell>
          <cell r="M24">
            <v>365</v>
          </cell>
          <cell r="O24">
            <v>182.5</v>
          </cell>
          <cell r="Q24">
            <v>39995.5</v>
          </cell>
          <cell r="S24">
            <v>24</v>
          </cell>
          <cell r="U24">
            <v>7461</v>
          </cell>
          <cell r="W24">
            <v>4769</v>
          </cell>
          <cell r="Y24">
            <v>5195</v>
          </cell>
          <cell r="AA24">
            <v>9964</v>
          </cell>
        </row>
        <row r="25">
          <cell r="E25">
            <v>206300039</v>
          </cell>
          <cell r="F25" t="str">
            <v>20630003940178</v>
          </cell>
          <cell r="G25">
            <v>39814</v>
          </cell>
          <cell r="I25">
            <v>40178</v>
          </cell>
          <cell r="K25">
            <v>0</v>
          </cell>
          <cell r="M25">
            <v>365</v>
          </cell>
          <cell r="O25">
            <v>182.5</v>
          </cell>
          <cell r="Q25">
            <v>39995.5</v>
          </cell>
          <cell r="S25">
            <v>31</v>
          </cell>
          <cell r="U25">
            <v>627</v>
          </cell>
          <cell r="W25">
            <v>3111</v>
          </cell>
          <cell r="Y25">
            <v>6425</v>
          </cell>
          <cell r="AA25">
            <v>9536</v>
          </cell>
        </row>
        <row r="26">
          <cell r="E26">
            <v>206301215</v>
          </cell>
          <cell r="F26" t="str">
            <v>20630121540178</v>
          </cell>
          <cell r="G26">
            <v>39814</v>
          </cell>
          <cell r="I26">
            <v>40178</v>
          </cell>
          <cell r="K26">
            <v>0</v>
          </cell>
          <cell r="M26">
            <v>365</v>
          </cell>
          <cell r="O26">
            <v>182.5</v>
          </cell>
          <cell r="Q26">
            <v>39995.5</v>
          </cell>
          <cell r="S26">
            <v>29</v>
          </cell>
          <cell r="U26">
            <v>470</v>
          </cell>
          <cell r="W26">
            <v>4196</v>
          </cell>
          <cell r="Y26">
            <v>5599</v>
          </cell>
          <cell r="AA26">
            <v>9795</v>
          </cell>
        </row>
        <row r="27">
          <cell r="E27">
            <v>206190009</v>
          </cell>
          <cell r="F27" t="str">
            <v>20619000939994</v>
          </cell>
          <cell r="G27">
            <v>39630</v>
          </cell>
          <cell r="I27">
            <v>39994</v>
          </cell>
          <cell r="K27">
            <v>0.5</v>
          </cell>
          <cell r="M27">
            <v>365</v>
          </cell>
          <cell r="O27">
            <v>182.5</v>
          </cell>
          <cell r="Q27">
            <v>39811.5</v>
          </cell>
          <cell r="S27">
            <v>34</v>
          </cell>
          <cell r="U27">
            <v>8454</v>
          </cell>
          <cell r="W27">
            <v>6056</v>
          </cell>
          <cell r="Y27">
            <v>5019</v>
          </cell>
          <cell r="AA27">
            <v>11075</v>
          </cell>
        </row>
        <row r="28">
          <cell r="E28">
            <v>206370713</v>
          </cell>
          <cell r="F28" t="str">
            <v>20637071340178</v>
          </cell>
          <cell r="G28">
            <v>39814</v>
          </cell>
          <cell r="I28">
            <v>40178</v>
          </cell>
          <cell r="K28">
            <v>0</v>
          </cell>
          <cell r="M28">
            <v>365</v>
          </cell>
          <cell r="O28">
            <v>182.5</v>
          </cell>
          <cell r="Q28">
            <v>39995.5</v>
          </cell>
          <cell r="S28">
            <v>35</v>
          </cell>
          <cell r="U28">
            <v>9643</v>
          </cell>
          <cell r="W28">
            <v>7416</v>
          </cell>
          <cell r="Y28">
            <v>3820</v>
          </cell>
          <cell r="AA28">
            <v>11236</v>
          </cell>
        </row>
        <row r="29">
          <cell r="E29">
            <v>206190087</v>
          </cell>
          <cell r="F29" t="str">
            <v>20619008740178</v>
          </cell>
          <cell r="G29">
            <v>39814</v>
          </cell>
          <cell r="I29">
            <v>40178</v>
          </cell>
          <cell r="K29">
            <v>0</v>
          </cell>
          <cell r="M29">
            <v>365</v>
          </cell>
          <cell r="O29">
            <v>182.5</v>
          </cell>
          <cell r="Q29">
            <v>39995.5</v>
          </cell>
          <cell r="S29">
            <v>20</v>
          </cell>
          <cell r="U29">
            <v>6975</v>
          </cell>
          <cell r="W29">
            <v>3830</v>
          </cell>
          <cell r="Y29">
            <v>3254</v>
          </cell>
          <cell r="AA29">
            <v>7084</v>
          </cell>
        </row>
        <row r="30">
          <cell r="E30">
            <v>206301210</v>
          </cell>
          <cell r="F30" t="str">
            <v>20630121040178</v>
          </cell>
          <cell r="G30">
            <v>39814</v>
          </cell>
          <cell r="I30">
            <v>40178</v>
          </cell>
          <cell r="M30">
            <v>365</v>
          </cell>
          <cell r="O30">
            <v>182.5</v>
          </cell>
          <cell r="Q30">
            <v>39995.5</v>
          </cell>
          <cell r="S30">
            <v>21</v>
          </cell>
          <cell r="U30">
            <v>4754</v>
          </cell>
          <cell r="W30">
            <v>4403</v>
          </cell>
          <cell r="Y30">
            <v>1611</v>
          </cell>
          <cell r="AA30">
            <v>6014</v>
          </cell>
        </row>
        <row r="31">
          <cell r="E31">
            <v>206190173</v>
          </cell>
          <cell r="F31" t="str">
            <v>20619017340178</v>
          </cell>
          <cell r="G31">
            <v>39814</v>
          </cell>
          <cell r="I31">
            <v>40178</v>
          </cell>
          <cell r="K31">
            <v>0</v>
          </cell>
          <cell r="M31">
            <v>365</v>
          </cell>
          <cell r="O31">
            <v>182.5</v>
          </cell>
          <cell r="Q31">
            <v>39995.5</v>
          </cell>
          <cell r="S31">
            <v>48</v>
          </cell>
          <cell r="U31">
            <v>12790</v>
          </cell>
          <cell r="W31">
            <v>9462</v>
          </cell>
          <cell r="Y31">
            <v>6960</v>
          </cell>
          <cell r="AA31">
            <v>16422</v>
          </cell>
        </row>
        <row r="32">
          <cell r="E32">
            <v>206190419</v>
          </cell>
          <cell r="F32" t="str">
            <v>20619041940178</v>
          </cell>
          <cell r="G32">
            <v>39814</v>
          </cell>
          <cell r="I32">
            <v>40178</v>
          </cell>
          <cell r="K32">
            <v>0</v>
          </cell>
          <cell r="M32">
            <v>365</v>
          </cell>
          <cell r="O32">
            <v>182.5</v>
          </cell>
          <cell r="Q32">
            <v>39995.5</v>
          </cell>
          <cell r="S32">
            <v>30</v>
          </cell>
          <cell r="U32">
            <v>9752</v>
          </cell>
          <cell r="W32">
            <v>6160</v>
          </cell>
          <cell r="Y32">
            <v>4292</v>
          </cell>
          <cell r="AA32">
            <v>10452</v>
          </cell>
        </row>
        <row r="33">
          <cell r="E33">
            <v>206073366</v>
          </cell>
          <cell r="F33" t="str">
            <v>20607336640178</v>
          </cell>
          <cell r="G33">
            <v>39814</v>
          </cell>
          <cell r="I33">
            <v>40178</v>
          </cell>
          <cell r="M33">
            <v>365</v>
          </cell>
          <cell r="O33">
            <v>182.5</v>
          </cell>
          <cell r="Q33">
            <v>39995.5</v>
          </cell>
          <cell r="S33">
            <v>31</v>
          </cell>
          <cell r="U33">
            <v>8224</v>
          </cell>
          <cell r="W33">
            <v>5869</v>
          </cell>
          <cell r="Y33">
            <v>4782</v>
          </cell>
          <cell r="AA33">
            <v>10651</v>
          </cell>
        </row>
        <row r="34">
          <cell r="E34">
            <v>206301280</v>
          </cell>
          <cell r="F34" t="str">
            <v>20630128040178</v>
          </cell>
          <cell r="G34">
            <v>39814</v>
          </cell>
          <cell r="I34">
            <v>40178</v>
          </cell>
          <cell r="K34">
            <v>0</v>
          </cell>
          <cell r="M34">
            <v>365</v>
          </cell>
          <cell r="O34">
            <v>182.5</v>
          </cell>
          <cell r="Q34">
            <v>39995.5</v>
          </cell>
          <cell r="S34">
            <v>39</v>
          </cell>
          <cell r="U34">
            <v>2491</v>
          </cell>
          <cell r="W34">
            <v>9558</v>
          </cell>
          <cell r="Y34">
            <v>2864</v>
          </cell>
          <cell r="AA34">
            <v>12422</v>
          </cell>
        </row>
        <row r="35">
          <cell r="E35">
            <v>206361332</v>
          </cell>
          <cell r="F35" t="str">
            <v>20636133240178</v>
          </cell>
          <cell r="G35">
            <v>39814</v>
          </cell>
          <cell r="I35">
            <v>40178</v>
          </cell>
          <cell r="K35">
            <v>0</v>
          </cell>
          <cell r="M35">
            <v>365</v>
          </cell>
          <cell r="O35">
            <v>182.5</v>
          </cell>
          <cell r="Q35">
            <v>39995.5</v>
          </cell>
          <cell r="S35">
            <v>49</v>
          </cell>
          <cell r="U35">
            <v>19964</v>
          </cell>
          <cell r="W35">
            <v>12501</v>
          </cell>
          <cell r="Y35">
            <v>7463</v>
          </cell>
          <cell r="AA35">
            <v>19964</v>
          </cell>
        </row>
        <row r="36">
          <cell r="E36">
            <v>206190481</v>
          </cell>
          <cell r="F36" t="str">
            <v>20619048139994</v>
          </cell>
          <cell r="G36">
            <v>39630</v>
          </cell>
          <cell r="I36">
            <v>39994</v>
          </cell>
          <cell r="K36">
            <v>0.5</v>
          </cell>
          <cell r="M36">
            <v>365</v>
          </cell>
          <cell r="O36">
            <v>182.5</v>
          </cell>
          <cell r="Q36">
            <v>39811.5</v>
          </cell>
          <cell r="S36">
            <v>33</v>
          </cell>
          <cell r="U36">
            <v>9929</v>
          </cell>
          <cell r="W36">
            <v>6512</v>
          </cell>
          <cell r="Y36">
            <v>5181</v>
          </cell>
          <cell r="AA36">
            <v>11693</v>
          </cell>
        </row>
        <row r="37">
          <cell r="E37">
            <v>206331203</v>
          </cell>
          <cell r="F37" t="str">
            <v>20633120340178</v>
          </cell>
          <cell r="G37">
            <v>39814</v>
          </cell>
          <cell r="I37">
            <v>40178</v>
          </cell>
          <cell r="M37">
            <v>365</v>
          </cell>
          <cell r="O37">
            <v>182.5</v>
          </cell>
          <cell r="Q37">
            <v>39995.5</v>
          </cell>
          <cell r="S37">
            <v>40</v>
          </cell>
          <cell r="U37">
            <v>5994</v>
          </cell>
          <cell r="W37">
            <v>7854</v>
          </cell>
          <cell r="Y37">
            <v>1728</v>
          </cell>
          <cell r="AA37">
            <v>9408</v>
          </cell>
        </row>
        <row r="38">
          <cell r="E38">
            <v>206190554</v>
          </cell>
          <cell r="F38" t="str">
            <v>20619055440178</v>
          </cell>
          <cell r="G38">
            <v>39814</v>
          </cell>
          <cell r="I38">
            <v>40178</v>
          </cell>
          <cell r="K38">
            <v>0</v>
          </cell>
          <cell r="M38">
            <v>365</v>
          </cell>
          <cell r="O38">
            <v>182.5</v>
          </cell>
          <cell r="Q38">
            <v>39995.5</v>
          </cell>
          <cell r="S38">
            <v>24</v>
          </cell>
          <cell r="U38">
            <v>7478</v>
          </cell>
          <cell r="W38">
            <v>2841</v>
          </cell>
          <cell r="Y38">
            <v>5705</v>
          </cell>
          <cell r="AA38">
            <v>8546</v>
          </cell>
        </row>
        <row r="39">
          <cell r="E39">
            <v>206304012</v>
          </cell>
          <cell r="F39" t="str">
            <v>20630401240117</v>
          </cell>
          <cell r="G39">
            <v>39753</v>
          </cell>
          <cell r="I39">
            <v>40117</v>
          </cell>
          <cell r="K39">
            <v>0.16666666666666666</v>
          </cell>
          <cell r="M39">
            <v>365</v>
          </cell>
          <cell r="O39">
            <v>182.5</v>
          </cell>
          <cell r="Q39">
            <v>39934.5</v>
          </cell>
          <cell r="S39">
            <v>37</v>
          </cell>
          <cell r="U39">
            <v>274</v>
          </cell>
          <cell r="W39">
            <v>6283</v>
          </cell>
          <cell r="Y39">
            <v>6646</v>
          </cell>
          <cell r="AA39">
            <v>12929</v>
          </cell>
        </row>
        <row r="40">
          <cell r="E40">
            <v>206190092</v>
          </cell>
          <cell r="F40" t="str">
            <v>20619009240178</v>
          </cell>
          <cell r="G40">
            <v>39814</v>
          </cell>
          <cell r="I40">
            <v>40178</v>
          </cell>
          <cell r="K40">
            <v>0</v>
          </cell>
          <cell r="M40">
            <v>365</v>
          </cell>
          <cell r="O40">
            <v>182.5</v>
          </cell>
          <cell r="Q40">
            <v>39995.5</v>
          </cell>
          <cell r="S40">
            <v>30</v>
          </cell>
          <cell r="U40">
            <v>9988</v>
          </cell>
          <cell r="W40">
            <v>6448</v>
          </cell>
          <cell r="Y40">
            <v>3958</v>
          </cell>
          <cell r="AA40">
            <v>10406</v>
          </cell>
        </row>
        <row r="41">
          <cell r="E41">
            <v>206301302</v>
          </cell>
          <cell r="F41" t="str">
            <v>20630130240178</v>
          </cell>
          <cell r="G41">
            <v>39814</v>
          </cell>
          <cell r="I41">
            <v>40178</v>
          </cell>
          <cell r="K41">
            <v>0</v>
          </cell>
          <cell r="M41">
            <v>365</v>
          </cell>
          <cell r="O41">
            <v>182.5</v>
          </cell>
          <cell r="Q41">
            <v>39995.5</v>
          </cell>
          <cell r="S41">
            <v>45</v>
          </cell>
          <cell r="U41">
            <v>742</v>
          </cell>
          <cell r="W41">
            <v>5336</v>
          </cell>
          <cell r="Y41">
            <v>4376</v>
          </cell>
          <cell r="AA41">
            <v>9712</v>
          </cell>
        </row>
        <row r="42">
          <cell r="E42">
            <v>206190192</v>
          </cell>
          <cell r="F42" t="str">
            <v>20619019239903</v>
          </cell>
          <cell r="G42">
            <v>39539</v>
          </cell>
          <cell r="I42">
            <v>39903</v>
          </cell>
          <cell r="K42">
            <v>0.75</v>
          </cell>
          <cell r="M42">
            <v>365</v>
          </cell>
          <cell r="O42">
            <v>182.5</v>
          </cell>
          <cell r="Q42">
            <v>39720.5</v>
          </cell>
          <cell r="S42">
            <v>32</v>
          </cell>
          <cell r="U42">
            <v>10530</v>
          </cell>
          <cell r="W42">
            <v>6907</v>
          </cell>
          <cell r="Y42">
            <v>3698</v>
          </cell>
          <cell r="AA42">
            <v>10605</v>
          </cell>
        </row>
        <row r="43">
          <cell r="E43">
            <v>206190593</v>
          </cell>
          <cell r="F43" t="str">
            <v>20619059340178</v>
          </cell>
          <cell r="G43">
            <v>39814</v>
          </cell>
          <cell r="I43">
            <v>40178</v>
          </cell>
          <cell r="K43">
            <v>0</v>
          </cell>
          <cell r="M43">
            <v>365</v>
          </cell>
          <cell r="O43">
            <v>182.5</v>
          </cell>
          <cell r="Q43">
            <v>39995.5</v>
          </cell>
          <cell r="S43">
            <v>33</v>
          </cell>
          <cell r="U43">
            <v>8668</v>
          </cell>
          <cell r="W43">
            <v>6208</v>
          </cell>
          <cell r="Y43">
            <v>4559</v>
          </cell>
          <cell r="AA43">
            <v>10767</v>
          </cell>
        </row>
        <row r="44">
          <cell r="E44">
            <v>206301334</v>
          </cell>
          <cell r="F44" t="str">
            <v>20630133440178</v>
          </cell>
          <cell r="G44">
            <v>39814</v>
          </cell>
          <cell r="I44">
            <v>40178</v>
          </cell>
          <cell r="M44">
            <v>365</v>
          </cell>
          <cell r="O44">
            <v>182.5</v>
          </cell>
          <cell r="Q44">
            <v>39995.5</v>
          </cell>
          <cell r="S44">
            <v>20</v>
          </cell>
          <cell r="U44">
            <v>6132</v>
          </cell>
          <cell r="W44">
            <v>4152</v>
          </cell>
          <cell r="Y44">
            <v>2874</v>
          </cell>
          <cell r="AA44">
            <v>7026</v>
          </cell>
        </row>
        <row r="45">
          <cell r="E45">
            <v>206301135</v>
          </cell>
          <cell r="F45" t="str">
            <v>20630113540178</v>
          </cell>
          <cell r="G45">
            <v>39814</v>
          </cell>
          <cell r="I45">
            <v>40178</v>
          </cell>
          <cell r="K45">
            <v>0</v>
          </cell>
          <cell r="M45">
            <v>365</v>
          </cell>
          <cell r="O45">
            <v>182.5</v>
          </cell>
          <cell r="Q45">
            <v>39995.5</v>
          </cell>
          <cell r="S45">
            <v>41</v>
          </cell>
          <cell r="U45">
            <v>3664</v>
          </cell>
          <cell r="W45">
            <v>11120</v>
          </cell>
          <cell r="Y45">
            <v>2608</v>
          </cell>
          <cell r="AA45">
            <v>13728</v>
          </cell>
        </row>
        <row r="46">
          <cell r="E46">
            <v>206364064</v>
          </cell>
          <cell r="F46" t="str">
            <v>20636406440178</v>
          </cell>
          <cell r="G46">
            <v>39814</v>
          </cell>
          <cell r="I46">
            <v>40178</v>
          </cell>
          <cell r="K46">
            <v>0</v>
          </cell>
          <cell r="M46">
            <v>365</v>
          </cell>
          <cell r="O46">
            <v>182.5</v>
          </cell>
          <cell r="Q46">
            <v>39995.5</v>
          </cell>
          <cell r="S46">
            <v>50</v>
          </cell>
          <cell r="U46">
            <v>17373</v>
          </cell>
          <cell r="W46">
            <v>8474</v>
          </cell>
          <cell r="Y46">
            <v>10000</v>
          </cell>
          <cell r="AA46">
            <v>18474</v>
          </cell>
        </row>
        <row r="47">
          <cell r="E47">
            <v>206190650</v>
          </cell>
          <cell r="F47" t="str">
            <v>20619065040178</v>
          </cell>
          <cell r="G47">
            <v>39814</v>
          </cell>
          <cell r="I47">
            <v>40178</v>
          </cell>
          <cell r="K47">
            <v>0</v>
          </cell>
          <cell r="M47">
            <v>365</v>
          </cell>
          <cell r="O47">
            <v>182.5</v>
          </cell>
          <cell r="Q47">
            <v>39995.5</v>
          </cell>
          <cell r="S47">
            <v>24</v>
          </cell>
          <cell r="U47">
            <v>5893</v>
          </cell>
          <cell r="W47">
            <v>4403</v>
          </cell>
          <cell r="Y47">
            <v>2422</v>
          </cell>
          <cell r="AA47">
            <v>6825</v>
          </cell>
        </row>
        <row r="48">
          <cell r="E48">
            <v>206190270</v>
          </cell>
          <cell r="F48" t="str">
            <v>20619027040117</v>
          </cell>
          <cell r="G48">
            <v>39753</v>
          </cell>
          <cell r="I48">
            <v>40117</v>
          </cell>
          <cell r="K48">
            <v>0.16666666666666666</v>
          </cell>
          <cell r="M48">
            <v>365</v>
          </cell>
          <cell r="O48">
            <v>182.5</v>
          </cell>
          <cell r="Q48">
            <v>39934.5</v>
          </cell>
          <cell r="S48">
            <v>21</v>
          </cell>
          <cell r="U48">
            <v>5902</v>
          </cell>
          <cell r="W48">
            <v>2766</v>
          </cell>
          <cell r="Y48">
            <v>3711</v>
          </cell>
          <cell r="AA48">
            <v>6477</v>
          </cell>
        </row>
        <row r="49">
          <cell r="E49">
            <v>206190299</v>
          </cell>
          <cell r="F49" t="str">
            <v>20619029940178</v>
          </cell>
          <cell r="G49">
            <v>39814</v>
          </cell>
          <cell r="I49">
            <v>40178</v>
          </cell>
          <cell r="K49">
            <v>0</v>
          </cell>
          <cell r="M49">
            <v>365</v>
          </cell>
          <cell r="O49">
            <v>182.5</v>
          </cell>
          <cell r="Q49">
            <v>39995.5</v>
          </cell>
          <cell r="S49">
            <v>59</v>
          </cell>
          <cell r="U49">
            <v>15194</v>
          </cell>
          <cell r="W49">
            <v>7600</v>
          </cell>
          <cell r="Y49">
            <v>12448</v>
          </cell>
          <cell r="AA49">
            <v>20048</v>
          </cell>
        </row>
        <row r="50">
          <cell r="E50">
            <v>206190703</v>
          </cell>
          <cell r="F50" t="str">
            <v>20619070340178</v>
          </cell>
          <cell r="G50">
            <v>39814</v>
          </cell>
          <cell r="I50">
            <v>40178</v>
          </cell>
          <cell r="K50">
            <v>0</v>
          </cell>
          <cell r="M50">
            <v>365</v>
          </cell>
          <cell r="O50">
            <v>182.5</v>
          </cell>
          <cell r="Q50">
            <v>39995.5</v>
          </cell>
          <cell r="S50">
            <v>37</v>
          </cell>
          <cell r="U50">
            <v>11812</v>
          </cell>
          <cell r="W50">
            <v>6159</v>
          </cell>
          <cell r="Y50">
            <v>6870</v>
          </cell>
          <cell r="AA50">
            <v>13029</v>
          </cell>
        </row>
        <row r="51">
          <cell r="E51">
            <v>206190653</v>
          </cell>
          <cell r="F51" t="str">
            <v>20619065340178</v>
          </cell>
          <cell r="G51">
            <v>39814</v>
          </cell>
          <cell r="I51">
            <v>40178</v>
          </cell>
          <cell r="K51">
            <v>0</v>
          </cell>
          <cell r="M51">
            <v>365</v>
          </cell>
          <cell r="O51">
            <v>182.5</v>
          </cell>
          <cell r="Q51">
            <v>39995.5</v>
          </cell>
          <cell r="S51">
            <v>40</v>
          </cell>
          <cell r="U51">
            <v>13356</v>
          </cell>
          <cell r="W51">
            <v>6582</v>
          </cell>
          <cell r="Y51">
            <v>7731</v>
          </cell>
          <cell r="AA51">
            <v>14313</v>
          </cell>
        </row>
        <row r="52">
          <cell r="E52">
            <v>206190773</v>
          </cell>
          <cell r="F52" t="str">
            <v>20619077340178</v>
          </cell>
          <cell r="G52">
            <v>39814</v>
          </cell>
          <cell r="I52">
            <v>40178</v>
          </cell>
          <cell r="K52">
            <v>0</v>
          </cell>
          <cell r="M52">
            <v>365</v>
          </cell>
          <cell r="O52">
            <v>182.5</v>
          </cell>
          <cell r="Q52">
            <v>39995.5</v>
          </cell>
          <cell r="S52">
            <v>24</v>
          </cell>
          <cell r="U52">
            <v>6156</v>
          </cell>
          <cell r="W52">
            <v>5038</v>
          </cell>
          <cell r="Y52">
            <v>2995</v>
          </cell>
          <cell r="AA52">
            <v>8033</v>
          </cell>
        </row>
        <row r="53">
          <cell r="E53">
            <v>206190776</v>
          </cell>
          <cell r="F53" t="str">
            <v>20619077639903</v>
          </cell>
          <cell r="G53">
            <v>39539</v>
          </cell>
          <cell r="I53">
            <v>39903</v>
          </cell>
          <cell r="K53">
            <v>0.75</v>
          </cell>
          <cell r="M53">
            <v>365</v>
          </cell>
          <cell r="O53">
            <v>182.5</v>
          </cell>
          <cell r="Q53">
            <v>39720.5</v>
          </cell>
          <cell r="S53">
            <v>39</v>
          </cell>
          <cell r="U53">
            <v>13690</v>
          </cell>
          <cell r="W53">
            <v>6928</v>
          </cell>
          <cell r="Y53">
            <v>6762</v>
          </cell>
          <cell r="AA53">
            <v>13723</v>
          </cell>
        </row>
        <row r="54">
          <cell r="E54">
            <v>206190786</v>
          </cell>
          <cell r="F54" t="str">
            <v>20619078640178</v>
          </cell>
          <cell r="G54">
            <v>39814</v>
          </cell>
          <cell r="I54">
            <v>40178</v>
          </cell>
          <cell r="K54">
            <v>0</v>
          </cell>
          <cell r="M54">
            <v>365</v>
          </cell>
          <cell r="O54">
            <v>182.5</v>
          </cell>
          <cell r="Q54">
            <v>39995.5</v>
          </cell>
          <cell r="S54">
            <v>48</v>
          </cell>
          <cell r="U54">
            <v>16010</v>
          </cell>
          <cell r="W54">
            <v>6857</v>
          </cell>
          <cell r="Y54">
            <v>9874</v>
          </cell>
          <cell r="AA54">
            <v>16731</v>
          </cell>
        </row>
        <row r="55">
          <cell r="E55">
            <v>206361365</v>
          </cell>
          <cell r="F55" t="str">
            <v>20636136540178</v>
          </cell>
          <cell r="G55">
            <v>39814</v>
          </cell>
          <cell r="I55">
            <v>40178</v>
          </cell>
          <cell r="M55">
            <v>365</v>
          </cell>
          <cell r="O55">
            <v>182.5</v>
          </cell>
          <cell r="Q55">
            <v>39995.5</v>
          </cell>
          <cell r="S55">
            <v>34</v>
          </cell>
          <cell r="U55">
            <v>2896</v>
          </cell>
          <cell r="W55">
            <v>2393</v>
          </cell>
          <cell r="Y55">
            <v>1468</v>
          </cell>
          <cell r="AA55">
            <v>3861</v>
          </cell>
        </row>
        <row r="56">
          <cell r="E56">
            <v>206370670</v>
          </cell>
          <cell r="F56" t="str">
            <v>20637067040178</v>
          </cell>
          <cell r="G56">
            <v>39814</v>
          </cell>
          <cell r="I56">
            <v>40178</v>
          </cell>
          <cell r="K56">
            <v>0</v>
          </cell>
          <cell r="M56">
            <v>365</v>
          </cell>
          <cell r="O56">
            <v>182.5</v>
          </cell>
          <cell r="Q56">
            <v>39995.5</v>
          </cell>
          <cell r="S56">
            <v>15</v>
          </cell>
          <cell r="U56">
            <v>4403</v>
          </cell>
          <cell r="W56">
            <v>4251</v>
          </cell>
          <cell r="Y56">
            <v>827</v>
          </cell>
          <cell r="AA56">
            <v>5078</v>
          </cell>
        </row>
      </sheetData>
      <sheetData sheetId="1">
        <row r="2">
          <cell r="A2">
            <v>206190427</v>
          </cell>
          <cell r="B2" t="str">
            <v>N/A</v>
          </cell>
          <cell r="C2">
            <v>1811168727</v>
          </cell>
          <cell r="D2" t="str">
            <v>Country Villa Park Avenue Nursing and Health Center</v>
          </cell>
        </row>
        <row r="3">
          <cell r="A3">
            <v>206190767</v>
          </cell>
          <cell r="B3" t="str">
            <v>N/A</v>
          </cell>
          <cell r="C3">
            <v>1821160839</v>
          </cell>
          <cell r="D3" t="str">
            <v>Studio City Rehabilitation Center</v>
          </cell>
        </row>
        <row r="4">
          <cell r="A4">
            <v>206334439</v>
          </cell>
          <cell r="B4" t="str">
            <v>N/A</v>
          </cell>
          <cell r="C4">
            <v>1992799795</v>
          </cell>
          <cell r="D4" t="str">
            <v>Indio Nursing and Rehabilitation Center</v>
          </cell>
        </row>
        <row r="5">
          <cell r="A5">
            <v>206190099</v>
          </cell>
          <cell r="B5" t="str">
            <v>ZZT06166J</v>
          </cell>
          <cell r="C5">
            <v>1669458790</v>
          </cell>
          <cell r="D5" t="str">
            <v>Paramont Meadows Nursing Center</v>
          </cell>
        </row>
        <row r="6">
          <cell r="A6">
            <v>206341182</v>
          </cell>
          <cell r="B6" t="str">
            <v>ZZR06073G</v>
          </cell>
          <cell r="C6">
            <v>1619976925</v>
          </cell>
          <cell r="D6" t="str">
            <v xml:space="preserve">Horizon West Sacramento Center for Subacute Care </v>
          </cell>
        </row>
        <row r="7">
          <cell r="A7">
            <v>206390865</v>
          </cell>
          <cell r="B7" t="str">
            <v>ZZR05735I</v>
          </cell>
          <cell r="C7">
            <v>1396881033</v>
          </cell>
          <cell r="D7" t="str">
            <v>Windsor Elmhaven Care Center</v>
          </cell>
        </row>
        <row r="8">
          <cell r="A8">
            <v>206190868</v>
          </cell>
          <cell r="B8" t="str">
            <v>N/A</v>
          </cell>
          <cell r="C8">
            <v>1730266883</v>
          </cell>
          <cell r="D8" t="str">
            <v>Westlake Convalescent Hospital</v>
          </cell>
        </row>
        <row r="9">
          <cell r="A9">
            <v>206370684</v>
          </cell>
          <cell r="C9">
            <v>1225028327</v>
          </cell>
          <cell r="D9" t="str">
            <v>Community Convalescent Hospital-La Mesa</v>
          </cell>
        </row>
        <row r="10">
          <cell r="A10">
            <v>206105014</v>
          </cell>
          <cell r="C10">
            <v>1235363904</v>
          </cell>
          <cell r="D10" t="str">
            <v>Horizon Health and Subacute Center</v>
          </cell>
        </row>
        <row r="11">
          <cell r="A11">
            <v>206571033</v>
          </cell>
          <cell r="C11">
            <v>1326243312</v>
          </cell>
          <cell r="D11" t="str">
            <v>River Bend Nursing Center</v>
          </cell>
        </row>
        <row r="12">
          <cell r="A12">
            <v>206190331</v>
          </cell>
          <cell r="C12">
            <v>1083703573</v>
          </cell>
          <cell r="D12" t="str">
            <v>Norwalk Meadows Nursing Center</v>
          </cell>
        </row>
        <row r="13">
          <cell r="A13">
            <v>206370770</v>
          </cell>
          <cell r="C13">
            <v>1881684900</v>
          </cell>
          <cell r="D13" t="str">
            <v>Jacob Health Care Center</v>
          </cell>
        </row>
        <row r="14">
          <cell r="A14">
            <v>206073366</v>
          </cell>
          <cell r="C14">
            <v>1699795484</v>
          </cell>
          <cell r="D14" t="str">
            <v xml:space="preserve">Kindred Transitional Care &amp; Rehab-Walnut Creek </v>
          </cell>
        </row>
        <row r="16">
          <cell r="A16" t="str">
            <v>Count:</v>
          </cell>
          <cell r="B16">
            <v>12</v>
          </cell>
          <cell r="C16">
            <v>13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G3">
            <v>206430789</v>
          </cell>
          <cell r="H3" t="str">
            <v>20643078940178</v>
          </cell>
          <cell r="I3">
            <v>23327</v>
          </cell>
          <cell r="K3">
            <v>231.14943813918632</v>
          </cell>
          <cell r="M3">
            <v>363.99272487068504</v>
          </cell>
          <cell r="O3">
            <v>231.14943813918632</v>
          </cell>
          <cell r="Q3">
            <v>21.06622138947591</v>
          </cell>
          <cell r="S3">
            <v>35.51070664125065</v>
          </cell>
          <cell r="U3">
            <v>21.06622138947591</v>
          </cell>
          <cell r="W3">
            <v>90.14934644090809</v>
          </cell>
          <cell r="Y3">
            <v>89.859704883640347</v>
          </cell>
          <cell r="AA3">
            <v>89.859704883640347</v>
          </cell>
          <cell r="AC3">
            <v>23.848880490916329</v>
          </cell>
          <cell r="AE3">
            <v>43.903076034393798</v>
          </cell>
          <cell r="AG3">
            <v>23.848880490916329</v>
          </cell>
          <cell r="AI3">
            <v>7.4</v>
          </cell>
          <cell r="AK3">
            <v>3.791436231074564</v>
          </cell>
          <cell r="AM3">
            <v>5.9210589960922357</v>
          </cell>
          <cell r="AO3">
            <v>3.791436231074564</v>
          </cell>
          <cell r="AQ3">
            <v>0.43221710178477019</v>
          </cell>
          <cell r="AS3">
            <v>0</v>
          </cell>
          <cell r="AU3">
            <v>0.98082822480387533</v>
          </cell>
          <cell r="AW3">
            <v>14.33</v>
          </cell>
          <cell r="AY3">
            <v>0</v>
          </cell>
          <cell r="BA3">
            <v>0</v>
          </cell>
          <cell r="BD3">
            <v>392.85872646088211</v>
          </cell>
          <cell r="BF3">
            <v>34.9</v>
          </cell>
          <cell r="BH3">
            <v>427.75872646088209</v>
          </cell>
          <cell r="BJ3">
            <v>5883</v>
          </cell>
          <cell r="BK3">
            <v>10915</v>
          </cell>
          <cell r="BL3">
            <v>4288052.9993205285</v>
          </cell>
          <cell r="BM3">
            <v>2516504.5877693691</v>
          </cell>
          <cell r="BN3">
            <v>392.85872646088205</v>
          </cell>
          <cell r="BO3">
            <v>427.75872646088203</v>
          </cell>
          <cell r="BP3">
            <v>4288052.9993205275</v>
          </cell>
          <cell r="BQ3">
            <v>2516504.5877693691</v>
          </cell>
          <cell r="BR3" t="str">
            <v>A Grace Sub Acute &amp; Skilled Care</v>
          </cell>
          <cell r="BS3">
            <v>379.79923520544855</v>
          </cell>
          <cell r="BT3">
            <v>416.67201982220502</v>
          </cell>
          <cell r="BU3">
            <v>4145508.652267471</v>
          </cell>
          <cell r="BV3">
            <v>2451281.4926140322</v>
          </cell>
          <cell r="BX3">
            <v>379.79923520544855</v>
          </cell>
          <cell r="BY3">
            <v>416.67201982220502</v>
          </cell>
          <cell r="CA3">
            <v>401.51944384835133</v>
          </cell>
          <cell r="CB3">
            <v>13.08</v>
          </cell>
          <cell r="CD3">
            <v>402.76944384835133</v>
          </cell>
          <cell r="CE3">
            <v>2369492.6381598511</v>
          </cell>
          <cell r="CF3">
            <v>367.95944384835133</v>
          </cell>
        </row>
        <row r="4">
          <cell r="G4">
            <v>206010953</v>
          </cell>
          <cell r="H4" t="str">
            <v>20601095339994</v>
          </cell>
          <cell r="I4">
            <v>9522</v>
          </cell>
          <cell r="K4">
            <v>362.1190380235056</v>
          </cell>
          <cell r="M4">
            <v>363.99272487068504</v>
          </cell>
          <cell r="O4">
            <v>362.1190380235056</v>
          </cell>
          <cell r="Q4">
            <v>35.605895985641055</v>
          </cell>
          <cell r="S4">
            <v>35.51070664125065</v>
          </cell>
          <cell r="U4">
            <v>35.51070664125065</v>
          </cell>
          <cell r="W4">
            <v>73.589823256048589</v>
          </cell>
          <cell r="Y4">
            <v>89.859704883640347</v>
          </cell>
          <cell r="AA4">
            <v>73.589823256048589</v>
          </cell>
          <cell r="AC4">
            <v>34.970956864996211</v>
          </cell>
          <cell r="AE4">
            <v>43.903076034393798</v>
          </cell>
          <cell r="AG4">
            <v>34.970956864996211</v>
          </cell>
          <cell r="AI4">
            <v>7</v>
          </cell>
          <cell r="AK4">
            <v>0</v>
          </cell>
          <cell r="AM4">
            <v>5.9210589960922357</v>
          </cell>
          <cell r="AO4">
            <v>0</v>
          </cell>
          <cell r="AQ4">
            <v>1.6771256038647344</v>
          </cell>
          <cell r="AS4">
            <v>0</v>
          </cell>
          <cell r="AU4">
            <v>0.93616887208569621</v>
          </cell>
          <cell r="AW4">
            <v>14.33</v>
          </cell>
          <cell r="AY4">
            <v>0</v>
          </cell>
          <cell r="BA4">
            <v>0</v>
          </cell>
          <cell r="BD4">
            <v>530.13381926175146</v>
          </cell>
          <cell r="BF4">
            <v>34.9</v>
          </cell>
          <cell r="BH4">
            <v>565.03381926175143</v>
          </cell>
          <cell r="BJ4">
            <v>3152</v>
          </cell>
          <cell r="BK4">
            <v>4534</v>
          </cell>
          <cell r="BL4">
            <v>2403626.7365327813</v>
          </cell>
          <cell r="BM4">
            <v>1780986.5983130406</v>
          </cell>
          <cell r="BN4">
            <v>530.13381926175146</v>
          </cell>
          <cell r="BO4">
            <v>565.03381926175143</v>
          </cell>
          <cell r="BP4">
            <v>2403626.7365327813</v>
          </cell>
          <cell r="BQ4">
            <v>1780986.5983130406</v>
          </cell>
          <cell r="BR4" t="str">
            <v>Alameda Care Center</v>
          </cell>
          <cell r="BS4">
            <v>512.51100090353987</v>
          </cell>
          <cell r="BT4">
            <v>550.38919880732999</v>
          </cell>
          <cell r="BU4">
            <v>2323724.8780966499</v>
          </cell>
          <cell r="BV4">
            <v>1734826.754640704</v>
          </cell>
          <cell r="BX4">
            <v>512.51100090353987</v>
          </cell>
          <cell r="BY4">
            <v>550.38919880732999</v>
          </cell>
          <cell r="CA4">
            <v>503.84</v>
          </cell>
          <cell r="CB4">
            <v>13.08</v>
          </cell>
          <cell r="CD4">
            <v>505.09</v>
          </cell>
          <cell r="CE4">
            <v>1592043.68</v>
          </cell>
          <cell r="CF4">
            <v>470.28</v>
          </cell>
        </row>
        <row r="5">
          <cell r="G5">
            <v>206190021</v>
          </cell>
          <cell r="H5" t="str">
            <v>20619002139994</v>
          </cell>
          <cell r="I5">
            <v>17945</v>
          </cell>
          <cell r="K5">
            <v>298.5645095863149</v>
          </cell>
          <cell r="M5">
            <v>363.99272487068504</v>
          </cell>
          <cell r="O5">
            <v>298.5645095863149</v>
          </cell>
          <cell r="Q5">
            <v>37.055310302027877</v>
          </cell>
          <cell r="S5">
            <v>35.51070664125065</v>
          </cell>
          <cell r="U5">
            <v>35.51070664125065</v>
          </cell>
          <cell r="W5">
            <v>76.880417073580929</v>
          </cell>
          <cell r="Y5">
            <v>89.859704883640347</v>
          </cell>
          <cell r="AA5">
            <v>76.880417073580929</v>
          </cell>
          <cell r="AC5">
            <v>31.260296614339758</v>
          </cell>
          <cell r="AE5">
            <v>43.903076034393798</v>
          </cell>
          <cell r="AG5">
            <v>31.260296614339758</v>
          </cell>
          <cell r="AI5">
            <v>6.7</v>
          </cell>
          <cell r="AK5">
            <v>5.5112519852924011</v>
          </cell>
          <cell r="AM5">
            <v>5.9210589960922357</v>
          </cell>
          <cell r="AO5">
            <v>5.5112519852924011</v>
          </cell>
          <cell r="AQ5">
            <v>1.9176853348193554</v>
          </cell>
          <cell r="AS5">
            <v>0</v>
          </cell>
          <cell r="AU5">
            <v>0.9272688771245472</v>
          </cell>
          <cell r="AW5">
            <v>14.33</v>
          </cell>
          <cell r="AY5">
            <v>0</v>
          </cell>
          <cell r="BA5">
            <v>0</v>
          </cell>
          <cell r="BD5">
            <v>471.60213611272252</v>
          </cell>
          <cell r="BF5">
            <v>34.9</v>
          </cell>
          <cell r="BH5">
            <v>506.5021361127225</v>
          </cell>
          <cell r="BJ5">
            <v>7079</v>
          </cell>
          <cell r="BK5">
            <v>7847</v>
          </cell>
          <cell r="BL5">
            <v>3700661.9620765336</v>
          </cell>
          <cell r="BM5">
            <v>3585528.6215419625</v>
          </cell>
          <cell r="BN5">
            <v>471.60213611272252</v>
          </cell>
          <cell r="BO5">
            <v>506.5021361127225</v>
          </cell>
          <cell r="BP5">
            <v>3700661.9620765336</v>
          </cell>
          <cell r="BQ5">
            <v>3585528.6215419625</v>
          </cell>
          <cell r="BR5" t="str">
            <v>All Saints Healthcare</v>
          </cell>
          <cell r="BS5">
            <v>455.92504010395879</v>
          </cell>
          <cell r="BT5">
            <v>493.37454748021202</v>
          </cell>
          <cell r="BU5">
            <v>3577643.7896957644</v>
          </cell>
          <cell r="BV5">
            <v>3492598.4216124211</v>
          </cell>
          <cell r="BX5">
            <v>455.92504010395879</v>
          </cell>
          <cell r="BY5">
            <v>493.37454748021202</v>
          </cell>
          <cell r="CA5">
            <v>494.32237046280142</v>
          </cell>
          <cell r="CB5">
            <v>13.08</v>
          </cell>
          <cell r="CD5">
            <v>495.57237046280142</v>
          </cell>
          <cell r="CE5">
            <v>3508156.8105061711</v>
          </cell>
          <cell r="CF5">
            <v>460.76237046280141</v>
          </cell>
        </row>
        <row r="6">
          <cell r="G6">
            <v>206010854</v>
          </cell>
          <cell r="H6" t="str">
            <v>20601085440178</v>
          </cell>
          <cell r="I6">
            <v>20338</v>
          </cell>
          <cell r="K6">
            <v>321.38128816070537</v>
          </cell>
          <cell r="M6">
            <v>363.99272487068504</v>
          </cell>
          <cell r="O6">
            <v>321.38128816070537</v>
          </cell>
          <cell r="Q6">
            <v>44.088371746016811</v>
          </cell>
          <cell r="S6">
            <v>35.51070664125065</v>
          </cell>
          <cell r="U6">
            <v>35.51070664125065</v>
          </cell>
          <cell r="W6">
            <v>111.00837038566239</v>
          </cell>
          <cell r="Y6">
            <v>89.859704883640347</v>
          </cell>
          <cell r="AA6">
            <v>89.859704883640347</v>
          </cell>
          <cell r="AC6">
            <v>44.338891581174124</v>
          </cell>
          <cell r="AE6">
            <v>43.903076034393798</v>
          </cell>
          <cell r="AG6">
            <v>43.903076034393798</v>
          </cell>
          <cell r="AI6">
            <v>6.33</v>
          </cell>
          <cell r="AK6">
            <v>1.6075407351378066</v>
          </cell>
          <cell r="AM6">
            <v>5.9210589960922357</v>
          </cell>
          <cell r="AO6">
            <v>1.6075407351378066</v>
          </cell>
          <cell r="AQ6">
            <v>1.506451224309175</v>
          </cell>
          <cell r="AS6">
            <v>0</v>
          </cell>
          <cell r="AU6">
            <v>0.68667420591995276</v>
          </cell>
          <cell r="AW6">
            <v>14.33</v>
          </cell>
          <cell r="AY6">
            <v>0</v>
          </cell>
          <cell r="BA6">
            <v>0</v>
          </cell>
          <cell r="BD6">
            <v>515.11544188535709</v>
          </cell>
          <cell r="BF6">
            <v>34.9</v>
          </cell>
          <cell r="BH6">
            <v>550.01544188535706</v>
          </cell>
          <cell r="BJ6">
            <v>6692</v>
          </cell>
          <cell r="BK6">
            <v>7589</v>
          </cell>
          <cell r="BL6">
            <v>3909211.0884679751</v>
          </cell>
          <cell r="BM6">
            <v>3680703.3370968094</v>
          </cell>
          <cell r="BN6">
            <v>515.11544188535709</v>
          </cell>
          <cell r="BO6">
            <v>550.01544188535706</v>
          </cell>
          <cell r="BP6">
            <v>3909211.0884679751</v>
          </cell>
          <cell r="BQ6">
            <v>3680703.3370968094</v>
          </cell>
          <cell r="BR6" t="str">
            <v>All Saints Subacute and Rehabilitation Center</v>
          </cell>
          <cell r="BS6">
            <v>497.991867542379</v>
          </cell>
          <cell r="BT6">
            <v>535.76006970072217</v>
          </cell>
          <cell r="BU6">
            <v>3779260.2827791143</v>
          </cell>
          <cell r="BV6">
            <v>3585306.3864372326</v>
          </cell>
          <cell r="BX6">
            <v>497.991867542379</v>
          </cell>
          <cell r="BY6">
            <v>535.76006970072217</v>
          </cell>
          <cell r="CA6">
            <v>492.34866517536079</v>
          </cell>
          <cell r="CB6">
            <v>13.08</v>
          </cell>
          <cell r="CD6">
            <v>493.59866517536079</v>
          </cell>
          <cell r="CE6">
            <v>3303162.2673535142</v>
          </cell>
          <cell r="CF6">
            <v>458.78866517536079</v>
          </cell>
        </row>
        <row r="7">
          <cell r="G7">
            <v>206431808</v>
          </cell>
          <cell r="H7" t="str">
            <v>20643180840178</v>
          </cell>
          <cell r="I7">
            <v>13293</v>
          </cell>
          <cell r="K7">
            <v>303.33534651568266</v>
          </cell>
          <cell r="M7">
            <v>363.99272487068504</v>
          </cell>
          <cell r="O7">
            <v>303.33534651568266</v>
          </cell>
          <cell r="Q7">
            <v>19.998935597943948</v>
          </cell>
          <cell r="S7">
            <v>35.51070664125065</v>
          </cell>
          <cell r="U7">
            <v>19.998935597943948</v>
          </cell>
          <cell r="W7">
            <v>55.684316347857383</v>
          </cell>
          <cell r="Y7">
            <v>89.859704883640347</v>
          </cell>
          <cell r="AA7">
            <v>55.684316347857383</v>
          </cell>
          <cell r="AC7">
            <v>38.044805687492101</v>
          </cell>
          <cell r="AE7">
            <v>43.903076034393798</v>
          </cell>
          <cell r="AG7">
            <v>38.044805687492101</v>
          </cell>
          <cell r="AI7">
            <v>7.4</v>
          </cell>
          <cell r="AK7">
            <v>4.0327144759666425</v>
          </cell>
          <cell r="AM7">
            <v>5.9210589960922357</v>
          </cell>
          <cell r="AO7">
            <v>4.0327144759666425</v>
          </cell>
          <cell r="AQ7">
            <v>1.7563379222146998</v>
          </cell>
          <cell r="AS7">
            <v>0</v>
          </cell>
          <cell r="AU7">
            <v>0.80471225457007445</v>
          </cell>
          <cell r="AW7">
            <v>14.33</v>
          </cell>
          <cell r="AY7">
            <v>0</v>
          </cell>
          <cell r="BA7">
            <v>0</v>
          </cell>
          <cell r="BD7">
            <v>445.38716880172751</v>
          </cell>
          <cell r="BF7">
            <v>34.9</v>
          </cell>
          <cell r="BH7">
            <v>480.28716880172749</v>
          </cell>
          <cell r="BJ7">
            <v>3480</v>
          </cell>
          <cell r="BK7">
            <v>7477</v>
          </cell>
          <cell r="BL7">
            <v>3330159.8611305165</v>
          </cell>
          <cell r="BM7">
            <v>1671399.3474300117</v>
          </cell>
          <cell r="BN7">
            <v>445.38716880172746</v>
          </cell>
          <cell r="BO7">
            <v>480.28716880172743</v>
          </cell>
          <cell r="BP7">
            <v>3330159.861130516</v>
          </cell>
          <cell r="BQ7">
            <v>1671399.3474300115</v>
          </cell>
          <cell r="BR7" t="str">
            <v>Amberwood Gardens</v>
          </cell>
          <cell r="BS7">
            <v>430.58151617273433</v>
          </cell>
          <cell r="BT7">
            <v>467.83902312184625</v>
          </cell>
          <cell r="BU7">
            <v>3219457.9964235346</v>
          </cell>
          <cell r="BV7">
            <v>1628079.800464025</v>
          </cell>
          <cell r="BX7">
            <v>430.58151617273433</v>
          </cell>
          <cell r="BY7">
            <v>467.83902312184625</v>
          </cell>
          <cell r="CA7">
            <v>445.18112792475949</v>
          </cell>
          <cell r="CB7">
            <v>13.08</v>
          </cell>
          <cell r="CD7">
            <v>446.43112792475949</v>
          </cell>
          <cell r="CE7">
            <v>1553580.3251781631</v>
          </cell>
          <cell r="CF7">
            <v>411.62112792475949</v>
          </cell>
        </row>
        <row r="8">
          <cell r="G8">
            <v>206190064</v>
          </cell>
          <cell r="H8" t="str">
            <v>20619006440178</v>
          </cell>
          <cell r="I8">
            <v>8180</v>
          </cell>
          <cell r="K8">
            <v>305.10777079202342</v>
          </cell>
          <cell r="M8">
            <v>363.99272487068504</v>
          </cell>
          <cell r="O8">
            <v>305.10777079202342</v>
          </cell>
          <cell r="Q8">
            <v>20.383531510668856</v>
          </cell>
          <cell r="S8">
            <v>35.51070664125065</v>
          </cell>
          <cell r="U8">
            <v>20.383531510668856</v>
          </cell>
          <cell r="W8">
            <v>68.477291513907176</v>
          </cell>
          <cell r="Y8">
            <v>89.859704883640347</v>
          </cell>
          <cell r="AA8">
            <v>68.477291513907176</v>
          </cell>
          <cell r="AC8">
            <v>20.005523988754295</v>
          </cell>
          <cell r="AE8">
            <v>43.903076034393798</v>
          </cell>
          <cell r="AG8">
            <v>20.005523988754295</v>
          </cell>
          <cell r="AI8">
            <v>6.47</v>
          </cell>
          <cell r="AK8">
            <v>2.3657449303542588</v>
          </cell>
          <cell r="AM8">
            <v>5.9210589960922357</v>
          </cell>
          <cell r="AO8">
            <v>2.3657449303542588</v>
          </cell>
          <cell r="AQ8">
            <v>2.230613284433578</v>
          </cell>
          <cell r="AS8">
            <v>0</v>
          </cell>
          <cell r="AU8">
            <v>0.87180440097799505</v>
          </cell>
          <cell r="AW8">
            <v>14.33</v>
          </cell>
          <cell r="AY8">
            <v>0</v>
          </cell>
          <cell r="BA8">
            <v>0</v>
          </cell>
          <cell r="BD8">
            <v>440.24228042111957</v>
          </cell>
          <cell r="BF8">
            <v>34.9</v>
          </cell>
          <cell r="BH8">
            <v>475.14228042111955</v>
          </cell>
          <cell r="BJ8">
            <v>4070</v>
          </cell>
          <cell r="BK8">
            <v>2317</v>
          </cell>
          <cell r="BL8">
            <v>1020041.363735734</v>
          </cell>
          <cell r="BM8">
            <v>1933829.0813139565</v>
          </cell>
          <cell r="BN8">
            <v>440.24228042111957</v>
          </cell>
          <cell r="BO8">
            <v>475.14228042111955</v>
          </cell>
          <cell r="BP8">
            <v>1020041.363735734</v>
          </cell>
          <cell r="BQ8">
            <v>1933829.0813139565</v>
          </cell>
          <cell r="BR8" t="str">
            <v>Briarcrest Nursing Center</v>
          </cell>
          <cell r="BS8">
            <v>425.60765523861335</v>
          </cell>
          <cell r="BT8">
            <v>462.82748063142384</v>
          </cell>
          <cell r="BU8">
            <v>986132.93718786712</v>
          </cell>
          <cell r="BV8">
            <v>1883707.846169895</v>
          </cell>
          <cell r="BX8">
            <v>425.60765523861335</v>
          </cell>
          <cell r="BY8">
            <v>462.82748063142384</v>
          </cell>
          <cell r="CA8">
            <v>495.61851710828267</v>
          </cell>
          <cell r="CB8">
            <v>13.08</v>
          </cell>
          <cell r="CD8">
            <v>496.86851710828267</v>
          </cell>
          <cell r="CE8">
            <v>2022254.8646307106</v>
          </cell>
          <cell r="CF8">
            <v>462.05851710828267</v>
          </cell>
        </row>
        <row r="9">
          <cell r="G9">
            <v>206301171</v>
          </cell>
          <cell r="H9" t="str">
            <v>20630117140178</v>
          </cell>
          <cell r="I9">
            <v>12710</v>
          </cell>
          <cell r="K9">
            <v>244.59513788604607</v>
          </cell>
          <cell r="M9">
            <v>363.99272487068504</v>
          </cell>
          <cell r="O9">
            <v>244.59513788604607</v>
          </cell>
          <cell r="Q9">
            <v>24.71924197969237</v>
          </cell>
          <cell r="S9">
            <v>35.51070664125065</v>
          </cell>
          <cell r="U9">
            <v>24.71924197969237</v>
          </cell>
          <cell r="W9">
            <v>43.434449116149075</v>
          </cell>
          <cell r="Y9">
            <v>89.859704883640347</v>
          </cell>
          <cell r="AA9">
            <v>43.434449116149075</v>
          </cell>
          <cell r="AC9">
            <v>23.241855077552419</v>
          </cell>
          <cell r="AE9">
            <v>43.903076034393798</v>
          </cell>
          <cell r="AG9">
            <v>23.241855077552419</v>
          </cell>
          <cell r="AI9">
            <v>6.44</v>
          </cell>
          <cell r="AK9">
            <v>4.1121552882513557</v>
          </cell>
          <cell r="AM9">
            <v>5.9210589960922357</v>
          </cell>
          <cell r="AO9">
            <v>4.1121552882513557</v>
          </cell>
          <cell r="AQ9">
            <v>1.0844329923944402</v>
          </cell>
          <cell r="AS9">
            <v>0</v>
          </cell>
          <cell r="AU9">
            <v>1.098786782061369</v>
          </cell>
          <cell r="AW9">
            <v>14.33</v>
          </cell>
          <cell r="AY9">
            <v>0</v>
          </cell>
          <cell r="BA9">
            <v>0</v>
          </cell>
          <cell r="BD9">
            <v>363.05605912214708</v>
          </cell>
          <cell r="BF9">
            <v>34.9</v>
          </cell>
          <cell r="BH9">
            <v>397.95605912214705</v>
          </cell>
          <cell r="BJ9">
            <v>1569</v>
          </cell>
          <cell r="BK9">
            <v>1888</v>
          </cell>
          <cell r="BL9">
            <v>685449.83962261362</v>
          </cell>
          <cell r="BM9">
            <v>624393.05676264875</v>
          </cell>
          <cell r="BN9">
            <v>363.05605912214713</v>
          </cell>
          <cell r="BO9">
            <v>397.95605912214711</v>
          </cell>
          <cell r="BP9">
            <v>685449.83962261374</v>
          </cell>
          <cell r="BQ9">
            <v>624393.05676264886</v>
          </cell>
          <cell r="BR9" t="str">
            <v>Buena Park Nursing Center</v>
          </cell>
          <cell r="BS9">
            <v>350.98727431481774</v>
          </cell>
          <cell r="BT9">
            <v>387.64178191481869</v>
          </cell>
          <cell r="BU9">
            <v>662663.97390637593</v>
          </cell>
          <cell r="BV9">
            <v>608209.95582435047</v>
          </cell>
          <cell r="BX9">
            <v>350.98727431481774</v>
          </cell>
          <cell r="BY9">
            <v>387.64178191481869</v>
          </cell>
          <cell r="CA9">
            <v>394.15867408201535</v>
          </cell>
          <cell r="CB9">
            <v>13.08</v>
          </cell>
          <cell r="CD9">
            <v>395.40867408201535</v>
          </cell>
          <cell r="CE9">
            <v>620396.20963468205</v>
          </cell>
          <cell r="CF9">
            <v>360.59867408201535</v>
          </cell>
        </row>
        <row r="10">
          <cell r="G10">
            <v>206190082</v>
          </cell>
          <cell r="H10" t="str">
            <v>20619008240178</v>
          </cell>
          <cell r="I10">
            <v>15594</v>
          </cell>
          <cell r="K10">
            <v>295.59602610957859</v>
          </cell>
          <cell r="M10">
            <v>363.99272487068504</v>
          </cell>
          <cell r="O10">
            <v>295.59602610957859</v>
          </cell>
          <cell r="Q10">
            <v>16.709212638218219</v>
          </cell>
          <cell r="S10">
            <v>35.51070664125065</v>
          </cell>
          <cell r="U10">
            <v>16.709212638218219</v>
          </cell>
          <cell r="W10">
            <v>69.611440727341375</v>
          </cell>
          <cell r="Y10">
            <v>89.859704883640347</v>
          </cell>
          <cell r="AA10">
            <v>69.611440727341375</v>
          </cell>
          <cell r="AC10">
            <v>51.01012478491991</v>
          </cell>
          <cell r="AE10">
            <v>43.903076034393798</v>
          </cell>
          <cell r="AG10">
            <v>43.903076034393798</v>
          </cell>
          <cell r="AI10">
            <v>6.53</v>
          </cell>
          <cell r="AK10">
            <v>5.8950948806865826</v>
          </cell>
          <cell r="AM10">
            <v>5.9210589960922357</v>
          </cell>
          <cell r="AO10">
            <v>5.8950948806865826</v>
          </cell>
          <cell r="AQ10">
            <v>1.3142798512248302</v>
          </cell>
          <cell r="AS10">
            <v>0</v>
          </cell>
          <cell r="AU10">
            <v>0.91462870334744129</v>
          </cell>
          <cell r="AW10">
            <v>14.33</v>
          </cell>
          <cell r="AY10">
            <v>0</v>
          </cell>
          <cell r="BA10">
            <v>0</v>
          </cell>
          <cell r="BD10">
            <v>454.80375894479084</v>
          </cell>
          <cell r="BF10">
            <v>34.9</v>
          </cell>
          <cell r="BH10">
            <v>489.70375894479082</v>
          </cell>
          <cell r="BJ10">
            <v>6794</v>
          </cell>
          <cell r="BK10">
            <v>4764</v>
          </cell>
          <cell r="BL10">
            <v>2166685.1076129838</v>
          </cell>
          <cell r="BM10">
            <v>3327047.3382709087</v>
          </cell>
          <cell r="BN10">
            <v>454.80375894479079</v>
          </cell>
          <cell r="BO10">
            <v>489.70375894479076</v>
          </cell>
          <cell r="BP10">
            <v>2166685.1076129833</v>
          </cell>
          <cell r="BQ10">
            <v>3327047.3382709082</v>
          </cell>
          <cell r="BR10" t="str">
            <v>California Healthcare and Rehabilitation Center</v>
          </cell>
          <cell r="BS10">
            <v>439.68507807346441</v>
          </cell>
          <cell r="BT10">
            <v>477.01155284955217</v>
          </cell>
          <cell r="BU10">
            <v>2094659.7119419845</v>
          </cell>
          <cell r="BV10">
            <v>3240816.4900598573</v>
          </cell>
          <cell r="BX10">
            <v>439.68507807346441</v>
          </cell>
          <cell r="BY10">
            <v>477.01155284955217</v>
          </cell>
          <cell r="CA10">
            <v>492.41879613484451</v>
          </cell>
          <cell r="CB10">
            <v>13.08</v>
          </cell>
          <cell r="CD10">
            <v>493.66879613484451</v>
          </cell>
          <cell r="CE10">
            <v>3353985.8009401336</v>
          </cell>
          <cell r="CF10">
            <v>458.85879613484451</v>
          </cell>
        </row>
        <row r="11">
          <cell r="G11">
            <v>206190265</v>
          </cell>
          <cell r="H11" t="str">
            <v>20619026539903</v>
          </cell>
          <cell r="I11">
            <v>8723</v>
          </cell>
          <cell r="K11">
            <v>298.91312290778632</v>
          </cell>
          <cell r="M11">
            <v>363.99272487068504</v>
          </cell>
          <cell r="O11">
            <v>298.91312290778632</v>
          </cell>
          <cell r="Q11">
            <v>31.320513772937908</v>
          </cell>
          <cell r="S11">
            <v>35.51070664125065</v>
          </cell>
          <cell r="U11">
            <v>31.320513772937908</v>
          </cell>
          <cell r="W11">
            <v>85.235487046526046</v>
          </cell>
          <cell r="Y11">
            <v>89.859704883640347</v>
          </cell>
          <cell r="AA11">
            <v>85.235487046526046</v>
          </cell>
          <cell r="AC11">
            <v>32.818402407108593</v>
          </cell>
          <cell r="AE11">
            <v>43.903076034393798</v>
          </cell>
          <cell r="AG11">
            <v>32.818402407108593</v>
          </cell>
          <cell r="AI11">
            <v>6.48</v>
          </cell>
          <cell r="AK11">
            <v>7.4114796344076419</v>
          </cell>
          <cell r="AM11">
            <v>5.9210589960922357</v>
          </cell>
          <cell r="AO11">
            <v>5.9210589960922357</v>
          </cell>
          <cell r="AQ11">
            <v>1.8325193931751307</v>
          </cell>
          <cell r="AS11">
            <v>0</v>
          </cell>
          <cell r="AU11">
            <v>0.95379112690588097</v>
          </cell>
          <cell r="AW11">
            <v>14.33</v>
          </cell>
          <cell r="AY11">
            <v>0</v>
          </cell>
          <cell r="BA11">
            <v>0</v>
          </cell>
          <cell r="BD11">
            <v>477.8048956505321</v>
          </cell>
          <cell r="BF11">
            <v>34.9</v>
          </cell>
          <cell r="BH11">
            <v>512.70489565053208</v>
          </cell>
          <cell r="BJ11">
            <v>4183</v>
          </cell>
          <cell r="BK11">
            <v>2729</v>
          </cell>
          <cell r="BL11">
            <v>1303929.5602303022</v>
          </cell>
          <cell r="BM11">
            <v>2144644.5785061759</v>
          </cell>
          <cell r="BN11">
            <v>479.29531628884746</v>
          </cell>
          <cell r="BO11">
            <v>514.19531628884749</v>
          </cell>
          <cell r="BP11">
            <v>1307996.9181522648</v>
          </cell>
          <cell r="BQ11">
            <v>2150879.0080362489</v>
          </cell>
          <cell r="BR11" t="str">
            <v>Camellia Gardens Care Center</v>
          </cell>
          <cell r="BS11">
            <v>461.92160622289407</v>
          </cell>
          <cell r="BT11">
            <v>499.41654308477609</v>
          </cell>
          <cell r="BU11">
            <v>1260584.063382278</v>
          </cell>
          <cell r="BV11">
            <v>2089059.3997236183</v>
          </cell>
          <cell r="BX11">
            <v>463.3624819892695</v>
          </cell>
          <cell r="BY11">
            <v>500.86833480598688</v>
          </cell>
          <cell r="CA11">
            <v>524.93007000592263</v>
          </cell>
          <cell r="CB11">
            <v>13.08</v>
          </cell>
          <cell r="CD11">
            <v>526.18007000592263</v>
          </cell>
          <cell r="CE11">
            <v>2201011.2328347745</v>
          </cell>
          <cell r="CF11">
            <v>491.37007000592263</v>
          </cell>
        </row>
        <row r="12">
          <cell r="G12">
            <v>206374028</v>
          </cell>
          <cell r="H12" t="str">
            <v>20637402840178</v>
          </cell>
          <cell r="I12">
            <v>4601</v>
          </cell>
          <cell r="K12">
            <v>334.40156514181888</v>
          </cell>
          <cell r="M12">
            <v>363.99272487068504</v>
          </cell>
          <cell r="O12">
            <v>334.40156514181888</v>
          </cell>
          <cell r="Q12">
            <v>27.290208204012497</v>
          </cell>
          <cell r="S12">
            <v>35.51070664125065</v>
          </cell>
          <cell r="U12">
            <v>27.290208204012497</v>
          </cell>
          <cell r="W12">
            <v>91.546134789993516</v>
          </cell>
          <cell r="Y12">
            <v>89.859704883640347</v>
          </cell>
          <cell r="AA12">
            <v>89.859704883640347</v>
          </cell>
          <cell r="AC12">
            <v>67.29002079930639</v>
          </cell>
          <cell r="AE12">
            <v>43.903076034393798</v>
          </cell>
          <cell r="AG12">
            <v>43.903076034393798</v>
          </cell>
          <cell r="AI12">
            <v>7</v>
          </cell>
          <cell r="AK12">
            <v>12.542652396648913</v>
          </cell>
          <cell r="AM12">
            <v>5.9210589960922357</v>
          </cell>
          <cell r="AO12">
            <v>5.9210589960922357</v>
          </cell>
          <cell r="AQ12">
            <v>3.0836850684633781</v>
          </cell>
          <cell r="AS12">
            <v>0</v>
          </cell>
          <cell r="AU12">
            <v>1.679121930015214</v>
          </cell>
          <cell r="AW12">
            <v>14.33</v>
          </cell>
          <cell r="AY12">
            <v>0</v>
          </cell>
          <cell r="BA12">
            <v>0</v>
          </cell>
          <cell r="BD12">
            <v>527.46842025843637</v>
          </cell>
          <cell r="BF12">
            <v>34.9</v>
          </cell>
          <cell r="BH12">
            <v>562.36842025843634</v>
          </cell>
          <cell r="BJ12">
            <v>1003</v>
          </cell>
          <cell r="BK12">
            <v>1235</v>
          </cell>
          <cell r="BL12">
            <v>651423.4990191689</v>
          </cell>
          <cell r="BM12">
            <v>564055.52551921166</v>
          </cell>
          <cell r="BN12">
            <v>534.09001365899303</v>
          </cell>
          <cell r="BO12">
            <v>568.99001365899301</v>
          </cell>
          <cell r="BP12">
            <v>659601.16686885641</v>
          </cell>
          <cell r="BQ12">
            <v>570696.98369996995</v>
          </cell>
          <cell r="BR12" t="str">
            <v>Carmel Mountain Rehabilitation &amp; Healthcare Center</v>
          </cell>
          <cell r="BS12">
            <v>509.93420564663927</v>
          </cell>
          <cell r="BT12">
            <v>547.79288196411312</v>
          </cell>
          <cell r="BU12">
            <v>629768.74397359951</v>
          </cell>
          <cell r="BV12">
            <v>549436.26061000547</v>
          </cell>
          <cell r="BX12">
            <v>516.33568266619909</v>
          </cell>
          <cell r="BY12">
            <v>554.24285604057104</v>
          </cell>
          <cell r="CA12">
            <v>471.1</v>
          </cell>
          <cell r="CB12">
            <v>13.08</v>
          </cell>
          <cell r="CD12">
            <v>472.35</v>
          </cell>
          <cell r="CE12">
            <v>473767.05000000005</v>
          </cell>
          <cell r="CF12">
            <v>436.83</v>
          </cell>
        </row>
        <row r="13">
          <cell r="G13">
            <v>206190700</v>
          </cell>
          <cell r="H13" t="str">
            <v>20619070040178</v>
          </cell>
          <cell r="I13">
            <v>10232</v>
          </cell>
          <cell r="K13">
            <v>268.1631304475373</v>
          </cell>
          <cell r="M13">
            <v>363.99272487068504</v>
          </cell>
          <cell r="O13">
            <v>268.1631304475373</v>
          </cell>
          <cell r="Q13">
            <v>13.069600619762017</v>
          </cell>
          <cell r="S13">
            <v>35.51070664125065</v>
          </cell>
          <cell r="U13">
            <v>13.069600619762017</v>
          </cell>
          <cell r="W13">
            <v>68.836566364061852</v>
          </cell>
          <cell r="Y13">
            <v>89.859704883640347</v>
          </cell>
          <cell r="AA13">
            <v>68.836566364061852</v>
          </cell>
          <cell r="AC13">
            <v>41.863632550323224</v>
          </cell>
          <cell r="AE13">
            <v>43.903076034393798</v>
          </cell>
          <cell r="AG13">
            <v>41.863632550323224</v>
          </cell>
          <cell r="AI13">
            <v>6.17</v>
          </cell>
          <cell r="AK13">
            <v>5.477823314089842</v>
          </cell>
          <cell r="AM13">
            <v>5.9210589960922357</v>
          </cell>
          <cell r="AO13">
            <v>5.477823314089842</v>
          </cell>
          <cell r="AQ13">
            <v>0.6737368060985145</v>
          </cell>
          <cell r="AS13">
            <v>0</v>
          </cell>
          <cell r="AU13">
            <v>0.84216770914777161</v>
          </cell>
          <cell r="AW13">
            <v>14.33</v>
          </cell>
          <cell r="AY13">
            <v>0</v>
          </cell>
          <cell r="BA13">
            <v>0</v>
          </cell>
          <cell r="BD13">
            <v>419.4266578110205</v>
          </cell>
          <cell r="BF13">
            <v>34.9</v>
          </cell>
          <cell r="BH13">
            <v>454.32665781102048</v>
          </cell>
          <cell r="BJ13">
            <v>5866</v>
          </cell>
          <cell r="BK13">
            <v>3753</v>
          </cell>
          <cell r="BL13">
            <v>1574108.24676476</v>
          </cell>
          <cell r="BM13">
            <v>2665080.1747194463</v>
          </cell>
          <cell r="BN13">
            <v>419.42665781102056</v>
          </cell>
          <cell r="BO13">
            <v>454.32665781102054</v>
          </cell>
          <cell r="BP13">
            <v>1574108.2467647602</v>
          </cell>
          <cell r="BQ13">
            <v>2665080.1747194463</v>
          </cell>
          <cell r="BR13" t="str">
            <v>Casa Bonita Convalescent Hospital</v>
          </cell>
          <cell r="BS13">
            <v>405.48398987203007</v>
          </cell>
          <cell r="BT13">
            <v>442.5513600515672</v>
          </cell>
          <cell r="BU13">
            <v>1521781.4139897288</v>
          </cell>
          <cell r="BV13">
            <v>2596006.2780624931</v>
          </cell>
          <cell r="BX13">
            <v>405.48398987203007</v>
          </cell>
          <cell r="BY13">
            <v>442.5513600515672</v>
          </cell>
          <cell r="CA13">
            <v>448.26347063055533</v>
          </cell>
          <cell r="CB13">
            <v>13.08</v>
          </cell>
          <cell r="CD13">
            <v>449.51347063055533</v>
          </cell>
          <cell r="CE13">
            <v>2636846.0187188378</v>
          </cell>
          <cell r="CF13">
            <v>414.70347063055533</v>
          </cell>
        </row>
        <row r="14">
          <cell r="G14">
            <v>206190644</v>
          </cell>
          <cell r="H14" t="str">
            <v>20619064440178</v>
          </cell>
          <cell r="I14">
            <v>7549</v>
          </cell>
          <cell r="K14">
            <v>288.98838687188942</v>
          </cell>
          <cell r="M14">
            <v>363.99272487068504</v>
          </cell>
          <cell r="O14">
            <v>288.98838687188942</v>
          </cell>
          <cell r="Q14">
            <v>18.827736656216651</v>
          </cell>
          <cell r="S14">
            <v>35.51070664125065</v>
          </cell>
          <cell r="U14">
            <v>18.827736656216651</v>
          </cell>
          <cell r="W14">
            <v>73.108124999041962</v>
          </cell>
          <cell r="Y14">
            <v>89.859704883640347</v>
          </cell>
          <cell r="AA14">
            <v>73.108124999041962</v>
          </cell>
          <cell r="AC14">
            <v>46.996082614224129</v>
          </cell>
          <cell r="AE14">
            <v>43.903076034393798</v>
          </cell>
          <cell r="AG14">
            <v>43.903076034393798</v>
          </cell>
          <cell r="AI14">
            <v>6.2</v>
          </cell>
          <cell r="AK14">
            <v>2.7061158819983975</v>
          </cell>
          <cell r="AM14">
            <v>5.9210589960922357</v>
          </cell>
          <cell r="AO14">
            <v>2.7061158819983975</v>
          </cell>
          <cell r="AQ14">
            <v>1.4482880734755155</v>
          </cell>
          <cell r="AS14">
            <v>0</v>
          </cell>
          <cell r="AU14">
            <v>0.98403762087693736</v>
          </cell>
          <cell r="AW14">
            <v>14.33</v>
          </cell>
          <cell r="AY14">
            <v>0</v>
          </cell>
          <cell r="BA14">
            <v>0</v>
          </cell>
          <cell r="BD14">
            <v>450.4957661378927</v>
          </cell>
          <cell r="BF14">
            <v>34.9</v>
          </cell>
          <cell r="BH14">
            <v>485.39576613789268</v>
          </cell>
          <cell r="BJ14">
            <v>2991</v>
          </cell>
          <cell r="BK14">
            <v>2855</v>
          </cell>
          <cell r="BL14">
            <v>1286165.4123236837</v>
          </cell>
          <cell r="BM14">
            <v>1451818.736518437</v>
          </cell>
          <cell r="BN14">
            <v>450.4957661378927</v>
          </cell>
          <cell r="BO14">
            <v>485.39576613789268</v>
          </cell>
          <cell r="BP14">
            <v>1286165.4123236837</v>
          </cell>
          <cell r="BQ14">
            <v>1451818.736518437</v>
          </cell>
          <cell r="BR14" t="str">
            <v>Center at Parkwest, The</v>
          </cell>
          <cell r="BS14">
            <v>435.52029245683786</v>
          </cell>
          <cell r="BT14">
            <v>472.81521516386402</v>
          </cell>
          <cell r="BU14">
            <v>1243410.4349642722</v>
          </cell>
          <cell r="BV14">
            <v>1414190.3085551173</v>
          </cell>
          <cell r="BX14">
            <v>435.52029245683786</v>
          </cell>
          <cell r="BY14">
            <v>472.81521516386402</v>
          </cell>
          <cell r="CA14">
            <v>567.39863243526315</v>
          </cell>
          <cell r="CB14">
            <v>13.08</v>
          </cell>
          <cell r="CD14">
            <v>568.64863243526315</v>
          </cell>
          <cell r="CE14">
            <v>1700828.0596138721</v>
          </cell>
          <cell r="CF14">
            <v>533.83863243526321</v>
          </cell>
        </row>
        <row r="15">
          <cell r="G15">
            <v>206301141</v>
          </cell>
          <cell r="H15" t="str">
            <v>20630114140178</v>
          </cell>
          <cell r="I15">
            <v>10974</v>
          </cell>
          <cell r="K15">
            <v>300.99474661980497</v>
          </cell>
          <cell r="M15">
            <v>363.99272487068504</v>
          </cell>
          <cell r="O15">
            <v>300.99474661980497</v>
          </cell>
          <cell r="Q15">
            <v>30.291234802776927</v>
          </cell>
          <cell r="S15">
            <v>35.51070664125065</v>
          </cell>
          <cell r="U15">
            <v>30.291234802776927</v>
          </cell>
          <cell r="W15">
            <v>43.339616822915318</v>
          </cell>
          <cell r="Y15">
            <v>89.859704883640347</v>
          </cell>
          <cell r="AA15">
            <v>43.339616822915318</v>
          </cell>
          <cell r="AC15">
            <v>41.707137694074468</v>
          </cell>
          <cell r="AE15">
            <v>43.903076034393798</v>
          </cell>
          <cell r="AG15">
            <v>41.707137694074468</v>
          </cell>
          <cell r="AI15">
            <v>6.39</v>
          </cell>
          <cell r="AK15">
            <v>4.5562009107490349</v>
          </cell>
          <cell r="AM15">
            <v>5.9210589960922357</v>
          </cell>
          <cell r="AO15">
            <v>4.5562009107490349</v>
          </cell>
          <cell r="AQ15">
            <v>0.33780982321851655</v>
          </cell>
          <cell r="AS15">
            <v>0</v>
          </cell>
          <cell r="AU15">
            <v>0.83937853107344629</v>
          </cell>
          <cell r="AW15">
            <v>14.33</v>
          </cell>
          <cell r="AY15">
            <v>0</v>
          </cell>
          <cell r="BA15">
            <v>0</v>
          </cell>
          <cell r="BD15">
            <v>442.78612520461269</v>
          </cell>
          <cell r="BF15">
            <v>34.9</v>
          </cell>
          <cell r="BH15">
            <v>477.68612520461267</v>
          </cell>
          <cell r="BJ15">
            <v>68</v>
          </cell>
          <cell r="BK15">
            <v>52</v>
          </cell>
          <cell r="BL15">
            <v>23024.878510639861</v>
          </cell>
          <cell r="BM15">
            <v>32482.656513913662</v>
          </cell>
          <cell r="BN15">
            <v>442.78612520461269</v>
          </cell>
          <cell r="BO15">
            <v>477.68612520461267</v>
          </cell>
          <cell r="BP15">
            <v>23024.878510639861</v>
          </cell>
          <cell r="BQ15">
            <v>32482.656513913662</v>
          </cell>
          <cell r="BR15" t="str">
            <v>Chapman Care Center</v>
          </cell>
          <cell r="BS15">
            <v>428.06693700627511</v>
          </cell>
          <cell r="BT15">
            <v>465.30539371299176</v>
          </cell>
          <cell r="BU15">
            <v>22259.480724326306</v>
          </cell>
          <cell r="BV15">
            <v>31640.766772483439</v>
          </cell>
          <cell r="BX15">
            <v>428.06693700627511</v>
          </cell>
          <cell r="BY15">
            <v>465.30539371299176</v>
          </cell>
          <cell r="CA15">
            <v>447.91798251002496</v>
          </cell>
          <cell r="CB15">
            <v>13.08</v>
          </cell>
          <cell r="CD15">
            <v>449.16798251002496</v>
          </cell>
          <cell r="CE15">
            <v>30543.422810681695</v>
          </cell>
          <cell r="CF15">
            <v>414.35798251002495</v>
          </cell>
        </row>
        <row r="16">
          <cell r="G16">
            <v>206370717</v>
          </cell>
          <cell r="H16" t="str">
            <v>20637071740178</v>
          </cell>
          <cell r="I16">
            <v>11267</v>
          </cell>
          <cell r="K16">
            <v>295.09032788005351</v>
          </cell>
          <cell r="M16">
            <v>363.99272487068504</v>
          </cell>
          <cell r="O16">
            <v>295.09032788005351</v>
          </cell>
          <cell r="Q16">
            <v>17.450088614550211</v>
          </cell>
          <cell r="S16">
            <v>35.51070664125065</v>
          </cell>
          <cell r="U16">
            <v>17.450088614550211</v>
          </cell>
          <cell r="W16">
            <v>57.087956307876155</v>
          </cell>
          <cell r="Y16">
            <v>89.859704883640347</v>
          </cell>
          <cell r="AA16">
            <v>57.087956307876155</v>
          </cell>
          <cell r="AC16">
            <v>28.073030180202558</v>
          </cell>
          <cell r="AE16">
            <v>43.903076034393798</v>
          </cell>
          <cell r="AG16">
            <v>28.073030180202558</v>
          </cell>
          <cell r="AI16">
            <v>6.39</v>
          </cell>
          <cell r="AK16">
            <v>5.1783300511067782</v>
          </cell>
          <cell r="AM16">
            <v>5.9210589960922357</v>
          </cell>
          <cell r="AO16">
            <v>5.1783300511067782</v>
          </cell>
          <cell r="AQ16">
            <v>1.4261484867311618</v>
          </cell>
          <cell r="AS16">
            <v>0</v>
          </cell>
          <cell r="AU16">
            <v>1.5559829590840506</v>
          </cell>
          <cell r="AW16">
            <v>14.33</v>
          </cell>
          <cell r="AY16">
            <v>0</v>
          </cell>
          <cell r="BA16">
            <v>0</v>
          </cell>
          <cell r="BD16">
            <v>426.58186447960441</v>
          </cell>
          <cell r="BF16">
            <v>34.9</v>
          </cell>
          <cell r="BH16">
            <v>461.48186447960438</v>
          </cell>
          <cell r="BJ16">
            <v>4197</v>
          </cell>
          <cell r="BK16">
            <v>4436</v>
          </cell>
          <cell r="BL16">
            <v>1892317.1508315252</v>
          </cell>
          <cell r="BM16">
            <v>1936839.3852208995</v>
          </cell>
          <cell r="BN16">
            <v>426.58186447960446</v>
          </cell>
          <cell r="BO16">
            <v>461.48186447960444</v>
          </cell>
          <cell r="BP16">
            <v>1892317.1508315254</v>
          </cell>
          <cell r="BQ16">
            <v>1936839.3852208999</v>
          </cell>
          <cell r="BR16" t="str">
            <v>Chase Care Center</v>
          </cell>
          <cell r="BS16">
            <v>412.40134167670146</v>
          </cell>
          <cell r="BT16">
            <v>449.52111713755573</v>
          </cell>
          <cell r="BU16">
            <v>1829412.3516778478</v>
          </cell>
          <cell r="BV16">
            <v>1886640.1286263214</v>
          </cell>
          <cell r="BX16">
            <v>412.40134167670146</v>
          </cell>
          <cell r="BY16">
            <v>449.52111713755573</v>
          </cell>
          <cell r="CA16">
            <v>508.73089881300297</v>
          </cell>
          <cell r="CB16">
            <v>13.08</v>
          </cell>
          <cell r="CD16">
            <v>509.98089881300297</v>
          </cell>
          <cell r="CE16">
            <v>2140389.8323181733</v>
          </cell>
          <cell r="CF16">
            <v>475.17089881300296</v>
          </cell>
        </row>
        <row r="17">
          <cell r="G17">
            <v>206190190</v>
          </cell>
          <cell r="H17" t="str">
            <v>20619019040178</v>
          </cell>
          <cell r="I17">
            <v>8357</v>
          </cell>
          <cell r="K17">
            <v>279.94038614748064</v>
          </cell>
          <cell r="M17">
            <v>363.99272487068504</v>
          </cell>
          <cell r="O17">
            <v>279.94038614748064</v>
          </cell>
          <cell r="Q17">
            <v>15.727231167494365</v>
          </cell>
          <cell r="S17">
            <v>35.51070664125065</v>
          </cell>
          <cell r="U17">
            <v>15.727231167494365</v>
          </cell>
          <cell r="W17">
            <v>79.117470782518467</v>
          </cell>
          <cell r="Y17">
            <v>89.859704883640347</v>
          </cell>
          <cell r="AA17">
            <v>79.117470782518467</v>
          </cell>
          <cell r="AC17">
            <v>47.005092236880813</v>
          </cell>
          <cell r="AE17">
            <v>43.903076034393798</v>
          </cell>
          <cell r="AG17">
            <v>43.903076034393798</v>
          </cell>
          <cell r="AI17">
            <v>5.92</v>
          </cell>
          <cell r="AK17">
            <v>7.5415691562188449</v>
          </cell>
          <cell r="AM17">
            <v>5.9210589960922357</v>
          </cell>
          <cell r="AO17">
            <v>5.9210589960922357</v>
          </cell>
          <cell r="AQ17">
            <v>0.91965777192772535</v>
          </cell>
          <cell r="AS17">
            <v>0</v>
          </cell>
          <cell r="AU17">
            <v>0.85333971520880691</v>
          </cell>
          <cell r="AW17">
            <v>14.33</v>
          </cell>
          <cell r="AY17">
            <v>0</v>
          </cell>
          <cell r="BA17">
            <v>0</v>
          </cell>
          <cell r="BD17">
            <v>446.63222061511601</v>
          </cell>
          <cell r="BF17">
            <v>34.9</v>
          </cell>
          <cell r="BH17">
            <v>481.53222061511599</v>
          </cell>
          <cell r="BJ17">
            <v>4291</v>
          </cell>
          <cell r="BK17">
            <v>2455</v>
          </cell>
          <cell r="BL17">
            <v>1096482.1016101099</v>
          </cell>
          <cell r="BM17">
            <v>2066254.7586594627</v>
          </cell>
          <cell r="BN17">
            <v>448.25273077524264</v>
          </cell>
          <cell r="BO17">
            <v>483.15273077524262</v>
          </cell>
          <cell r="BP17">
            <v>1100460.4540532206</v>
          </cell>
          <cell r="BQ17">
            <v>2073208.367756566</v>
          </cell>
          <cell r="BR17" t="str">
            <v>Colonial Care Center</v>
          </cell>
          <cell r="BS17">
            <v>431.78517971554527</v>
          </cell>
          <cell r="BT17">
            <v>469.05180551943766</v>
          </cell>
          <cell r="BU17">
            <v>1060032.6162016636</v>
          </cell>
          <cell r="BV17">
            <v>2012701.2974839071</v>
          </cell>
          <cell r="BX17">
            <v>433.35182054087011</v>
          </cell>
          <cell r="BY17">
            <v>470.63031508521294</v>
          </cell>
          <cell r="CA17">
            <v>455.06268861663449</v>
          </cell>
          <cell r="CB17">
            <v>13.08</v>
          </cell>
          <cell r="CD17">
            <v>456.31268861663449</v>
          </cell>
          <cell r="CE17">
            <v>1958037.7468539786</v>
          </cell>
          <cell r="CF17">
            <v>421.50268861663449</v>
          </cell>
        </row>
        <row r="18">
          <cell r="G18">
            <v>206361350</v>
          </cell>
          <cell r="H18" t="str">
            <v>20636135040178</v>
          </cell>
          <cell r="I18">
            <v>13080</v>
          </cell>
          <cell r="K18">
            <v>240.70558691276881</v>
          </cell>
          <cell r="M18">
            <v>363.99272487068504</v>
          </cell>
          <cell r="O18">
            <v>240.70558691276881</v>
          </cell>
          <cell r="Q18">
            <v>22.674856949643967</v>
          </cell>
          <cell r="S18">
            <v>35.51070664125065</v>
          </cell>
          <cell r="U18">
            <v>22.674856949643967</v>
          </cell>
          <cell r="W18">
            <v>59.777681962747963</v>
          </cell>
          <cell r="Y18">
            <v>89.859704883640347</v>
          </cell>
          <cell r="AA18">
            <v>59.777681962747963</v>
          </cell>
          <cell r="AC18">
            <v>29.226509420932846</v>
          </cell>
          <cell r="AE18">
            <v>43.903076034393798</v>
          </cell>
          <cell r="AG18">
            <v>29.226509420932846</v>
          </cell>
          <cell r="AI18">
            <v>6.33</v>
          </cell>
          <cell r="AK18">
            <v>4.4359952392418665</v>
          </cell>
          <cell r="AM18">
            <v>5.9210589960922357</v>
          </cell>
          <cell r="AO18">
            <v>4.4359952392418665</v>
          </cell>
          <cell r="AQ18">
            <v>0.87928338430173303</v>
          </cell>
          <cell r="AS18">
            <v>0</v>
          </cell>
          <cell r="AU18">
            <v>0.90868501529051982</v>
          </cell>
          <cell r="AW18">
            <v>14.33</v>
          </cell>
          <cell r="AY18">
            <v>0</v>
          </cell>
          <cell r="BA18">
            <v>0</v>
          </cell>
          <cell r="BD18">
            <v>379.26859888492771</v>
          </cell>
          <cell r="BF18">
            <v>34.9</v>
          </cell>
          <cell r="BH18">
            <v>414.16859888492769</v>
          </cell>
          <cell r="BJ18">
            <v>6693</v>
          </cell>
          <cell r="BK18">
            <v>2915</v>
          </cell>
          <cell r="BL18">
            <v>1105567.9657495643</v>
          </cell>
          <cell r="BM18">
            <v>2772030.4323368212</v>
          </cell>
          <cell r="BN18">
            <v>379.26859888492777</v>
          </cell>
          <cell r="BO18">
            <v>414.16859888492775</v>
          </cell>
          <cell r="BP18">
            <v>1105567.9657495643</v>
          </cell>
          <cell r="BQ18">
            <v>2772030.4323368212</v>
          </cell>
          <cell r="BR18" t="str">
            <v>Community Extended Care Hospital of Montclair</v>
          </cell>
          <cell r="BS18">
            <v>366.66087346867317</v>
          </cell>
          <cell r="BT18">
            <v>403.43412295084289</v>
          </cell>
          <cell r="BU18">
            <v>1068816.4461611824</v>
          </cell>
          <cell r="BV18">
            <v>2700184.5849099914</v>
          </cell>
          <cell r="BX18">
            <v>366.66087346867317</v>
          </cell>
          <cell r="BY18">
            <v>403.43412295084289</v>
          </cell>
          <cell r="CA18">
            <v>435.53829100018282</v>
          </cell>
          <cell r="CB18">
            <v>13.08</v>
          </cell>
          <cell r="CD18">
            <v>436.78829100018282</v>
          </cell>
          <cell r="CE18">
            <v>2923424.0316642234</v>
          </cell>
          <cell r="CF18">
            <v>401.97829100018282</v>
          </cell>
        </row>
        <row r="19">
          <cell r="G19">
            <v>206190627</v>
          </cell>
          <cell r="H19" t="str">
            <v>20619062740178</v>
          </cell>
          <cell r="I19">
            <v>11189</v>
          </cell>
          <cell r="K19">
            <v>280.95202437176863</v>
          </cell>
          <cell r="M19">
            <v>363.99272487068504</v>
          </cell>
          <cell r="O19">
            <v>280.95202437176863</v>
          </cell>
          <cell r="Q19">
            <v>25.091954156796167</v>
          </cell>
          <cell r="S19">
            <v>35.51070664125065</v>
          </cell>
          <cell r="U19">
            <v>25.091954156796167</v>
          </cell>
          <cell r="W19">
            <v>91.297661235521488</v>
          </cell>
          <cell r="Y19">
            <v>89.859704883640347</v>
          </cell>
          <cell r="AA19">
            <v>89.859704883640347</v>
          </cell>
          <cell r="AC19">
            <v>44.129629709027668</v>
          </cell>
          <cell r="AE19">
            <v>43.903076034393798</v>
          </cell>
          <cell r="AG19">
            <v>43.903076034393798</v>
          </cell>
          <cell r="AI19">
            <v>7</v>
          </cell>
          <cell r="AK19">
            <v>1.8473558153591532</v>
          </cell>
          <cell r="AM19">
            <v>5.9210589960922357</v>
          </cell>
          <cell r="AO19">
            <v>1.8473558153591532</v>
          </cell>
          <cell r="AQ19">
            <v>1.1430260374772843</v>
          </cell>
          <cell r="AS19">
            <v>0</v>
          </cell>
          <cell r="AU19">
            <v>1.0622575744034317</v>
          </cell>
          <cell r="AW19">
            <v>14.33</v>
          </cell>
          <cell r="BD19">
            <v>465.18939887383885</v>
          </cell>
          <cell r="BF19">
            <v>34.9</v>
          </cell>
          <cell r="BH19">
            <v>500.08939887383883</v>
          </cell>
          <cell r="BJ19">
            <v>5328</v>
          </cell>
          <cell r="BK19">
            <v>2580</v>
          </cell>
          <cell r="BL19">
            <v>1200188.6490945043</v>
          </cell>
          <cell r="BM19">
            <v>2664476.3171998132</v>
          </cell>
          <cell r="BN19">
            <v>465.1893988738388</v>
          </cell>
          <cell r="BO19">
            <v>500.08939887383877</v>
          </cell>
          <cell r="BP19">
            <v>1200188.6490945041</v>
          </cell>
          <cell r="BQ19">
            <v>2664476.3171998132</v>
          </cell>
          <cell r="BR19" t="str">
            <v>Country Oaks Care Center</v>
          </cell>
          <cell r="BS19">
            <v>449.72547640623338</v>
          </cell>
          <cell r="BT19">
            <v>487.12801640410299</v>
          </cell>
          <cell r="BU19">
            <v>1160291.7291280821</v>
          </cell>
          <cell r="BV19">
            <v>2595418.0714010606</v>
          </cell>
          <cell r="BX19">
            <v>449.72547640623338</v>
          </cell>
          <cell r="BY19">
            <v>487.12801640410299</v>
          </cell>
          <cell r="CA19">
            <v>456.98724977973853</v>
          </cell>
          <cell r="CB19">
            <v>13.08</v>
          </cell>
          <cell r="CD19">
            <v>458.23724977973853</v>
          </cell>
          <cell r="CE19">
            <v>2441488.0668264469</v>
          </cell>
          <cell r="CF19">
            <v>423.42724977973853</v>
          </cell>
        </row>
        <row r="20">
          <cell r="G20">
            <v>206190350</v>
          </cell>
          <cell r="H20" t="str">
            <v>20619035040178</v>
          </cell>
          <cell r="I20">
            <v>7595</v>
          </cell>
          <cell r="K20">
            <v>294.47117249849885</v>
          </cell>
          <cell r="M20">
            <v>363.99272487068504</v>
          </cell>
          <cell r="O20">
            <v>294.47117249849885</v>
          </cell>
          <cell r="Q20">
            <v>25.882818050307595</v>
          </cell>
          <cell r="S20">
            <v>35.51070664125065</v>
          </cell>
          <cell r="U20">
            <v>25.882818050307595</v>
          </cell>
          <cell r="W20">
            <v>52.860279562584758</v>
          </cell>
          <cell r="Y20">
            <v>89.859704883640347</v>
          </cell>
          <cell r="AA20">
            <v>52.860279562584758</v>
          </cell>
          <cell r="AC20">
            <v>53.827988975332907</v>
          </cell>
          <cell r="AE20">
            <v>43.903076034393798</v>
          </cell>
          <cell r="AG20">
            <v>43.903076034393798</v>
          </cell>
          <cell r="AI20">
            <v>6.33</v>
          </cell>
          <cell r="AK20">
            <v>4.6223787327238197</v>
          </cell>
          <cell r="AM20">
            <v>5.9210589960922357</v>
          </cell>
          <cell r="AO20">
            <v>4.6223787327238197</v>
          </cell>
          <cell r="AQ20">
            <v>0.97744766293614227</v>
          </cell>
          <cell r="AS20">
            <v>0</v>
          </cell>
          <cell r="AU20">
            <v>0.89983146807109937</v>
          </cell>
          <cell r="AW20">
            <v>14.33</v>
          </cell>
          <cell r="AY20">
            <v>0</v>
          </cell>
          <cell r="BA20">
            <v>0</v>
          </cell>
          <cell r="BD20">
            <v>444.27700400951608</v>
          </cell>
          <cell r="BF20">
            <v>34.9</v>
          </cell>
          <cell r="BH20">
            <v>479.17700400951605</v>
          </cell>
          <cell r="BJ20">
            <v>3197</v>
          </cell>
          <cell r="BK20">
            <v>3089</v>
          </cell>
          <cell r="BL20">
            <v>1372371.6653853951</v>
          </cell>
          <cell r="BM20">
            <v>1531928.8818184228</v>
          </cell>
          <cell r="BN20">
            <v>444.27700400951602</v>
          </cell>
          <cell r="BO20">
            <v>479.177004009516</v>
          </cell>
          <cell r="BP20">
            <v>1372371.6653853951</v>
          </cell>
          <cell r="BQ20">
            <v>1531928.8818184226</v>
          </cell>
          <cell r="BR20" t="str">
            <v>Country Villa Belmont Heights</v>
          </cell>
          <cell r="BS20">
            <v>429.50825570876981</v>
          </cell>
          <cell r="BT20">
            <v>466.75763172596896</v>
          </cell>
          <cell r="BU20">
            <v>1326751.0018843899</v>
          </cell>
          <cell r="BV20">
            <v>1492224.1486279229</v>
          </cell>
          <cell r="BX20">
            <v>429.50825570876981</v>
          </cell>
          <cell r="BY20">
            <v>466.75763172596896</v>
          </cell>
          <cell r="CA20">
            <v>459.46285480200271</v>
          </cell>
          <cell r="CB20">
            <v>13.08</v>
          </cell>
          <cell r="CD20">
            <v>460.71285480200271</v>
          </cell>
          <cell r="CE20">
            <v>1472898.9968020027</v>
          </cell>
          <cell r="CF20">
            <v>425.90285480200271</v>
          </cell>
        </row>
        <row r="21">
          <cell r="G21">
            <v>206190375</v>
          </cell>
          <cell r="H21" t="str">
            <v>20619037540178</v>
          </cell>
          <cell r="I21">
            <v>8539</v>
          </cell>
          <cell r="K21">
            <v>318.83544702122191</v>
          </cell>
          <cell r="M21">
            <v>363.99272487068504</v>
          </cell>
          <cell r="O21">
            <v>318.83544702122191</v>
          </cell>
          <cell r="Q21">
            <v>29.550334818522522</v>
          </cell>
          <cell r="S21">
            <v>35.51070664125065</v>
          </cell>
          <cell r="U21">
            <v>29.550334818522522</v>
          </cell>
          <cell r="W21">
            <v>68.404041153475106</v>
          </cell>
          <cell r="Y21">
            <v>89.859704883640347</v>
          </cell>
          <cell r="AA21">
            <v>68.404041153475106</v>
          </cell>
          <cell r="AC21">
            <v>57.637626812361333</v>
          </cell>
          <cell r="AE21">
            <v>43.903076034393798</v>
          </cell>
          <cell r="AG21">
            <v>43.903076034393798</v>
          </cell>
          <cell r="AI21">
            <v>6.6</v>
          </cell>
          <cell r="AK21">
            <v>4.5834944168311829</v>
          </cell>
          <cell r="AM21">
            <v>5.9210589960922357</v>
          </cell>
          <cell r="AO21">
            <v>4.5834944168311829</v>
          </cell>
          <cell r="AQ21">
            <v>0.8456193152984347</v>
          </cell>
          <cell r="AS21">
            <v>0</v>
          </cell>
          <cell r="AU21">
            <v>0.90474762852793056</v>
          </cell>
          <cell r="AW21">
            <v>14.33</v>
          </cell>
          <cell r="AY21">
            <v>0</v>
          </cell>
          <cell r="BA21">
            <v>0</v>
          </cell>
          <cell r="BD21">
            <v>487.95676038827088</v>
          </cell>
          <cell r="BF21">
            <v>34.9</v>
          </cell>
          <cell r="BH21">
            <v>522.85676038827091</v>
          </cell>
          <cell r="BJ21">
            <v>2599</v>
          </cell>
          <cell r="BK21">
            <v>4475</v>
          </cell>
          <cell r="BL21">
            <v>2183606.5027375123</v>
          </cell>
          <cell r="BM21">
            <v>1358904.7202491162</v>
          </cell>
          <cell r="BN21">
            <v>487.95676038827094</v>
          </cell>
          <cell r="BO21">
            <v>522.85676038827091</v>
          </cell>
          <cell r="BP21">
            <v>2183606.5027375123</v>
          </cell>
          <cell r="BQ21">
            <v>1358904.7202491162</v>
          </cell>
          <cell r="BR21" t="str">
            <v>Country Villa Nursing and Rehab Center</v>
          </cell>
          <cell r="BS21">
            <v>471.7360005677433</v>
          </cell>
          <cell r="BT21">
            <v>509.30529046401227</v>
          </cell>
          <cell r="BU21">
            <v>2111018.6025406513</v>
          </cell>
          <cell r="BV21">
            <v>1323684.4499159679</v>
          </cell>
          <cell r="BX21">
            <v>471.7360005677433</v>
          </cell>
          <cell r="BY21">
            <v>509.30529046401227</v>
          </cell>
          <cell r="CA21">
            <v>492.08692905862773</v>
          </cell>
          <cell r="CB21">
            <v>13.08</v>
          </cell>
          <cell r="CD21">
            <v>493.33692905862773</v>
          </cell>
          <cell r="CE21">
            <v>1282182.6786233734</v>
          </cell>
          <cell r="CF21">
            <v>458.52692905862773</v>
          </cell>
        </row>
        <row r="22">
          <cell r="G22">
            <v>206190706</v>
          </cell>
          <cell r="H22" t="str">
            <v>20619070640178</v>
          </cell>
          <cell r="I22">
            <v>6280</v>
          </cell>
          <cell r="K22">
            <v>354.41973702188523</v>
          </cell>
          <cell r="M22">
            <v>363.99272487068504</v>
          </cell>
          <cell r="O22">
            <v>354.41973702188523</v>
          </cell>
          <cell r="Q22">
            <v>31.310117827317075</v>
          </cell>
          <cell r="S22">
            <v>35.51070664125065</v>
          </cell>
          <cell r="U22">
            <v>31.310117827317075</v>
          </cell>
          <cell r="W22">
            <v>58.92693725687608</v>
          </cell>
          <cell r="Y22">
            <v>89.859704883640347</v>
          </cell>
          <cell r="AA22">
            <v>58.92693725687608</v>
          </cell>
          <cell r="AC22">
            <v>59.531762136583339</v>
          </cell>
          <cell r="AE22">
            <v>43.903076034393798</v>
          </cell>
          <cell r="AG22">
            <v>43.903076034393798</v>
          </cell>
          <cell r="AI22">
            <v>6.38</v>
          </cell>
          <cell r="AK22">
            <v>7.1510171687289903</v>
          </cell>
          <cell r="AM22">
            <v>5.9210589960922357</v>
          </cell>
          <cell r="AO22">
            <v>5.9210589960922357</v>
          </cell>
          <cell r="AQ22">
            <v>0.7483914543524417</v>
          </cell>
          <cell r="AS22">
            <v>0</v>
          </cell>
          <cell r="AU22">
            <v>0.94630573248407635</v>
          </cell>
          <cell r="AW22">
            <v>14.33</v>
          </cell>
          <cell r="AY22">
            <v>0</v>
          </cell>
          <cell r="BA22">
            <v>0</v>
          </cell>
          <cell r="BD22">
            <v>516.88562432340086</v>
          </cell>
          <cell r="BF22">
            <v>34.9</v>
          </cell>
          <cell r="BH22">
            <v>551.78562432340084</v>
          </cell>
          <cell r="BJ22">
            <v>2530</v>
          </cell>
          <cell r="BK22">
            <v>1910</v>
          </cell>
          <cell r="BL22">
            <v>987251.5424576957</v>
          </cell>
          <cell r="BM22">
            <v>1396017.6295382041</v>
          </cell>
          <cell r="BN22">
            <v>518.11558249603763</v>
          </cell>
          <cell r="BO22">
            <v>553.01558249603761</v>
          </cell>
          <cell r="BP22">
            <v>989600.7625674319</v>
          </cell>
          <cell r="BQ22">
            <v>1399129.4237149751</v>
          </cell>
          <cell r="BR22" t="str">
            <v>Country Villa Sheraton Nursing and Rehab Ctr</v>
          </cell>
          <cell r="BS22">
            <v>499.70320520871968</v>
          </cell>
          <cell r="BT22">
            <v>537.48437231873311</v>
          </cell>
          <cell r="BU22">
            <v>954433.12194865465</v>
          </cell>
          <cell r="BV22">
            <v>1359835.4619663947</v>
          </cell>
          <cell r="BX22">
            <v>500.89227685671489</v>
          </cell>
          <cell r="BY22">
            <v>538.6824522745286</v>
          </cell>
          <cell r="CA22">
            <v>540.17033195085992</v>
          </cell>
          <cell r="CB22">
            <v>13.08</v>
          </cell>
          <cell r="CD22">
            <v>541.42033195085992</v>
          </cell>
          <cell r="CE22">
            <v>1369793.4398356755</v>
          </cell>
          <cell r="CF22">
            <v>506.61033195085997</v>
          </cell>
        </row>
        <row r="23">
          <cell r="G23">
            <v>206190329</v>
          </cell>
          <cell r="H23" t="str">
            <v>20619032940178</v>
          </cell>
          <cell r="I23">
            <v>7764</v>
          </cell>
          <cell r="K23">
            <v>276.6657878325671</v>
          </cell>
          <cell r="M23">
            <v>363.99272487068504</v>
          </cell>
          <cell r="O23">
            <v>276.6657878325671</v>
          </cell>
          <cell r="Q23">
            <v>21.033214811327831</v>
          </cell>
          <cell r="S23">
            <v>35.51070664125065</v>
          </cell>
          <cell r="U23">
            <v>21.033214811327831</v>
          </cell>
          <cell r="W23">
            <v>70.960369352446278</v>
          </cell>
          <cell r="Y23">
            <v>89.859704883640347</v>
          </cell>
          <cell r="AA23">
            <v>70.960369352446278</v>
          </cell>
          <cell r="AC23">
            <v>44.262324215295067</v>
          </cell>
          <cell r="AE23">
            <v>43.903076034393798</v>
          </cell>
          <cell r="AG23">
            <v>43.903076034393798</v>
          </cell>
          <cell r="AI23">
            <v>6.14</v>
          </cell>
          <cell r="AK23">
            <v>5.347861900733843</v>
          </cell>
          <cell r="AM23">
            <v>5.9210589960922357</v>
          </cell>
          <cell r="AO23">
            <v>5.347861900733843</v>
          </cell>
          <cell r="AQ23">
            <v>0.642323973896617</v>
          </cell>
          <cell r="AS23">
            <v>0</v>
          </cell>
          <cell r="AU23">
            <v>0.84197320968572897</v>
          </cell>
          <cell r="AW23">
            <v>14.33</v>
          </cell>
          <cell r="AY23">
            <v>0</v>
          </cell>
          <cell r="BA23">
            <v>0</v>
          </cell>
          <cell r="BD23">
            <v>439.86460711505117</v>
          </cell>
          <cell r="BF23">
            <v>34.9</v>
          </cell>
          <cell r="BH23">
            <v>474.76460711505115</v>
          </cell>
          <cell r="BJ23">
            <v>5046</v>
          </cell>
          <cell r="BK23">
            <v>1372</v>
          </cell>
          <cell r="BL23">
            <v>603494.24096185016</v>
          </cell>
          <cell r="BM23">
            <v>2395662.2075025481</v>
          </cell>
          <cell r="BN23">
            <v>439.86460711505111</v>
          </cell>
          <cell r="BO23">
            <v>474.76460711505109</v>
          </cell>
          <cell r="BP23">
            <v>603494.24096185016</v>
          </cell>
          <cell r="BQ23">
            <v>2395662.2075025477</v>
          </cell>
          <cell r="BR23" t="str">
            <v>Covina Rehabilitation Center</v>
          </cell>
          <cell r="BS23">
            <v>425.2425366269066</v>
          </cell>
          <cell r="BT23">
            <v>462.45959591151541</v>
          </cell>
          <cell r="BU23">
            <v>583432.7602521159</v>
          </cell>
          <cell r="BV23">
            <v>2333571.1209695069</v>
          </cell>
          <cell r="BX23">
            <v>425.2425366269066</v>
          </cell>
          <cell r="BY23">
            <v>462.45959591151541</v>
          </cell>
          <cell r="CA23">
            <v>460.66732506251657</v>
          </cell>
          <cell r="CB23">
            <v>13.08</v>
          </cell>
          <cell r="CD23">
            <v>461.91732506251657</v>
          </cell>
          <cell r="CE23">
            <v>2330834.8222654588</v>
          </cell>
          <cell r="CF23">
            <v>427.10732506251657</v>
          </cell>
        </row>
        <row r="24">
          <cell r="G24">
            <v>206370853</v>
          </cell>
          <cell r="H24" t="str">
            <v>20637085340178</v>
          </cell>
          <cell r="I24">
            <v>17885</v>
          </cell>
          <cell r="K24">
            <v>285.47880435479971</v>
          </cell>
          <cell r="M24">
            <v>363.99272487068504</v>
          </cell>
          <cell r="O24">
            <v>285.47880435479971</v>
          </cell>
          <cell r="Q24">
            <v>22.073490388137802</v>
          </cell>
          <cell r="S24">
            <v>35.51070664125065</v>
          </cell>
          <cell r="U24">
            <v>22.073490388137802</v>
          </cell>
          <cell r="W24">
            <v>75.360235292960468</v>
          </cell>
          <cell r="Y24">
            <v>89.859704883640347</v>
          </cell>
          <cell r="AA24">
            <v>75.360235292960468</v>
          </cell>
          <cell r="AC24">
            <v>36.073191361022538</v>
          </cell>
          <cell r="AE24">
            <v>43.903076034393798</v>
          </cell>
          <cell r="AG24">
            <v>36.073191361022538</v>
          </cell>
          <cell r="AI24">
            <v>5.93</v>
          </cell>
          <cell r="AK24">
            <v>9.2886981844835255</v>
          </cell>
          <cell r="AM24">
            <v>5.9210589960922357</v>
          </cell>
          <cell r="AO24">
            <v>5.9210589960922357</v>
          </cell>
          <cell r="AQ24">
            <v>1.8402549622588762</v>
          </cell>
          <cell r="AS24">
            <v>0</v>
          </cell>
          <cell r="AU24">
            <v>0.81408219178082186</v>
          </cell>
          <cell r="AW24">
            <v>14.33</v>
          </cell>
          <cell r="AY24">
            <v>0</v>
          </cell>
          <cell r="BA24">
            <v>0</v>
          </cell>
          <cell r="BD24">
            <v>447.82111754705244</v>
          </cell>
          <cell r="BF24">
            <v>34.9</v>
          </cell>
          <cell r="BH24">
            <v>482.72111754705242</v>
          </cell>
          <cell r="BJ24">
            <v>7894</v>
          </cell>
          <cell r="BK24">
            <v>5079</v>
          </cell>
          <cell r="BL24">
            <v>2274483.4560214793</v>
          </cell>
          <cell r="BM24">
            <v>3810600.5019164318</v>
          </cell>
          <cell r="BN24">
            <v>451.18875673544375</v>
          </cell>
          <cell r="BO24">
            <v>486.08875673544372</v>
          </cell>
          <cell r="BP24">
            <v>2291587.6954593188</v>
          </cell>
          <cell r="BQ24">
            <v>3837184.6456695925</v>
          </cell>
          <cell r="BR24" t="str">
            <v>Eldorado Care Center</v>
          </cell>
          <cell r="BS24">
            <v>432.9345550891187</v>
          </cell>
          <cell r="BT24">
            <v>470.2098884651416</v>
          </cell>
          <cell r="BU24">
            <v>2198874.6052976339</v>
          </cell>
          <cell r="BV24">
            <v>3711836.8595438278</v>
          </cell>
          <cell r="BX24">
            <v>436.19024651723379</v>
          </cell>
          <cell r="BY24">
            <v>473.49024474043955</v>
          </cell>
          <cell r="CA24">
            <v>499.14810798545687</v>
          </cell>
          <cell r="CB24">
            <v>13.08</v>
          </cell>
          <cell r="CD24">
            <v>500.39810798545687</v>
          </cell>
          <cell r="CE24">
            <v>3950142.6644371967</v>
          </cell>
          <cell r="CF24">
            <v>465.58810798545687</v>
          </cell>
        </row>
        <row r="25">
          <cell r="G25">
            <v>206190302</v>
          </cell>
          <cell r="H25" t="str">
            <v>20619030240178</v>
          </cell>
          <cell r="I25">
            <v>9964</v>
          </cell>
          <cell r="K25">
            <v>250.60253013854998</v>
          </cell>
          <cell r="M25">
            <v>363.99272487068504</v>
          </cell>
          <cell r="O25">
            <v>250.60253013854998</v>
          </cell>
          <cell r="Q25">
            <v>21.869396151393833</v>
          </cell>
          <cell r="S25">
            <v>35.51070664125065</v>
          </cell>
          <cell r="U25">
            <v>21.869396151393833</v>
          </cell>
          <cell r="W25">
            <v>54.373307847360884</v>
          </cell>
          <cell r="Y25">
            <v>89.859704883640347</v>
          </cell>
          <cell r="AA25">
            <v>54.373307847360884</v>
          </cell>
          <cell r="AC25">
            <v>63.693051766189406</v>
          </cell>
          <cell r="AE25">
            <v>43.903076034393798</v>
          </cell>
          <cell r="AG25">
            <v>43.903076034393798</v>
          </cell>
          <cell r="AI25">
            <v>6.82</v>
          </cell>
          <cell r="AK25">
            <v>12.88645277020259</v>
          </cell>
          <cell r="AM25">
            <v>5.9210589960922357</v>
          </cell>
          <cell r="AO25">
            <v>5.9210589960922357</v>
          </cell>
          <cell r="AQ25">
            <v>1.4716367255452965</v>
          </cell>
          <cell r="AS25">
            <v>0</v>
          </cell>
          <cell r="AU25">
            <v>0.71571256523484539</v>
          </cell>
          <cell r="AW25">
            <v>14.33</v>
          </cell>
          <cell r="AY25">
            <v>0</v>
          </cell>
          <cell r="BA25">
            <v>0</v>
          </cell>
          <cell r="BD25">
            <v>400.00671845857084</v>
          </cell>
          <cell r="BF25">
            <v>34.9</v>
          </cell>
          <cell r="BH25">
            <v>434.90671845857082</v>
          </cell>
          <cell r="BJ25">
            <v>3671</v>
          </cell>
          <cell r="BK25">
            <v>3790</v>
          </cell>
          <cell r="BL25">
            <v>1516025.4629579836</v>
          </cell>
          <cell r="BM25">
            <v>1596542.5634614134</v>
          </cell>
          <cell r="BN25">
            <v>406.97211223268124</v>
          </cell>
          <cell r="BO25">
            <v>441.87211223268122</v>
          </cell>
          <cell r="BP25">
            <v>1542424.3053618618</v>
          </cell>
          <cell r="BQ25">
            <v>1622112.5240061728</v>
          </cell>
          <cell r="BR25" t="str">
            <v>Fountain View Subacute and Nursing Center</v>
          </cell>
          <cell r="BS25">
            <v>386.70961217081083</v>
          </cell>
          <cell r="BT25">
            <v>423.63474922808257</v>
          </cell>
          <cell r="BU25">
            <v>1465629.430127373</v>
          </cell>
          <cell r="BV25">
            <v>1555163.1644162911</v>
          </cell>
          <cell r="BX25">
            <v>393.44346088060985</v>
          </cell>
          <cell r="BY25">
            <v>430.4196130150309</v>
          </cell>
          <cell r="CA25">
            <v>371.08276323058107</v>
          </cell>
          <cell r="CB25">
            <v>13.08</v>
          </cell>
          <cell r="CD25">
            <v>372.33276323058107</v>
          </cell>
          <cell r="CE25">
            <v>1366833.5738194631</v>
          </cell>
          <cell r="CF25">
            <v>337.52276323058106</v>
          </cell>
        </row>
        <row r="26">
          <cell r="G26">
            <v>206300039</v>
          </cell>
          <cell r="H26" t="str">
            <v>20630003940178</v>
          </cell>
          <cell r="I26">
            <v>9536</v>
          </cell>
          <cell r="K26">
            <v>342.3419912564097</v>
          </cell>
          <cell r="M26">
            <v>363.99272487068504</v>
          </cell>
          <cell r="O26">
            <v>342.3419912564097</v>
          </cell>
          <cell r="Q26">
            <v>32.367782440235125</v>
          </cell>
          <cell r="S26">
            <v>35.51070664125065</v>
          </cell>
          <cell r="U26">
            <v>32.367782440235125</v>
          </cell>
          <cell r="W26">
            <v>117.79120822655997</v>
          </cell>
          <cell r="Y26">
            <v>89.859704883640347</v>
          </cell>
          <cell r="AA26">
            <v>89.859704883640347</v>
          </cell>
          <cell r="AC26">
            <v>64.65371946493903</v>
          </cell>
          <cell r="AE26">
            <v>43.903076034393798</v>
          </cell>
          <cell r="AG26">
            <v>43.903076034393798</v>
          </cell>
          <cell r="AI26">
            <v>7.34</v>
          </cell>
          <cell r="AK26">
            <v>5.9046182674050502</v>
          </cell>
          <cell r="AM26">
            <v>5.9210589960922357</v>
          </cell>
          <cell r="AO26">
            <v>5.9046182674050502</v>
          </cell>
          <cell r="AQ26">
            <v>2.1387344449105146</v>
          </cell>
          <cell r="AS26">
            <v>0</v>
          </cell>
          <cell r="AU26">
            <v>0.96595427852348992</v>
          </cell>
          <cell r="AW26">
            <v>14.33</v>
          </cell>
          <cell r="AY26">
            <v>0</v>
          </cell>
          <cell r="BA26">
            <v>0</v>
          </cell>
          <cell r="BD26">
            <v>539.15186160551798</v>
          </cell>
          <cell r="BF26">
            <v>34.9</v>
          </cell>
          <cell r="BH26">
            <v>574.05186160551796</v>
          </cell>
          <cell r="BJ26">
            <v>7</v>
          </cell>
          <cell r="BK26">
            <v>620</v>
          </cell>
          <cell r="BL26">
            <v>334274.15419542114</v>
          </cell>
          <cell r="BM26">
            <v>4018.3630312386258</v>
          </cell>
          <cell r="BN26">
            <v>539.15186160551798</v>
          </cell>
          <cell r="BO26">
            <v>574.05186160551796</v>
          </cell>
          <cell r="BP26">
            <v>334274.15419542114</v>
          </cell>
          <cell r="BQ26">
            <v>4018.3630312386258</v>
          </cell>
          <cell r="BR26" t="str">
            <v>French Park Care Center</v>
          </cell>
          <cell r="BS26">
            <v>521.22926361356758</v>
          </cell>
          <cell r="BT26">
            <v>559.1735103497457</v>
          </cell>
          <cell r="BU26">
            <v>323162.14344041189</v>
          </cell>
          <cell r="BV26">
            <v>3914.2145724482198</v>
          </cell>
          <cell r="BX26">
            <v>521.22926361356758</v>
          </cell>
          <cell r="BY26">
            <v>559.1735103497457</v>
          </cell>
          <cell r="CA26">
            <v>571.31484600729686</v>
          </cell>
          <cell r="CB26">
            <v>13.08</v>
          </cell>
          <cell r="CD26">
            <v>572.56484600729686</v>
          </cell>
          <cell r="CE26">
            <v>4007.9539220510778</v>
          </cell>
          <cell r="CF26">
            <v>537.75484600729681</v>
          </cell>
        </row>
        <row r="27">
          <cell r="G27">
            <v>206301215</v>
          </cell>
          <cell r="H27" t="str">
            <v>20630121540178</v>
          </cell>
          <cell r="I27">
            <v>9795</v>
          </cell>
          <cell r="K27">
            <v>286.71915513558929</v>
          </cell>
          <cell r="M27">
            <v>363.99272487068504</v>
          </cell>
          <cell r="O27">
            <v>286.71915513558929</v>
          </cell>
          <cell r="Q27">
            <v>22.056740067706468</v>
          </cell>
          <cell r="S27">
            <v>35.51070664125065</v>
          </cell>
          <cell r="U27">
            <v>22.056740067706468</v>
          </cell>
          <cell r="W27">
            <v>92.871260960128012</v>
          </cell>
          <cell r="Y27">
            <v>89.859704883640347</v>
          </cell>
          <cell r="AA27">
            <v>89.859704883640347</v>
          </cell>
          <cell r="AC27">
            <v>45.215454816386121</v>
          </cell>
          <cell r="AE27">
            <v>43.903076034393798</v>
          </cell>
          <cell r="AG27">
            <v>43.903076034393798</v>
          </cell>
          <cell r="AI27">
            <v>6.26</v>
          </cell>
          <cell r="AK27">
            <v>2.495043680007873</v>
          </cell>
          <cell r="AM27">
            <v>5.9210589960922357</v>
          </cell>
          <cell r="AO27">
            <v>2.495043680007873</v>
          </cell>
          <cell r="AQ27">
            <v>0.80923038965458571</v>
          </cell>
          <cell r="AS27">
            <v>0</v>
          </cell>
          <cell r="AU27">
            <v>0.87974068402246042</v>
          </cell>
          <cell r="AW27">
            <v>14.33</v>
          </cell>
          <cell r="AY27">
            <v>0</v>
          </cell>
          <cell r="BA27">
            <v>0</v>
          </cell>
          <cell r="BD27">
            <v>467.31269087501482</v>
          </cell>
          <cell r="BF27">
            <v>34.9</v>
          </cell>
          <cell r="BH27">
            <v>502.2126908750148</v>
          </cell>
          <cell r="BJ27">
            <v>407</v>
          </cell>
          <cell r="BK27">
            <v>63</v>
          </cell>
          <cell r="BL27">
            <v>29440.699525125932</v>
          </cell>
          <cell r="BM27">
            <v>204400.56518613102</v>
          </cell>
          <cell r="BN27">
            <v>467.31269087501482</v>
          </cell>
          <cell r="BO27">
            <v>502.2126908750148</v>
          </cell>
          <cell r="BP27">
            <v>29440.699525125932</v>
          </cell>
          <cell r="BQ27">
            <v>204400.56518613102</v>
          </cell>
          <cell r="BR27" t="str">
            <v>Garden Park Care Center</v>
          </cell>
          <cell r="BS27">
            <v>451.77818549438138</v>
          </cell>
          <cell r="BT27">
            <v>489.19627664538933</v>
          </cell>
          <cell r="BU27">
            <v>28462.025686146026</v>
          </cell>
          <cell r="BV27">
            <v>199102.88459467347</v>
          </cell>
          <cell r="BX27">
            <v>451.77818549438138</v>
          </cell>
          <cell r="BY27">
            <v>489.19627664538933</v>
          </cell>
          <cell r="CA27">
            <v>493.79093090839996</v>
          </cell>
          <cell r="CB27">
            <v>13.08</v>
          </cell>
          <cell r="CD27">
            <v>495.04093090839996</v>
          </cell>
          <cell r="CE27">
            <v>201481.65887971877</v>
          </cell>
          <cell r="CF27">
            <v>460.23093090839996</v>
          </cell>
        </row>
        <row r="28">
          <cell r="G28">
            <v>206190009</v>
          </cell>
          <cell r="H28" t="str">
            <v>20619000939994</v>
          </cell>
          <cell r="I28">
            <v>11075</v>
          </cell>
          <cell r="K28">
            <v>168.68493731446742</v>
          </cell>
          <cell r="M28">
            <v>363.99272487068504</v>
          </cell>
          <cell r="O28">
            <v>168.68493731446742</v>
          </cell>
          <cell r="Q28">
            <v>20.685217521251143</v>
          </cell>
          <cell r="S28">
            <v>35.51070664125065</v>
          </cell>
          <cell r="U28">
            <v>20.685217521251143</v>
          </cell>
          <cell r="W28">
            <v>83.062514300708713</v>
          </cell>
          <cell r="Y28">
            <v>89.859704883640347</v>
          </cell>
          <cell r="AA28">
            <v>83.062514300708713</v>
          </cell>
          <cell r="AC28">
            <v>23.099836352420567</v>
          </cell>
          <cell r="AE28">
            <v>43.903076034393798</v>
          </cell>
          <cell r="AG28">
            <v>23.099836352420567</v>
          </cell>
          <cell r="AI28">
            <v>6.49</v>
          </cell>
          <cell r="AK28">
            <v>5.3354011083941986</v>
          </cell>
          <cell r="AM28">
            <v>5.9210589960922357</v>
          </cell>
          <cell r="AO28">
            <v>5.3354011083941986</v>
          </cell>
          <cell r="AQ28">
            <v>0.8660132430398797</v>
          </cell>
          <cell r="AS28">
            <v>0</v>
          </cell>
          <cell r="AU28">
            <v>0.91221309255079008</v>
          </cell>
          <cell r="AW28">
            <v>14.33</v>
          </cell>
          <cell r="AY28">
            <v>0</v>
          </cell>
          <cell r="BA28">
            <v>0</v>
          </cell>
          <cell r="BD28">
            <v>323.46613293283269</v>
          </cell>
          <cell r="BF28">
            <v>34.9</v>
          </cell>
          <cell r="BH28">
            <v>358.36613293283267</v>
          </cell>
          <cell r="BJ28">
            <v>5042</v>
          </cell>
          <cell r="BK28">
            <v>3412</v>
          </cell>
          <cell r="BL28">
            <v>1103666.4455668251</v>
          </cell>
          <cell r="BM28">
            <v>1806882.0422473424</v>
          </cell>
          <cell r="BN28">
            <v>323.46613293283275</v>
          </cell>
          <cell r="BO28">
            <v>358.36613293283273</v>
          </cell>
          <cell r="BP28">
            <v>1103666.4455668253</v>
          </cell>
          <cell r="BQ28">
            <v>1806882.0422473426</v>
          </cell>
          <cell r="BR28" t="str">
            <v>Gladstone Care and Rehab Center</v>
          </cell>
          <cell r="BS28">
            <v>312.71340466198478</v>
          </cell>
          <cell r="BT28">
            <v>349.07795261226875</v>
          </cell>
          <cell r="BU28">
            <v>1066978.1367066922</v>
          </cell>
          <cell r="BV28">
            <v>1760051.037071059</v>
          </cell>
          <cell r="BX28">
            <v>312.71340466198478</v>
          </cell>
          <cell r="BY28">
            <v>349.07795261226875</v>
          </cell>
          <cell r="CA28">
            <v>340.11551751610972</v>
          </cell>
          <cell r="CB28">
            <v>13.08</v>
          </cell>
          <cell r="CD28">
            <v>341.36551751610972</v>
          </cell>
          <cell r="CE28">
            <v>1721164.9393162252</v>
          </cell>
          <cell r="CF28">
            <v>306.55551751610972</v>
          </cell>
        </row>
        <row r="29">
          <cell r="G29">
            <v>206370713</v>
          </cell>
          <cell r="H29" t="str">
            <v>20637071340178</v>
          </cell>
          <cell r="I29">
            <v>11236</v>
          </cell>
          <cell r="K29">
            <v>212.21831736511103</v>
          </cell>
          <cell r="M29">
            <v>363.99272487068504</v>
          </cell>
          <cell r="O29">
            <v>212.21831736511103</v>
          </cell>
          <cell r="Q29">
            <v>21.409110113293821</v>
          </cell>
          <cell r="S29">
            <v>35.51070664125065</v>
          </cell>
          <cell r="U29">
            <v>21.409110113293821</v>
          </cell>
          <cell r="W29">
            <v>77.424346478830387</v>
          </cell>
          <cell r="Y29">
            <v>89.859704883640347</v>
          </cell>
          <cell r="AA29">
            <v>77.424346478830387</v>
          </cell>
          <cell r="AC29">
            <v>49.147562787338792</v>
          </cell>
          <cell r="AE29">
            <v>43.903076034393798</v>
          </cell>
          <cell r="AG29">
            <v>43.903076034393798</v>
          </cell>
          <cell r="AI29">
            <v>6.53</v>
          </cell>
          <cell r="AK29">
            <v>4.6688118595187662</v>
          </cell>
          <cell r="AM29">
            <v>5.9210589960922357</v>
          </cell>
          <cell r="AO29">
            <v>4.6688118595187662</v>
          </cell>
          <cell r="AQ29">
            <v>0.11138157114038211</v>
          </cell>
          <cell r="AS29">
            <v>0</v>
          </cell>
          <cell r="AU29">
            <v>0.92558739765040932</v>
          </cell>
          <cell r="AW29">
            <v>14.33</v>
          </cell>
          <cell r="AY29">
            <v>0</v>
          </cell>
          <cell r="BA29">
            <v>0</v>
          </cell>
          <cell r="BD29">
            <v>381.52063081993856</v>
          </cell>
          <cell r="BF29">
            <v>34.9</v>
          </cell>
          <cell r="BH29">
            <v>416.42063081993854</v>
          </cell>
          <cell r="BJ29">
            <v>6502</v>
          </cell>
          <cell r="BK29">
            <v>3141</v>
          </cell>
          <cell r="BL29">
            <v>1198356.301405427</v>
          </cell>
          <cell r="BM29">
            <v>2707566.9415912405</v>
          </cell>
          <cell r="BN29">
            <v>381.52063081993856</v>
          </cell>
          <cell r="BO29">
            <v>416.42063081993854</v>
          </cell>
          <cell r="BP29">
            <v>1198356.301405427</v>
          </cell>
          <cell r="BQ29">
            <v>2707566.9415912405</v>
          </cell>
          <cell r="BR29" t="str">
            <v>Golden Hill Subacute &amp; Rehabilitation Center</v>
          </cell>
          <cell r="BS29">
            <v>368.83804289107758</v>
          </cell>
          <cell r="BT29">
            <v>405.62778642751516</v>
          </cell>
          <cell r="BU29">
            <v>1158520.2927208748</v>
          </cell>
          <cell r="BV29">
            <v>2637391.8673517038</v>
          </cell>
          <cell r="BX29">
            <v>368.83804289107758</v>
          </cell>
          <cell r="BY29">
            <v>405.62778642751516</v>
          </cell>
          <cell r="CA29">
            <v>460.16202440808428</v>
          </cell>
          <cell r="CB29">
            <v>13.08</v>
          </cell>
          <cell r="CD29">
            <v>461.41202440808428</v>
          </cell>
          <cell r="CE29">
            <v>3000100.982701364</v>
          </cell>
          <cell r="CF29">
            <v>426.60202440808428</v>
          </cell>
        </row>
        <row r="30">
          <cell r="G30">
            <v>206190087</v>
          </cell>
          <cell r="H30" t="str">
            <v>20619008740178</v>
          </cell>
          <cell r="I30">
            <v>7084</v>
          </cell>
          <cell r="K30">
            <v>244.37382264666144</v>
          </cell>
          <cell r="M30">
            <v>363.99272487068504</v>
          </cell>
          <cell r="O30">
            <v>244.37382264666144</v>
          </cell>
          <cell r="Q30">
            <v>27.28127310832739</v>
          </cell>
          <cell r="S30">
            <v>35.51070664125065</v>
          </cell>
          <cell r="U30">
            <v>27.28127310832739</v>
          </cell>
          <cell r="W30">
            <v>122.7464070162678</v>
          </cell>
          <cell r="Y30">
            <v>89.859704883640347</v>
          </cell>
          <cell r="AA30">
            <v>89.859704883640347</v>
          </cell>
          <cell r="AC30">
            <v>85.147811343534528</v>
          </cell>
          <cell r="AE30">
            <v>43.903076034393798</v>
          </cell>
          <cell r="AG30">
            <v>43.903076034393798</v>
          </cell>
          <cell r="AI30">
            <v>6.71</v>
          </cell>
          <cell r="AK30">
            <v>10.381076580159155</v>
          </cell>
          <cell r="AM30">
            <v>5.9210589960922357</v>
          </cell>
          <cell r="AO30">
            <v>5.9210589960922357</v>
          </cell>
          <cell r="AQ30">
            <v>1.6126842179559573</v>
          </cell>
          <cell r="AS30">
            <v>0</v>
          </cell>
          <cell r="AU30">
            <v>0.8389045736871823</v>
          </cell>
          <cell r="AW30">
            <v>14.33</v>
          </cell>
          <cell r="AY30">
            <v>0</v>
          </cell>
          <cell r="BA30">
            <v>0</v>
          </cell>
          <cell r="BD30">
            <v>434.83052446075834</v>
          </cell>
          <cell r="BF30">
            <v>34.9</v>
          </cell>
          <cell r="BH30">
            <v>469.73052446075832</v>
          </cell>
          <cell r="BJ30">
            <v>3721</v>
          </cell>
          <cell r="BK30">
            <v>3254</v>
          </cell>
          <cell r="BL30">
            <v>1414938.5265953077</v>
          </cell>
          <cell r="BM30">
            <v>1747867.2815184817</v>
          </cell>
          <cell r="BN30">
            <v>439.29054204482526</v>
          </cell>
          <cell r="BO30">
            <v>474.19054204482524</v>
          </cell>
          <cell r="BP30">
            <v>1429451.4238138613</v>
          </cell>
          <cell r="BQ30">
            <v>1764463.0069487947</v>
          </cell>
          <cell r="BR30" t="str">
            <v xml:space="preserve">Goldstar Healthcare Center of Santa Monica, LLC </v>
          </cell>
          <cell r="BS30">
            <v>420.37579799216786</v>
          </cell>
          <cell r="BT30">
            <v>457.55598727009601</v>
          </cell>
          <cell r="BU30">
            <v>1367902.8466665142</v>
          </cell>
          <cell r="BV30">
            <v>1702565.8286320271</v>
          </cell>
          <cell r="BX30">
            <v>424.68755474679386</v>
          </cell>
          <cell r="BY30">
            <v>461.90040953488796</v>
          </cell>
          <cell r="CA30">
            <v>454.38521757817369</v>
          </cell>
          <cell r="CB30">
            <v>13.08</v>
          </cell>
          <cell r="CD30">
            <v>455.63521757817369</v>
          </cell>
          <cell r="CE30">
            <v>1695418.6446083842</v>
          </cell>
          <cell r="CF30">
            <v>420.82521757817369</v>
          </cell>
        </row>
        <row r="31">
          <cell r="G31">
            <v>206301210</v>
          </cell>
          <cell r="H31" t="str">
            <v>20630121040178</v>
          </cell>
          <cell r="I31">
            <v>6014</v>
          </cell>
          <cell r="K31">
            <v>402.39281895244721</v>
          </cell>
          <cell r="M31">
            <v>363.99272487068504</v>
          </cell>
          <cell r="O31">
            <v>363.99272487068504</v>
          </cell>
          <cell r="Q31">
            <v>47.104822329242843</v>
          </cell>
          <cell r="S31">
            <v>35.51070664125065</v>
          </cell>
          <cell r="U31">
            <v>35.51070664125065</v>
          </cell>
          <cell r="W31">
            <v>75.3853458796506</v>
          </cell>
          <cell r="Y31">
            <v>89.859704883640347</v>
          </cell>
          <cell r="AA31">
            <v>75.3853458796506</v>
          </cell>
          <cell r="AC31">
            <v>89.385696127271473</v>
          </cell>
          <cell r="AE31">
            <v>43.903076034393798</v>
          </cell>
          <cell r="AG31">
            <v>43.903076034393798</v>
          </cell>
          <cell r="AI31">
            <v>6.41</v>
          </cell>
          <cell r="AK31">
            <v>4.6243406459324881</v>
          </cell>
          <cell r="AM31">
            <v>5.9210589960922357</v>
          </cell>
          <cell r="AO31">
            <v>4.6243406459324881</v>
          </cell>
          <cell r="AQ31">
            <v>1.0009544396408381</v>
          </cell>
          <cell r="AS31">
            <v>0</v>
          </cell>
          <cell r="AU31">
            <v>1.0375690056534752</v>
          </cell>
          <cell r="AW31">
            <v>14.33</v>
          </cell>
          <cell r="AY31">
            <v>0</v>
          </cell>
          <cell r="BA31">
            <v>0</v>
          </cell>
          <cell r="BD31">
            <v>546.19471751720687</v>
          </cell>
          <cell r="BF31">
            <v>34.9</v>
          </cell>
          <cell r="BH31">
            <v>581.09471751720685</v>
          </cell>
          <cell r="BJ31">
            <v>3766</v>
          </cell>
          <cell r="BK31">
            <v>988</v>
          </cell>
          <cell r="BL31">
            <v>539640.38090700039</v>
          </cell>
          <cell r="BM31">
            <v>2188402.7061698008</v>
          </cell>
          <cell r="BN31">
            <v>546.19471751720698</v>
          </cell>
          <cell r="BO31">
            <v>581.09471751720696</v>
          </cell>
          <cell r="BP31">
            <v>539640.38090700051</v>
          </cell>
          <cell r="BQ31">
            <v>2188402.7061698013</v>
          </cell>
          <cell r="BR31" t="str">
            <v>Huntington Valley Healthcare Center</v>
          </cell>
          <cell r="BS31">
            <v>528.0379994485038</v>
          </cell>
          <cell r="BT31">
            <v>566.03382860045588</v>
          </cell>
          <cell r="BU31">
            <v>521701.54345512175</v>
          </cell>
          <cell r="BV31">
            <v>2131683.3985093166</v>
          </cell>
          <cell r="BX31">
            <v>528.0379994485038</v>
          </cell>
          <cell r="BY31">
            <v>566.03382860045588</v>
          </cell>
          <cell r="CA31">
            <v>555.6149147985418</v>
          </cell>
          <cell r="CB31">
            <v>13.08</v>
          </cell>
          <cell r="CD31">
            <v>556.8649147985418</v>
          </cell>
          <cell r="CE31">
            <v>2097153.2691313084</v>
          </cell>
          <cell r="CF31">
            <v>522.05491479854186</v>
          </cell>
        </row>
        <row r="32">
          <cell r="G32">
            <v>206190173</v>
          </cell>
          <cell r="H32" t="str">
            <v>20619017340178</v>
          </cell>
          <cell r="I32">
            <v>16422</v>
          </cell>
          <cell r="K32">
            <v>268.69735117849478</v>
          </cell>
          <cell r="M32">
            <v>363.99272487068504</v>
          </cell>
          <cell r="O32">
            <v>268.69735117849478</v>
          </cell>
          <cell r="Q32">
            <v>21.396890813613062</v>
          </cell>
          <cell r="S32">
            <v>35.51070664125065</v>
          </cell>
          <cell r="U32">
            <v>21.396890813613062</v>
          </cell>
          <cell r="W32">
            <v>91.031927464330209</v>
          </cell>
          <cell r="Y32">
            <v>89.859704883640347</v>
          </cell>
          <cell r="AA32">
            <v>89.859704883640347</v>
          </cell>
          <cell r="AC32">
            <v>43.676522359759929</v>
          </cell>
          <cell r="AE32">
            <v>43.903076034393798</v>
          </cell>
          <cell r="AG32">
            <v>43.676522359759929</v>
          </cell>
          <cell r="AI32">
            <v>6.91</v>
          </cell>
          <cell r="AK32">
            <v>2.5363598622961767</v>
          </cell>
          <cell r="AM32">
            <v>5.9210589960922357</v>
          </cell>
          <cell r="AO32">
            <v>2.5363598622961767</v>
          </cell>
          <cell r="AQ32">
            <v>0.9753308569804735</v>
          </cell>
          <cell r="AS32">
            <v>0</v>
          </cell>
          <cell r="AU32">
            <v>0.86851297040555353</v>
          </cell>
          <cell r="AW32">
            <v>14.33</v>
          </cell>
          <cell r="AY32">
            <v>0</v>
          </cell>
          <cell r="BA32">
            <v>0</v>
          </cell>
          <cell r="BD32">
            <v>449.25067292519032</v>
          </cell>
          <cell r="BF32">
            <v>34.9</v>
          </cell>
          <cell r="BH32">
            <v>484.15067292519029</v>
          </cell>
          <cell r="BJ32">
            <v>7287</v>
          </cell>
          <cell r="BK32">
            <v>5503</v>
          </cell>
          <cell r="BL32">
            <v>2472226.4531073221</v>
          </cell>
          <cell r="BM32">
            <v>3528005.9536058619</v>
          </cell>
          <cell r="BN32">
            <v>449.25067292519037</v>
          </cell>
          <cell r="BO32">
            <v>484.15067292519035</v>
          </cell>
          <cell r="BP32">
            <v>2472226.4531073226</v>
          </cell>
          <cell r="BQ32">
            <v>3528005.9536058619</v>
          </cell>
          <cell r="BR32" t="str">
            <v>Inland Valley Care &amp; Rehabilitation Center</v>
          </cell>
          <cell r="BS32">
            <v>434.31658889091761</v>
          </cell>
          <cell r="BT32">
            <v>471.60239243995153</v>
          </cell>
          <cell r="BU32">
            <v>2390044.1886667195</v>
          </cell>
          <cell r="BV32">
            <v>3436566.6337099266</v>
          </cell>
          <cell r="BX32">
            <v>434.31658889091761</v>
          </cell>
          <cell r="BY32">
            <v>471.60239243995153</v>
          </cell>
          <cell r="CA32">
            <v>451.57502899271259</v>
          </cell>
          <cell r="CB32">
            <v>13.08</v>
          </cell>
          <cell r="CD32">
            <v>452.82502899271259</v>
          </cell>
          <cell r="CE32">
            <v>3299735.9862698968</v>
          </cell>
          <cell r="CF32">
            <v>418.01502899271259</v>
          </cell>
        </row>
        <row r="33">
          <cell r="G33">
            <v>206190419</v>
          </cell>
          <cell r="H33" t="str">
            <v>20619041940178</v>
          </cell>
          <cell r="I33">
            <v>10452</v>
          </cell>
          <cell r="K33">
            <v>272.83312289167748</v>
          </cell>
          <cell r="M33">
            <v>363.99272487068504</v>
          </cell>
          <cell r="O33">
            <v>272.83312289167748</v>
          </cell>
          <cell r="Q33">
            <v>13.594305864627966</v>
          </cell>
          <cell r="S33">
            <v>35.51070664125065</v>
          </cell>
          <cell r="U33">
            <v>13.594305864627966</v>
          </cell>
          <cell r="W33">
            <v>59.082219636877475</v>
          </cell>
          <cell r="Y33">
            <v>89.859704883640347</v>
          </cell>
          <cell r="AA33">
            <v>59.082219636877475</v>
          </cell>
          <cell r="AC33">
            <v>39.802001047591475</v>
          </cell>
          <cell r="AE33">
            <v>43.903076034393798</v>
          </cell>
          <cell r="AG33">
            <v>39.802001047591475</v>
          </cell>
          <cell r="AI33">
            <v>6.11</v>
          </cell>
          <cell r="AK33">
            <v>4.6531007880525532</v>
          </cell>
          <cell r="AM33">
            <v>5.9210589960922357</v>
          </cell>
          <cell r="AO33">
            <v>4.6531007880525532</v>
          </cell>
          <cell r="AQ33">
            <v>0.41464966832504152</v>
          </cell>
          <cell r="AS33">
            <v>0</v>
          </cell>
          <cell r="AU33">
            <v>0.85287026406429378</v>
          </cell>
          <cell r="AW33">
            <v>14.33</v>
          </cell>
          <cell r="AY33">
            <v>0</v>
          </cell>
          <cell r="BA33">
            <v>0</v>
          </cell>
          <cell r="BD33">
            <v>411.67227016121626</v>
          </cell>
          <cell r="BF33">
            <v>34.9</v>
          </cell>
          <cell r="BH33">
            <v>446.57227016121624</v>
          </cell>
          <cell r="BJ33">
            <v>5747</v>
          </cell>
          <cell r="BK33">
            <v>4005</v>
          </cell>
          <cell r="BL33">
            <v>1648747.441995671</v>
          </cell>
          <cell r="BM33">
            <v>2566450.8366165096</v>
          </cell>
          <cell r="BN33">
            <v>411.67227016121632</v>
          </cell>
          <cell r="BO33">
            <v>446.5722701612163</v>
          </cell>
          <cell r="BP33">
            <v>1648747.4419956713</v>
          </cell>
          <cell r="BQ33">
            <v>2566450.8366165101</v>
          </cell>
          <cell r="BR33" t="str">
            <v>Intercommunity Healthcare Center</v>
          </cell>
          <cell r="BS33">
            <v>397.9873751845733</v>
          </cell>
          <cell r="BT33">
            <v>434.9979516354241</v>
          </cell>
          <cell r="BU33">
            <v>1593939.437614216</v>
          </cell>
          <cell r="BV33">
            <v>2499933.2280487823</v>
          </cell>
          <cell r="BX33">
            <v>397.9873751845733</v>
          </cell>
          <cell r="BY33">
            <v>434.9979516354241</v>
          </cell>
          <cell r="CA33">
            <v>423.53435852758372</v>
          </cell>
          <cell r="CB33">
            <v>13.08</v>
          </cell>
          <cell r="CD33">
            <v>424.78435852758372</v>
          </cell>
          <cell r="CE33">
            <v>2441235.7084580236</v>
          </cell>
          <cell r="CF33">
            <v>389.97435852758372</v>
          </cell>
        </row>
        <row r="34">
          <cell r="G34">
            <v>206073366</v>
          </cell>
          <cell r="H34" t="str">
            <v>20607336640178</v>
          </cell>
          <cell r="I34">
            <v>10651</v>
          </cell>
          <cell r="K34">
            <v>396.6827817787514</v>
          </cell>
          <cell r="M34">
            <v>363.99272487068504</v>
          </cell>
          <cell r="O34">
            <v>363.99272487068504</v>
          </cell>
          <cell r="Q34">
            <v>24.317560768281883</v>
          </cell>
          <cell r="S34">
            <v>35.51070664125065</v>
          </cell>
          <cell r="U34">
            <v>24.317560768281883</v>
          </cell>
          <cell r="W34">
            <v>70.986685245526843</v>
          </cell>
          <cell r="Y34">
            <v>89.859704883640347</v>
          </cell>
          <cell r="AA34">
            <v>70.986685245526843</v>
          </cell>
          <cell r="AC34">
            <v>65.15767650349359</v>
          </cell>
          <cell r="AE34">
            <v>43.903076034393798</v>
          </cell>
          <cell r="AG34">
            <v>43.903076034393798</v>
          </cell>
          <cell r="AI34">
            <v>7.87</v>
          </cell>
          <cell r="AK34">
            <v>0.92960386434997955</v>
          </cell>
          <cell r="AM34">
            <v>5.9210589960922357</v>
          </cell>
          <cell r="AO34">
            <v>0.92960386434997955</v>
          </cell>
          <cell r="AQ34">
            <v>2.5787605232685507</v>
          </cell>
          <cell r="AS34">
            <v>0</v>
          </cell>
          <cell r="AU34">
            <v>0.86483334898131636</v>
          </cell>
          <cell r="AW34">
            <v>14.33</v>
          </cell>
          <cell r="AY34">
            <v>0</v>
          </cell>
          <cell r="BA34">
            <v>0</v>
          </cell>
          <cell r="BD34">
            <v>529.77324465548736</v>
          </cell>
          <cell r="BF34">
            <v>34.9</v>
          </cell>
          <cell r="BH34">
            <v>564.67324465548734</v>
          </cell>
          <cell r="BJ34">
            <v>3697</v>
          </cell>
          <cell r="BK34">
            <v>4527</v>
          </cell>
          <cell r="BL34">
            <v>2398283.4785553911</v>
          </cell>
          <cell r="BM34">
            <v>2087596.9854913368</v>
          </cell>
          <cell r="BN34">
            <v>529.77324465548747</v>
          </cell>
          <cell r="BO34">
            <v>564.67324465548745</v>
          </cell>
          <cell r="BP34">
            <v>2398283.478555392</v>
          </cell>
          <cell r="BQ34">
            <v>2087596.985491337</v>
          </cell>
          <cell r="BR34" t="str">
            <v>Kindred Transitional Care &amp; Rehab-Walnut Creek</v>
          </cell>
          <cell r="BS34">
            <v>512.16241259311266</v>
          </cell>
          <cell r="BT34">
            <v>550.03796962088722</v>
          </cell>
          <cell r="BU34">
            <v>2318559.2418090212</v>
          </cell>
          <cell r="BV34">
            <v>2033490.37368842</v>
          </cell>
          <cell r="BX34">
            <v>512.16241259311266</v>
          </cell>
          <cell r="BY34">
            <v>550.03796962088722</v>
          </cell>
          <cell r="CA34">
            <v>550.71711859393235</v>
          </cell>
          <cell r="CB34">
            <v>13.08</v>
          </cell>
          <cell r="CD34">
            <v>551.96711859393235</v>
          </cell>
          <cell r="CE34">
            <v>2040622.4374417679</v>
          </cell>
          <cell r="CF34">
            <v>517.1571185939323</v>
          </cell>
        </row>
        <row r="35">
          <cell r="G35">
            <v>206301280</v>
          </cell>
          <cell r="H35" t="str">
            <v>20630128040178</v>
          </cell>
          <cell r="I35">
            <v>12422</v>
          </cell>
          <cell r="K35">
            <v>320.32365179125514</v>
          </cell>
          <cell r="M35">
            <v>363.99272487068504</v>
          </cell>
          <cell r="O35">
            <v>320.32365179125514</v>
          </cell>
          <cell r="Q35">
            <v>22.099001139416462</v>
          </cell>
          <cell r="S35">
            <v>35.51070664125065</v>
          </cell>
          <cell r="U35">
            <v>22.099001139416462</v>
          </cell>
          <cell r="W35">
            <v>30.283016507133226</v>
          </cell>
          <cell r="Y35">
            <v>89.859704883640347</v>
          </cell>
          <cell r="AA35">
            <v>30.283016507133226</v>
          </cell>
          <cell r="AC35">
            <v>38.05914780068894</v>
          </cell>
          <cell r="AE35">
            <v>43.903076034393798</v>
          </cell>
          <cell r="AG35">
            <v>38.05914780068894</v>
          </cell>
          <cell r="AI35">
            <v>6.01</v>
          </cell>
          <cell r="AK35">
            <v>1.5189665658189109</v>
          </cell>
          <cell r="AM35">
            <v>5.9210589960922357</v>
          </cell>
          <cell r="AO35">
            <v>1.5189665658189109</v>
          </cell>
          <cell r="AQ35">
            <v>0.68254199538453286</v>
          </cell>
          <cell r="AS35">
            <v>0</v>
          </cell>
          <cell r="AU35">
            <v>0.93289808404443719</v>
          </cell>
          <cell r="AW35">
            <v>14.33</v>
          </cell>
          <cell r="AY35">
            <v>0</v>
          </cell>
          <cell r="BA35">
            <v>0</v>
          </cell>
          <cell r="BD35">
            <v>434.23922388374166</v>
          </cell>
          <cell r="BF35">
            <v>34.9</v>
          </cell>
          <cell r="BH35">
            <v>469.13922388374164</v>
          </cell>
          <cell r="BJ35">
            <v>1485</v>
          </cell>
          <cell r="BK35">
            <v>1006</v>
          </cell>
          <cell r="BL35">
            <v>436844.65922704409</v>
          </cell>
          <cell r="BM35">
            <v>696671.74746735638</v>
          </cell>
          <cell r="BN35">
            <v>434.23922388374172</v>
          </cell>
          <cell r="BO35">
            <v>469.13922388374169</v>
          </cell>
          <cell r="BP35">
            <v>436844.65922704415</v>
          </cell>
          <cell r="BQ35">
            <v>696671.74746735638</v>
          </cell>
          <cell r="BR35" t="str">
            <v>Knott Avenue Care Center</v>
          </cell>
          <cell r="BS35">
            <v>419.80415355155532</v>
          </cell>
          <cell r="BT35">
            <v>456.98001209879789</v>
          </cell>
          <cell r="BU35">
            <v>422322.97847286466</v>
          </cell>
          <cell r="BV35">
            <v>678615.31796671485</v>
          </cell>
          <cell r="BX35">
            <v>419.80415355155532</v>
          </cell>
          <cell r="BY35">
            <v>456.98001209879789</v>
          </cell>
          <cell r="CA35">
            <v>497.35308138435528</v>
          </cell>
          <cell r="CB35">
            <v>13.08</v>
          </cell>
          <cell r="CD35">
            <v>498.60308138435528</v>
          </cell>
          <cell r="CE35">
            <v>740425.57585576759</v>
          </cell>
          <cell r="CF35">
            <v>463.79308138435528</v>
          </cell>
        </row>
        <row r="36">
          <cell r="G36">
            <v>206361332</v>
          </cell>
          <cell r="H36" t="str">
            <v>20636133240178</v>
          </cell>
          <cell r="I36">
            <v>19964</v>
          </cell>
          <cell r="K36">
            <v>310.23831152427641</v>
          </cell>
          <cell r="M36">
            <v>363.99272487068504</v>
          </cell>
          <cell r="O36">
            <v>310.23831152427641</v>
          </cell>
          <cell r="Q36">
            <v>17.252616851602571</v>
          </cell>
          <cell r="S36">
            <v>35.51070664125065</v>
          </cell>
          <cell r="U36">
            <v>17.252616851602571</v>
          </cell>
          <cell r="W36">
            <v>75.89789524047724</v>
          </cell>
          <cell r="Y36">
            <v>89.859704883640347</v>
          </cell>
          <cell r="AA36">
            <v>75.89789524047724</v>
          </cell>
          <cell r="AC36">
            <v>32.848300438881267</v>
          </cell>
          <cell r="AE36">
            <v>43.903076034393798</v>
          </cell>
          <cell r="AG36">
            <v>32.848300438881267</v>
          </cell>
          <cell r="AI36">
            <v>6.32</v>
          </cell>
          <cell r="AK36">
            <v>5.0028350554455363</v>
          </cell>
          <cell r="AM36">
            <v>5.9210589960922357</v>
          </cell>
          <cell r="AO36">
            <v>5.0028350554455363</v>
          </cell>
          <cell r="AQ36">
            <v>0.4526633774126762</v>
          </cell>
          <cell r="AS36">
            <v>0</v>
          </cell>
          <cell r="AU36">
            <v>0.72930575035063105</v>
          </cell>
          <cell r="AW36">
            <v>14.33</v>
          </cell>
          <cell r="AY36">
            <v>0</v>
          </cell>
          <cell r="BA36">
            <v>0</v>
          </cell>
          <cell r="BD36">
            <v>463.07192823844633</v>
          </cell>
          <cell r="BF36">
            <v>34.9</v>
          </cell>
          <cell r="BH36">
            <v>497.97192823844631</v>
          </cell>
          <cell r="BJ36">
            <v>12501</v>
          </cell>
          <cell r="BK36">
            <v>7463</v>
          </cell>
          <cell r="BL36">
            <v>3455905.800443525</v>
          </cell>
          <cell r="BM36">
            <v>6225147.0749088172</v>
          </cell>
          <cell r="BN36">
            <v>463.07192823844628</v>
          </cell>
          <cell r="BO36">
            <v>497.97192823844625</v>
          </cell>
          <cell r="BP36">
            <v>3455905.8004435245</v>
          </cell>
          <cell r="BQ36">
            <v>6225147.0749088163</v>
          </cell>
          <cell r="BR36" t="str">
            <v>Legacy Post-Acute Rehabilitation Center</v>
          </cell>
          <cell r="BS36">
            <v>447.67839516882032</v>
          </cell>
          <cell r="BT36">
            <v>485.06542664968003</v>
          </cell>
          <cell r="BU36">
            <v>3341023.8631449062</v>
          </cell>
          <cell r="BV36">
            <v>6063802.8985476503</v>
          </cell>
          <cell r="BX36">
            <v>447.67839516882032</v>
          </cell>
          <cell r="BY36">
            <v>485.06542664968003</v>
          </cell>
          <cell r="CA36">
            <v>480.77705982894474</v>
          </cell>
          <cell r="CB36">
            <v>13.08</v>
          </cell>
          <cell r="CD36">
            <v>482.02705982894474</v>
          </cell>
          <cell r="CE36">
            <v>6025820.274921638</v>
          </cell>
          <cell r="CF36">
            <v>447.21705982894474</v>
          </cell>
        </row>
        <row r="37">
          <cell r="G37">
            <v>206190481</v>
          </cell>
          <cell r="H37" t="str">
            <v>20619048139994</v>
          </cell>
          <cell r="I37">
            <v>11693</v>
          </cell>
          <cell r="K37">
            <v>289.0136323177905</v>
          </cell>
          <cell r="M37">
            <v>363.99272487068504</v>
          </cell>
          <cell r="O37">
            <v>289.0136323177905</v>
          </cell>
          <cell r="Q37">
            <v>16.014178229870378</v>
          </cell>
          <cell r="S37">
            <v>35.51070664125065</v>
          </cell>
          <cell r="U37">
            <v>16.014178229870378</v>
          </cell>
          <cell r="W37">
            <v>70.091247331510004</v>
          </cell>
          <cell r="Y37">
            <v>89.859704883640347</v>
          </cell>
          <cell r="AA37">
            <v>70.091247331510004</v>
          </cell>
          <cell r="AC37">
            <v>49.347485050744929</v>
          </cell>
          <cell r="AE37">
            <v>43.903076034393798</v>
          </cell>
          <cell r="AG37">
            <v>43.903076034393798</v>
          </cell>
          <cell r="AI37">
            <v>6.4</v>
          </cell>
          <cell r="AK37">
            <v>6.8620039686677874</v>
          </cell>
          <cell r="AM37">
            <v>5.9210589960922357</v>
          </cell>
          <cell r="AO37">
            <v>5.9210589960922357</v>
          </cell>
          <cell r="AQ37">
            <v>0.66334872715869908</v>
          </cell>
          <cell r="AS37">
            <v>0</v>
          </cell>
          <cell r="AU37">
            <v>0.83858889934148628</v>
          </cell>
          <cell r="AW37">
            <v>14.33</v>
          </cell>
          <cell r="AY37">
            <v>0</v>
          </cell>
          <cell r="BA37">
            <v>0</v>
          </cell>
          <cell r="BD37">
            <v>447.1751305361571</v>
          </cell>
          <cell r="BF37">
            <v>34.9</v>
          </cell>
          <cell r="BH37">
            <v>482.07513053615708</v>
          </cell>
          <cell r="BJ37">
            <v>5530</v>
          </cell>
          <cell r="BK37">
            <v>4399</v>
          </cell>
          <cell r="BL37">
            <v>1967123.3992285552</v>
          </cell>
          <cell r="BM37">
            <v>2665875.4718649485</v>
          </cell>
          <cell r="BN37">
            <v>448.11607550873259</v>
          </cell>
          <cell r="BO37">
            <v>483.01607550873257</v>
          </cell>
          <cell r="BP37">
            <v>1971262.6161629148</v>
          </cell>
          <cell r="BQ37">
            <v>2671078.8975632912</v>
          </cell>
          <cell r="BR37" t="str">
            <v>Longwood Manor Convalescent Hospital</v>
          </cell>
          <cell r="BS37">
            <v>432.31004211240332</v>
          </cell>
          <cell r="BT37">
            <v>469.58064423011302</v>
          </cell>
          <cell r="BU37">
            <v>1901731.8752524622</v>
          </cell>
          <cell r="BV37">
            <v>2596780.9625925249</v>
          </cell>
          <cell r="BX37">
            <v>433.21970799706884</v>
          </cell>
          <cell r="BY37">
            <v>470.49720166777985</v>
          </cell>
          <cell r="CA37">
            <v>475.94968526648944</v>
          </cell>
          <cell r="CB37">
            <v>13.08</v>
          </cell>
          <cell r="CD37">
            <v>477.19968526648944</v>
          </cell>
          <cell r="CE37">
            <v>2638914.2595236865</v>
          </cell>
          <cell r="CF37">
            <v>442.38968526648944</v>
          </cell>
        </row>
        <row r="38">
          <cell r="G38">
            <v>206331203</v>
          </cell>
          <cell r="H38" t="str">
            <v>20633120340178</v>
          </cell>
          <cell r="I38">
            <v>9408</v>
          </cell>
          <cell r="K38">
            <v>274.65390049270258</v>
          </cell>
          <cell r="M38">
            <v>363.99272487068504</v>
          </cell>
          <cell r="O38">
            <v>274.65390049270258</v>
          </cell>
          <cell r="Q38">
            <v>31.681383162985938</v>
          </cell>
          <cell r="S38">
            <v>35.51070664125065</v>
          </cell>
          <cell r="U38">
            <v>31.681383162985938</v>
          </cell>
          <cell r="W38">
            <v>98.8770006562373</v>
          </cell>
          <cell r="Y38">
            <v>89.859704883640347</v>
          </cell>
          <cell r="AA38">
            <v>89.859704883640347</v>
          </cell>
          <cell r="AC38">
            <v>39.575452856867138</v>
          </cell>
          <cell r="AE38">
            <v>43.903076034393798</v>
          </cell>
          <cell r="AG38">
            <v>39.575452856867138</v>
          </cell>
          <cell r="AI38">
            <v>6.71</v>
          </cell>
          <cell r="AK38">
            <v>1.3557810392289527</v>
          </cell>
          <cell r="AM38">
            <v>5.9210589960922357</v>
          </cell>
          <cell r="AO38">
            <v>1.3557810392289527</v>
          </cell>
          <cell r="AQ38">
            <v>1.0383643353174603</v>
          </cell>
          <cell r="AS38">
            <v>0</v>
          </cell>
          <cell r="AU38">
            <v>1.2633503401360542</v>
          </cell>
          <cell r="AW38">
            <v>14.33</v>
          </cell>
          <cell r="BD38">
            <v>460.46793711087844</v>
          </cell>
          <cell r="BF38">
            <v>34.9</v>
          </cell>
          <cell r="BH38">
            <v>495.36793711087842</v>
          </cell>
          <cell r="BJ38">
            <v>4715</v>
          </cell>
          <cell r="BK38">
            <v>1279</v>
          </cell>
          <cell r="BL38">
            <v>588938.49156481354</v>
          </cell>
          <cell r="BM38">
            <v>2335659.8234777916</v>
          </cell>
          <cell r="BN38">
            <v>460.46793711087838</v>
          </cell>
          <cell r="BO38">
            <v>495.36793711087836</v>
          </cell>
          <cell r="BP38">
            <v>588938.49156481342</v>
          </cell>
          <cell r="BQ38">
            <v>2335659.8234777916</v>
          </cell>
          <cell r="BR38" t="str">
            <v>Mission Nursing Center AKA Mission Care Center</v>
          </cell>
          <cell r="BS38">
            <v>445.16096645432657</v>
          </cell>
          <cell r="BT38">
            <v>482.52892610485242</v>
          </cell>
          <cell r="BU38">
            <v>569360.87609508366</v>
          </cell>
          <cell r="BV38">
            <v>2275123.8865843792</v>
          </cell>
          <cell r="BX38">
            <v>445.16096645432657</v>
          </cell>
          <cell r="BY38">
            <v>482.52892610485242</v>
          </cell>
          <cell r="CA38">
            <v>496.87674301091164</v>
          </cell>
          <cell r="CB38">
            <v>13.08</v>
          </cell>
          <cell r="CD38">
            <v>498.12674301091164</v>
          </cell>
          <cell r="CE38">
            <v>2348667.5932964482</v>
          </cell>
          <cell r="CF38">
            <v>463.31674301091164</v>
          </cell>
        </row>
        <row r="39">
          <cell r="G39">
            <v>206190554</v>
          </cell>
          <cell r="H39" t="str">
            <v>20619055440178</v>
          </cell>
          <cell r="I39">
            <v>8546</v>
          </cell>
          <cell r="K39">
            <v>308.49156800695732</v>
          </cell>
          <cell r="M39">
            <v>363.99272487068504</v>
          </cell>
          <cell r="O39">
            <v>308.49156800695732</v>
          </cell>
          <cell r="Q39">
            <v>25.14371837339749</v>
          </cell>
          <cell r="S39">
            <v>35.51070664125065</v>
          </cell>
          <cell r="U39">
            <v>25.14371837339749</v>
          </cell>
          <cell r="W39">
            <v>84.662506046597215</v>
          </cell>
          <cell r="Y39">
            <v>89.859704883640347</v>
          </cell>
          <cell r="AA39">
            <v>84.662506046597215</v>
          </cell>
          <cell r="AC39">
            <v>47.897247395851032</v>
          </cell>
          <cell r="AE39">
            <v>43.903076034393798</v>
          </cell>
          <cell r="AG39">
            <v>43.903076034393798</v>
          </cell>
          <cell r="AI39">
            <v>6.16</v>
          </cell>
          <cell r="AK39">
            <v>2.0704702589357291</v>
          </cell>
          <cell r="AM39">
            <v>5.9210589960922357</v>
          </cell>
          <cell r="AO39">
            <v>2.0704702589357291</v>
          </cell>
          <cell r="AQ39">
            <v>0.60163799828379749</v>
          </cell>
          <cell r="AS39">
            <v>0</v>
          </cell>
          <cell r="AU39">
            <v>0.83446758717528668</v>
          </cell>
          <cell r="AW39">
            <v>14.33</v>
          </cell>
          <cell r="AY39">
            <v>0</v>
          </cell>
          <cell r="BA39">
            <v>0</v>
          </cell>
          <cell r="BD39">
            <v>486.19744430574065</v>
          </cell>
          <cell r="BF39">
            <v>34.9</v>
          </cell>
          <cell r="BH39">
            <v>521.09744430574062</v>
          </cell>
          <cell r="BJ39">
            <v>2466</v>
          </cell>
          <cell r="BK39">
            <v>5012</v>
          </cell>
          <cell r="BL39">
            <v>2436821.5908603719</v>
          </cell>
          <cell r="BM39">
            <v>1285026.2976579564</v>
          </cell>
          <cell r="BN39">
            <v>486.19744430574076</v>
          </cell>
          <cell r="BO39">
            <v>521.09744430574074</v>
          </cell>
          <cell r="BP39">
            <v>2436821.5908603729</v>
          </cell>
          <cell r="BQ39">
            <v>1285026.2976579566</v>
          </cell>
          <cell r="BR39" t="str">
            <v>Mountain View Convalescent Hospital</v>
          </cell>
          <cell r="BS39">
            <v>470.0351680352727</v>
          </cell>
          <cell r="BT39">
            <v>507.59157256589094</v>
          </cell>
          <cell r="BU39">
            <v>2355816.2621927867</v>
          </cell>
          <cell r="BV39">
            <v>1251720.8179474871</v>
          </cell>
          <cell r="BX39">
            <v>470.0351680352727</v>
          </cell>
          <cell r="BY39">
            <v>507.59157256589094</v>
          </cell>
          <cell r="CA39">
            <v>520.42569319807421</v>
          </cell>
          <cell r="CB39">
            <v>13.08</v>
          </cell>
          <cell r="CD39">
            <v>521.67569319807421</v>
          </cell>
          <cell r="CE39">
            <v>1286452.2594264511</v>
          </cell>
          <cell r="CF39">
            <v>486.86569319807415</v>
          </cell>
        </row>
        <row r="40">
          <cell r="G40">
            <v>206304012</v>
          </cell>
          <cell r="H40" t="str">
            <v>20630401240117</v>
          </cell>
          <cell r="I40">
            <v>12929</v>
          </cell>
          <cell r="K40">
            <v>381.21506143085162</v>
          </cell>
          <cell r="M40">
            <v>363.99272487068504</v>
          </cell>
          <cell r="O40">
            <v>363.99272487068504</v>
          </cell>
          <cell r="Q40">
            <v>34.657109016314642</v>
          </cell>
          <cell r="S40">
            <v>35.51070664125065</v>
          </cell>
          <cell r="U40">
            <v>34.657109016314642</v>
          </cell>
          <cell r="W40">
            <v>70.090733328987952</v>
          </cell>
          <cell r="Y40">
            <v>89.859704883640347</v>
          </cell>
          <cell r="AA40">
            <v>70.090733328987952</v>
          </cell>
          <cell r="AC40">
            <v>46.293378543581667</v>
          </cell>
          <cell r="AE40">
            <v>43.903076034393798</v>
          </cell>
          <cell r="AG40">
            <v>43.903076034393798</v>
          </cell>
          <cell r="AI40">
            <v>9.4600000000000009</v>
          </cell>
          <cell r="AK40">
            <v>7.2656219165870199</v>
          </cell>
          <cell r="AM40">
            <v>5.9210589960922357</v>
          </cell>
          <cell r="AO40">
            <v>5.9210589960922357</v>
          </cell>
          <cell r="AQ40">
            <v>2.1876011292443343</v>
          </cell>
          <cell r="AS40">
            <v>0</v>
          </cell>
          <cell r="AU40">
            <v>0.85035037512568645</v>
          </cell>
          <cell r="AW40">
            <v>14.33</v>
          </cell>
          <cell r="AY40">
            <v>0</v>
          </cell>
          <cell r="BA40">
            <v>0</v>
          </cell>
          <cell r="BD40">
            <v>545.39265375084369</v>
          </cell>
          <cell r="BF40">
            <v>34.9</v>
          </cell>
          <cell r="BH40">
            <v>580.29265375084367</v>
          </cell>
          <cell r="BJ40">
            <v>214</v>
          </cell>
          <cell r="BK40">
            <v>60</v>
          </cell>
          <cell r="BL40">
            <v>32723.559225050623</v>
          </cell>
          <cell r="BM40">
            <v>124182.62790268054</v>
          </cell>
          <cell r="BN40">
            <v>546.7372166713385</v>
          </cell>
          <cell r="BO40">
            <v>581.63721667133848</v>
          </cell>
          <cell r="BP40">
            <v>32804.233000280306</v>
          </cell>
          <cell r="BQ40">
            <v>124470.36436766644</v>
          </cell>
          <cell r="BR40" t="str">
            <v>New Orange Hills</v>
          </cell>
          <cell r="BS40">
            <v>527.26259805219274</v>
          </cell>
          <cell r="BT40">
            <v>565.25255282772821</v>
          </cell>
          <cell r="BU40">
            <v>31635.755883131565</v>
          </cell>
          <cell r="BV40">
            <v>120964.04630513383</v>
          </cell>
          <cell r="BX40">
            <v>528.56246473325109</v>
          </cell>
          <cell r="BY40">
            <v>566.56226719053234</v>
          </cell>
          <cell r="CA40">
            <v>540.60261511182375</v>
          </cell>
          <cell r="CB40">
            <v>13.08</v>
          </cell>
          <cell r="CD40">
            <v>541.85261511182375</v>
          </cell>
          <cell r="CE40">
            <v>115956.45963393028</v>
          </cell>
          <cell r="CF40">
            <v>507.04261511182375</v>
          </cell>
        </row>
        <row r="41">
          <cell r="G41">
            <v>206190092</v>
          </cell>
          <cell r="H41" t="str">
            <v>20619009240178</v>
          </cell>
          <cell r="I41">
            <v>10406</v>
          </cell>
          <cell r="K41">
            <v>363.99272487068504</v>
          </cell>
          <cell r="M41">
            <v>363.99272487068504</v>
          </cell>
          <cell r="O41">
            <v>363.99272487068504</v>
          </cell>
          <cell r="Q41">
            <v>30.70432179291376</v>
          </cell>
          <cell r="S41">
            <v>35.51070664125065</v>
          </cell>
          <cell r="U41">
            <v>30.70432179291376</v>
          </cell>
          <cell r="W41">
            <v>97.57451901898034</v>
          </cell>
          <cell r="Y41">
            <v>89.859704883640347</v>
          </cell>
          <cell r="AA41">
            <v>89.859704883640347</v>
          </cell>
          <cell r="AC41">
            <v>55.723470233646943</v>
          </cell>
          <cell r="AE41">
            <v>43.903076034393798</v>
          </cell>
          <cell r="AG41">
            <v>43.903076034393798</v>
          </cell>
          <cell r="AI41">
            <v>6.46</v>
          </cell>
          <cell r="AK41">
            <v>4.5323494704811127</v>
          </cell>
          <cell r="AM41">
            <v>5.9210589960922357</v>
          </cell>
          <cell r="AO41">
            <v>4.5323494704811127</v>
          </cell>
          <cell r="AQ41">
            <v>0.7375613428150426</v>
          </cell>
          <cell r="AS41">
            <v>5.1195360377369852</v>
          </cell>
          <cell r="AU41">
            <v>0.85664039976936368</v>
          </cell>
          <cell r="AW41">
            <v>14.33</v>
          </cell>
          <cell r="AY41">
            <v>0</v>
          </cell>
          <cell r="BA41">
            <v>0</v>
          </cell>
          <cell r="BD41">
            <v>560.49591483243546</v>
          </cell>
          <cell r="BF41">
            <v>34.9</v>
          </cell>
          <cell r="BH41">
            <v>595.39591483243544</v>
          </cell>
          <cell r="BJ41">
            <v>6157</v>
          </cell>
          <cell r="BK41">
            <v>3831</v>
          </cell>
          <cell r="BL41">
            <v>2147259.8497230601</v>
          </cell>
          <cell r="BM41">
            <v>3665852.6476233052</v>
          </cell>
          <cell r="BN41">
            <v>560.49591483243569</v>
          </cell>
          <cell r="BO41">
            <v>595.39591483243566</v>
          </cell>
          <cell r="BP41">
            <v>2147259.8497230611</v>
          </cell>
          <cell r="BQ41">
            <v>3665852.6476233066</v>
          </cell>
          <cell r="BR41" t="str">
            <v>New Vista Post Acute Care Center</v>
          </cell>
          <cell r="BS41">
            <v>541.86379339681991</v>
          </cell>
          <cell r="BT41">
            <v>579.96436561255621</v>
          </cell>
          <cell r="BU41">
            <v>2075880.1925032171</v>
          </cell>
          <cell r="BV41">
            <v>3570840.5990765085</v>
          </cell>
          <cell r="BX41">
            <v>541.86379339681991</v>
          </cell>
          <cell r="BY41">
            <v>579.96436561255621</v>
          </cell>
          <cell r="CA41">
            <v>558.53213126742753</v>
          </cell>
          <cell r="CB41">
            <v>13.08</v>
          </cell>
          <cell r="CD41">
            <v>559.78213126742753</v>
          </cell>
          <cell r="CE41">
            <v>3446578.5822135513</v>
          </cell>
          <cell r="CF41">
            <v>524.97213126742747</v>
          </cell>
        </row>
        <row r="42">
          <cell r="G42">
            <v>206301302</v>
          </cell>
          <cell r="H42" t="str">
            <v>20630130240178</v>
          </cell>
          <cell r="I42">
            <v>9712</v>
          </cell>
          <cell r="K42">
            <v>327.02031790272372</v>
          </cell>
          <cell r="M42">
            <v>363.99272487068504</v>
          </cell>
          <cell r="O42">
            <v>327.02031790272372</v>
          </cell>
          <cell r="Q42">
            <v>29.599753388456222</v>
          </cell>
          <cell r="S42">
            <v>35.51070664125065</v>
          </cell>
          <cell r="U42">
            <v>29.599753388456222</v>
          </cell>
          <cell r="W42">
            <v>44.714665010148842</v>
          </cell>
          <cell r="Y42">
            <v>89.859704883640347</v>
          </cell>
          <cell r="AA42">
            <v>44.714665010148842</v>
          </cell>
          <cell r="AC42">
            <v>34.121287079348583</v>
          </cell>
          <cell r="AE42">
            <v>43.903076034393798</v>
          </cell>
          <cell r="AG42">
            <v>34.121287079348583</v>
          </cell>
          <cell r="AI42">
            <v>6.41</v>
          </cell>
          <cell r="AK42">
            <v>6.1427423511133883</v>
          </cell>
          <cell r="AM42">
            <v>5.9210589960922357</v>
          </cell>
          <cell r="AO42">
            <v>5.9210589960922357</v>
          </cell>
          <cell r="AQ42">
            <v>1.9814041048874245</v>
          </cell>
          <cell r="AS42">
            <v>0</v>
          </cell>
          <cell r="AU42">
            <v>1.3767813014827017</v>
          </cell>
          <cell r="AW42">
            <v>14.33</v>
          </cell>
          <cell r="AY42">
            <v>0</v>
          </cell>
          <cell r="BA42">
            <v>0</v>
          </cell>
          <cell r="BD42">
            <v>465.47526778313971</v>
          </cell>
          <cell r="BF42">
            <v>34.9</v>
          </cell>
          <cell r="BH42">
            <v>500.37526778313969</v>
          </cell>
          <cell r="BJ42">
            <v>534</v>
          </cell>
          <cell r="BK42">
            <v>208</v>
          </cell>
          <cell r="BL42">
            <v>96818.855698893065</v>
          </cell>
          <cell r="BM42">
            <v>267200.39299619658</v>
          </cell>
          <cell r="BN42">
            <v>465.6969511381609</v>
          </cell>
          <cell r="BO42">
            <v>500.59695113816088</v>
          </cell>
          <cell r="BP42">
            <v>96864.965836737465</v>
          </cell>
          <cell r="BQ42">
            <v>267318.77190777793</v>
          </cell>
          <cell r="BR42" t="str">
            <v>Newport Subacute Healthcare Center</v>
          </cell>
          <cell r="BS42">
            <v>450.00184240196825</v>
          </cell>
          <cell r="BT42">
            <v>487.4064761256106</v>
          </cell>
          <cell r="BU42">
            <v>93600.383219609401</v>
          </cell>
          <cell r="BV42">
            <v>260275.05825107606</v>
          </cell>
          <cell r="BX42">
            <v>450.21615651292944</v>
          </cell>
          <cell r="BY42">
            <v>487.62241386243215</v>
          </cell>
          <cell r="CA42">
            <v>504.71681799938278</v>
          </cell>
          <cell r="CB42">
            <v>13.08</v>
          </cell>
          <cell r="CD42">
            <v>505.96681799938278</v>
          </cell>
          <cell r="CE42">
            <v>270186.28081167041</v>
          </cell>
          <cell r="CF42">
            <v>471.15681799938278</v>
          </cell>
        </row>
        <row r="43">
          <cell r="G43">
            <v>206190192</v>
          </cell>
          <cell r="H43" t="str">
            <v>20619019239903</v>
          </cell>
          <cell r="I43">
            <v>10605</v>
          </cell>
          <cell r="K43">
            <v>284.08031300828736</v>
          </cell>
          <cell r="M43">
            <v>363.99272487068504</v>
          </cell>
          <cell r="O43">
            <v>284.08031300828736</v>
          </cell>
          <cell r="Q43">
            <v>20.340146238679448</v>
          </cell>
          <cell r="S43">
            <v>35.51070664125065</v>
          </cell>
          <cell r="U43">
            <v>20.340146238679448</v>
          </cell>
          <cell r="W43">
            <v>96.18868395062313</v>
          </cell>
          <cell r="Y43">
            <v>89.859704883640347</v>
          </cell>
          <cell r="AA43">
            <v>89.859704883640347</v>
          </cell>
          <cell r="AC43">
            <v>38.219231397692909</v>
          </cell>
          <cell r="AE43">
            <v>43.903076034393798</v>
          </cell>
          <cell r="AG43">
            <v>38.219231397692909</v>
          </cell>
          <cell r="AI43">
            <v>6.53</v>
          </cell>
          <cell r="AK43">
            <v>2.8981575677125297</v>
          </cell>
          <cell r="AM43">
            <v>5.9210589960922357</v>
          </cell>
          <cell r="AO43">
            <v>2.8981575677125297</v>
          </cell>
          <cell r="AQ43">
            <v>1.9364953638220965</v>
          </cell>
          <cell r="AS43">
            <v>0</v>
          </cell>
          <cell r="AU43">
            <v>0.8966034889203206</v>
          </cell>
          <cell r="AW43">
            <v>14.33</v>
          </cell>
          <cell r="AY43">
            <v>0</v>
          </cell>
          <cell r="BA43">
            <v>0</v>
          </cell>
          <cell r="BD43">
            <v>459.09065194875501</v>
          </cell>
          <cell r="BF43">
            <v>34.9</v>
          </cell>
          <cell r="BH43">
            <v>493.99065194875499</v>
          </cell>
          <cell r="BJ43">
            <v>6907</v>
          </cell>
          <cell r="BK43">
            <v>3623</v>
          </cell>
          <cell r="BL43">
            <v>1663285.4320103393</v>
          </cell>
          <cell r="BM43">
            <v>3411993.4330100506</v>
          </cell>
          <cell r="BN43">
            <v>459.09065194875495</v>
          </cell>
          <cell r="BO43">
            <v>493.99065194875493</v>
          </cell>
          <cell r="BP43">
            <v>1663285.4320103391</v>
          </cell>
          <cell r="BQ43">
            <v>3411993.4330100501</v>
          </cell>
          <cell r="BR43" t="str">
            <v>North Valley Nursing Center</v>
          </cell>
          <cell r="BS43">
            <v>443.82946529118169</v>
          </cell>
          <cell r="BT43">
            <v>481.18733759975942</v>
          </cell>
          <cell r="BU43">
            <v>1607994.1527499512</v>
          </cell>
          <cell r="BV43">
            <v>3323560.9408015381</v>
          </cell>
          <cell r="BX43">
            <v>443.82946529118169</v>
          </cell>
          <cell r="BY43">
            <v>481.18733759975942</v>
          </cell>
          <cell r="CA43">
            <v>466.51193958435783</v>
          </cell>
          <cell r="CB43">
            <v>13.08</v>
          </cell>
          <cell r="CD43">
            <v>467.76193958435783</v>
          </cell>
          <cell r="CE43">
            <v>3230831.7167091598</v>
          </cell>
          <cell r="CF43">
            <v>432.95193958435783</v>
          </cell>
        </row>
        <row r="44">
          <cell r="G44">
            <v>206190593</v>
          </cell>
          <cell r="H44" t="str">
            <v>20619059340178</v>
          </cell>
          <cell r="I44">
            <v>10767</v>
          </cell>
          <cell r="K44">
            <v>281.88038642067073</v>
          </cell>
          <cell r="M44">
            <v>363.99272487068504</v>
          </cell>
          <cell r="O44">
            <v>281.88038642067073</v>
          </cell>
          <cell r="Q44">
            <v>18.196151695983843</v>
          </cell>
          <cell r="S44">
            <v>35.51070664125065</v>
          </cell>
          <cell r="U44">
            <v>18.196151695983843</v>
          </cell>
          <cell r="W44">
            <v>37.207145149329698</v>
          </cell>
          <cell r="Y44">
            <v>89.859704883640347</v>
          </cell>
          <cell r="AA44">
            <v>37.207145149329698</v>
          </cell>
          <cell r="AC44">
            <v>32.893975953622991</v>
          </cell>
          <cell r="AE44">
            <v>43.903076034393798</v>
          </cell>
          <cell r="AG44">
            <v>32.893975953622991</v>
          </cell>
          <cell r="AI44">
            <v>6.16</v>
          </cell>
          <cell r="AK44">
            <v>4.2867307787508242</v>
          </cell>
          <cell r="AM44">
            <v>5.9210589960922357</v>
          </cell>
          <cell r="AO44">
            <v>4.2867307787508242</v>
          </cell>
          <cell r="AQ44">
            <v>1.4753807931642984</v>
          </cell>
          <cell r="AS44">
            <v>0</v>
          </cell>
          <cell r="AU44">
            <v>0.91071050431875167</v>
          </cell>
          <cell r="AW44">
            <v>14.33</v>
          </cell>
          <cell r="AY44">
            <v>0</v>
          </cell>
          <cell r="BA44">
            <v>0</v>
          </cell>
          <cell r="BD44">
            <v>397.34048129584113</v>
          </cell>
          <cell r="BF44">
            <v>34.9</v>
          </cell>
          <cell r="BH44">
            <v>432.24048129584111</v>
          </cell>
          <cell r="BJ44">
            <v>5226</v>
          </cell>
          <cell r="BK44">
            <v>3442</v>
          </cell>
          <cell r="BL44">
            <v>1367645.9366202853</v>
          </cell>
          <cell r="BM44">
            <v>2258888.7552520656</v>
          </cell>
          <cell r="BN44">
            <v>397.34048129584107</v>
          </cell>
          <cell r="BO44">
            <v>432.24048129584105</v>
          </cell>
          <cell r="BP44">
            <v>1367645.936620285</v>
          </cell>
          <cell r="BQ44">
            <v>2258888.7552520651</v>
          </cell>
          <cell r="BR44" t="str">
            <v>Pacific Care Nursing Center</v>
          </cell>
          <cell r="BS44">
            <v>384.13200661676461</v>
          </cell>
          <cell r="BT44">
            <v>421.03761594897645</v>
          </cell>
          <cell r="BU44">
            <v>1322182.3667749038</v>
          </cell>
          <cell r="BV44">
            <v>2200342.5809493507</v>
          </cell>
          <cell r="BX44">
            <v>384.13200661676461</v>
          </cell>
          <cell r="BY44">
            <v>421.03761594897645</v>
          </cell>
          <cell r="CA44">
            <v>388.38942588493148</v>
          </cell>
          <cell r="CB44">
            <v>13.08</v>
          </cell>
          <cell r="CD44">
            <v>389.63942588493148</v>
          </cell>
          <cell r="CE44">
            <v>2036255.6396746519</v>
          </cell>
          <cell r="CF44">
            <v>354.82942588493148</v>
          </cell>
        </row>
        <row r="45">
          <cell r="G45">
            <v>206301334</v>
          </cell>
          <cell r="H45" t="str">
            <v>20630133440178</v>
          </cell>
          <cell r="I45">
            <v>7026</v>
          </cell>
          <cell r="K45">
            <v>432.56225561658442</v>
          </cell>
          <cell r="M45">
            <v>363.99272487068504</v>
          </cell>
          <cell r="O45">
            <v>363.99272487068504</v>
          </cell>
          <cell r="Q45">
            <v>28.713113079404117</v>
          </cell>
          <cell r="S45">
            <v>35.51070664125065</v>
          </cell>
          <cell r="U45">
            <v>28.713113079404117</v>
          </cell>
          <cell r="W45">
            <v>72.444839557161941</v>
          </cell>
          <cell r="Y45">
            <v>89.859704883640347</v>
          </cell>
          <cell r="AA45">
            <v>72.444839557161941</v>
          </cell>
          <cell r="AC45">
            <v>52.778040863839273</v>
          </cell>
          <cell r="AE45">
            <v>43.903076034393798</v>
          </cell>
          <cell r="AG45">
            <v>43.903076034393798</v>
          </cell>
          <cell r="AI45">
            <v>5.97</v>
          </cell>
          <cell r="AK45">
            <v>3.003385245958929</v>
          </cell>
          <cell r="AM45">
            <v>5.9210589960922357</v>
          </cell>
          <cell r="AO45">
            <v>3.003385245958929</v>
          </cell>
          <cell r="AQ45">
            <v>0.90153548723787835</v>
          </cell>
          <cell r="AS45">
            <v>0</v>
          </cell>
          <cell r="AU45">
            <v>0.84582977512097912</v>
          </cell>
          <cell r="AW45">
            <v>14.33</v>
          </cell>
          <cell r="AY45">
            <v>0</v>
          </cell>
          <cell r="BA45">
            <v>0</v>
          </cell>
          <cell r="BD45">
            <v>534.10450404996266</v>
          </cell>
          <cell r="BF45">
            <v>34.9</v>
          </cell>
          <cell r="BH45">
            <v>569.00450404996263</v>
          </cell>
          <cell r="BJ45">
            <v>3805</v>
          </cell>
          <cell r="BK45">
            <v>2327</v>
          </cell>
          <cell r="BL45">
            <v>1242861.1809242631</v>
          </cell>
          <cell r="BM45">
            <v>2165062.1379101076</v>
          </cell>
          <cell r="BN45">
            <v>534.10450404996266</v>
          </cell>
          <cell r="BO45">
            <v>569.00450404996263</v>
          </cell>
          <cell r="BP45">
            <v>1242861.1809242631</v>
          </cell>
          <cell r="BQ45">
            <v>2165062.1379101076</v>
          </cell>
          <cell r="BR45" t="str">
            <v>Pacific Haven Healthcare Center</v>
          </cell>
          <cell r="BS45">
            <v>516.3496913645871</v>
          </cell>
          <cell r="BT45">
            <v>554.25697086769162</v>
          </cell>
          <cell r="BU45">
            <v>1201545.7318053942</v>
          </cell>
          <cell r="BV45">
            <v>2108947.7741515664</v>
          </cell>
          <cell r="BX45">
            <v>516.3496913645871</v>
          </cell>
          <cell r="BY45">
            <v>554.25697086769162</v>
          </cell>
          <cell r="CA45">
            <v>550.6758269803513</v>
          </cell>
          <cell r="CB45">
            <v>13.08</v>
          </cell>
          <cell r="CD45">
            <v>551.9258269803513</v>
          </cell>
          <cell r="CE45">
            <v>2100077.7716602366</v>
          </cell>
          <cell r="CF45">
            <v>517.11582698035124</v>
          </cell>
        </row>
        <row r="46">
          <cell r="G46">
            <v>206301135</v>
          </cell>
          <cell r="H46" t="str">
            <v>20630113540178</v>
          </cell>
          <cell r="I46">
            <v>13728</v>
          </cell>
          <cell r="K46">
            <v>276.04856474933899</v>
          </cell>
          <cell r="M46">
            <v>363.99272487068504</v>
          </cell>
          <cell r="O46">
            <v>276.04856474933899</v>
          </cell>
          <cell r="Q46">
            <v>14.338388535563384</v>
          </cell>
          <cell r="S46">
            <v>35.51070664125065</v>
          </cell>
          <cell r="U46">
            <v>14.338388535563384</v>
          </cell>
          <cell r="W46">
            <v>66.035501268299484</v>
          </cell>
          <cell r="Y46">
            <v>89.859704883640347</v>
          </cell>
          <cell r="AA46">
            <v>66.035501268299484</v>
          </cell>
          <cell r="AC46">
            <v>38.511539877535959</v>
          </cell>
          <cell r="AE46">
            <v>43.903076034393798</v>
          </cell>
          <cell r="AG46">
            <v>38.511539877535959</v>
          </cell>
          <cell r="AI46">
            <v>6.69</v>
          </cell>
          <cell r="AK46">
            <v>4.7548719503406236</v>
          </cell>
          <cell r="AM46">
            <v>5.9210589960922357</v>
          </cell>
          <cell r="AO46">
            <v>4.7548719503406236</v>
          </cell>
          <cell r="AQ46">
            <v>0.55249271561771562</v>
          </cell>
          <cell r="AS46">
            <v>0</v>
          </cell>
          <cell r="AU46">
            <v>0.88743735431235427</v>
          </cell>
          <cell r="AW46">
            <v>14.33</v>
          </cell>
          <cell r="AY46">
            <v>0</v>
          </cell>
          <cell r="BA46">
            <v>0</v>
          </cell>
          <cell r="BD46">
            <v>422.14879645100848</v>
          </cell>
          <cell r="BF46">
            <v>34.9</v>
          </cell>
          <cell r="BH46">
            <v>457.04879645100846</v>
          </cell>
          <cell r="BJ46">
            <v>2972</v>
          </cell>
          <cell r="BK46">
            <v>692</v>
          </cell>
          <cell r="BL46">
            <v>292126.96714409784</v>
          </cell>
          <cell r="BM46">
            <v>1358349.0230523972</v>
          </cell>
          <cell r="BN46">
            <v>422.14879645100842</v>
          </cell>
          <cell r="BO46">
            <v>457.0487964510084</v>
          </cell>
          <cell r="BP46">
            <v>292126.96714409784</v>
          </cell>
          <cell r="BQ46">
            <v>1358349.023052397</v>
          </cell>
          <cell r="BR46" t="str">
            <v>Park Anaheim Healthcare Center</v>
          </cell>
          <cell r="BS46">
            <v>408.11563861483478</v>
          </cell>
          <cell r="BT46">
            <v>445.20294594613011</v>
          </cell>
          <cell r="BU46">
            <v>282416.02192146564</v>
          </cell>
          <cell r="BV46">
            <v>1323143.1553518986</v>
          </cell>
          <cell r="BX46">
            <v>408.11563861483478</v>
          </cell>
          <cell r="BY46">
            <v>445.20294594613011</v>
          </cell>
          <cell r="CA46">
            <v>455.18635739787891</v>
          </cell>
          <cell r="CB46">
            <v>13.08</v>
          </cell>
          <cell r="CD46">
            <v>456.43635739787891</v>
          </cell>
          <cell r="CE46">
            <v>1356528.854186496</v>
          </cell>
          <cell r="CF46">
            <v>421.62635739787891</v>
          </cell>
        </row>
        <row r="47">
          <cell r="G47">
            <v>206364064</v>
          </cell>
          <cell r="H47" t="str">
            <v>20636406440178</v>
          </cell>
          <cell r="I47">
            <v>18474</v>
          </cell>
          <cell r="K47">
            <v>310.05189511260016</v>
          </cell>
          <cell r="M47">
            <v>363.99272487068504</v>
          </cell>
          <cell r="O47">
            <v>310.05189511260016</v>
          </cell>
          <cell r="Q47">
            <v>35.413812883280301</v>
          </cell>
          <cell r="S47">
            <v>35.51070664125065</v>
          </cell>
          <cell r="U47">
            <v>35.413812883280301</v>
          </cell>
          <cell r="W47">
            <v>57.284285655203846</v>
          </cell>
          <cell r="Y47">
            <v>89.859704883640347</v>
          </cell>
          <cell r="AA47">
            <v>57.284285655203846</v>
          </cell>
          <cell r="AC47">
            <v>21.00255504441143</v>
          </cell>
          <cell r="AE47">
            <v>43.903076034393798</v>
          </cell>
          <cell r="AG47">
            <v>21.00255504441143</v>
          </cell>
          <cell r="AI47">
            <v>9.0399999999999991</v>
          </cell>
          <cell r="AK47">
            <v>5.1220377067069727</v>
          </cell>
          <cell r="AM47">
            <v>5.9210589960922357</v>
          </cell>
          <cell r="AO47">
            <v>5.1220377067069727</v>
          </cell>
          <cell r="AQ47">
            <v>1.365732109992422</v>
          </cell>
          <cell r="AS47">
            <v>0</v>
          </cell>
          <cell r="AU47">
            <v>0.80421132402295115</v>
          </cell>
          <cell r="AW47">
            <v>14.33</v>
          </cell>
          <cell r="AY47">
            <v>0</v>
          </cell>
          <cell r="BA47">
            <v>0</v>
          </cell>
          <cell r="BD47">
            <v>454.41452983621809</v>
          </cell>
          <cell r="BF47">
            <v>34.9</v>
          </cell>
          <cell r="BH47">
            <v>489.31452983621807</v>
          </cell>
          <cell r="BJ47">
            <v>7975</v>
          </cell>
          <cell r="BK47">
            <v>9398</v>
          </cell>
          <cell r="BL47">
            <v>4270587.7514007781</v>
          </cell>
          <cell r="BM47">
            <v>3902283.375443839</v>
          </cell>
          <cell r="BN47">
            <v>454.41452983621815</v>
          </cell>
          <cell r="BO47">
            <v>489.31452983621813</v>
          </cell>
          <cell r="BP47">
            <v>4270587.7514007781</v>
          </cell>
          <cell r="BQ47">
            <v>3902283.3754438395</v>
          </cell>
          <cell r="BR47" t="str">
            <v>Reche Canyon Convalescent Center</v>
          </cell>
          <cell r="BS47">
            <v>439.30878779963655</v>
          </cell>
          <cell r="BT47">
            <v>476.6324118319406</v>
          </cell>
          <cell r="BU47">
            <v>4128623.9877409842</v>
          </cell>
          <cell r="BV47">
            <v>3801143.4843597263</v>
          </cell>
          <cell r="BX47">
            <v>439.30878779963655</v>
          </cell>
          <cell r="BY47">
            <v>476.6324118319406</v>
          </cell>
          <cell r="CA47">
            <v>477.82702023095334</v>
          </cell>
          <cell r="CB47">
            <v>13.08</v>
          </cell>
          <cell r="CD47">
            <v>479.07702023095334</v>
          </cell>
          <cell r="CE47">
            <v>3820639.2363418527</v>
          </cell>
          <cell r="CF47">
            <v>444.26702023095334</v>
          </cell>
        </row>
        <row r="48">
          <cell r="G48">
            <v>206190650</v>
          </cell>
          <cell r="H48" t="str">
            <v>20619065040178</v>
          </cell>
          <cell r="I48">
            <v>6825</v>
          </cell>
          <cell r="K48">
            <v>295.17669873785826</v>
          </cell>
          <cell r="M48">
            <v>363.99272487068504</v>
          </cell>
          <cell r="O48">
            <v>295.17669873785826</v>
          </cell>
          <cell r="Q48">
            <v>19.482936561618558</v>
          </cell>
          <cell r="S48">
            <v>35.51070664125065</v>
          </cell>
          <cell r="U48">
            <v>19.482936561618558</v>
          </cell>
          <cell r="W48">
            <v>43.313261626216708</v>
          </cell>
          <cell r="Y48">
            <v>89.859704883640347</v>
          </cell>
          <cell r="AA48">
            <v>43.313261626216708</v>
          </cell>
          <cell r="AC48">
            <v>66.561828911318557</v>
          </cell>
          <cell r="AE48">
            <v>43.903076034393798</v>
          </cell>
          <cell r="AG48">
            <v>43.903076034393798</v>
          </cell>
          <cell r="AI48">
            <v>6.6</v>
          </cell>
          <cell r="AK48">
            <v>13.903183757677128</v>
          </cell>
          <cell r="AM48">
            <v>5.9210589960922357</v>
          </cell>
          <cell r="AO48">
            <v>5.9210589960922357</v>
          </cell>
          <cell r="AQ48">
            <v>1.4768019536019537</v>
          </cell>
          <cell r="AS48">
            <v>0</v>
          </cell>
          <cell r="AU48">
            <v>1.044887912087912</v>
          </cell>
          <cell r="AW48">
            <v>14.33</v>
          </cell>
          <cell r="AY48">
            <v>0</v>
          </cell>
          <cell r="BA48">
            <v>0</v>
          </cell>
          <cell r="BD48">
            <v>431.24872182186942</v>
          </cell>
          <cell r="BF48">
            <v>34.9</v>
          </cell>
          <cell r="BH48">
            <v>466.1487218218694</v>
          </cell>
          <cell r="BJ48">
            <v>3815</v>
          </cell>
          <cell r="BK48">
            <v>2078</v>
          </cell>
          <cell r="BL48">
            <v>896134.84394584468</v>
          </cell>
          <cell r="BM48">
            <v>1778357.3737504317</v>
          </cell>
          <cell r="BN48">
            <v>439.23084658345437</v>
          </cell>
          <cell r="BO48">
            <v>474.13084658345434</v>
          </cell>
          <cell r="BP48">
            <v>912721.6992004182</v>
          </cell>
          <cell r="BQ48">
            <v>1808809.1797158783</v>
          </cell>
          <cell r="BR48" t="str">
            <v>Rio Hondo Subacute and Nursing Center</v>
          </cell>
          <cell r="BS48">
            <v>416.91306237938943</v>
          </cell>
          <cell r="BT48">
            <v>454.06701826063073</v>
          </cell>
          <cell r="BU48">
            <v>866345.34362437122</v>
          </cell>
          <cell r="BV48">
            <v>1732265.6746643062</v>
          </cell>
          <cell r="BX48">
            <v>424.62984369432934</v>
          </cell>
          <cell r="BY48">
            <v>461.84226126829515</v>
          </cell>
          <cell r="CA48">
            <v>374.67257073292654</v>
          </cell>
          <cell r="CB48">
            <v>13.08</v>
          </cell>
          <cell r="CD48">
            <v>375.92257073292654</v>
          </cell>
          <cell r="CE48">
            <v>1434144.6073461147</v>
          </cell>
          <cell r="CF48">
            <v>341.11257073292654</v>
          </cell>
        </row>
        <row r="49">
          <cell r="G49">
            <v>206190270</v>
          </cell>
          <cell r="H49" t="str">
            <v>20619027040117</v>
          </cell>
          <cell r="I49">
            <v>6477</v>
          </cell>
          <cell r="K49">
            <v>265.16281023890798</v>
          </cell>
          <cell r="M49">
            <v>363.99272487068504</v>
          </cell>
          <cell r="O49">
            <v>265.16281023890798</v>
          </cell>
          <cell r="Q49">
            <v>37.663859641919515</v>
          </cell>
          <cell r="S49">
            <v>35.51070664125065</v>
          </cell>
          <cell r="U49">
            <v>35.51070664125065</v>
          </cell>
          <cell r="W49">
            <v>91.650163578286097</v>
          </cell>
          <cell r="Y49">
            <v>89.859704883640347</v>
          </cell>
          <cell r="AA49">
            <v>89.859704883640347</v>
          </cell>
          <cell r="AC49">
            <v>39.965837305677027</v>
          </cell>
          <cell r="AE49">
            <v>43.903076034393798</v>
          </cell>
          <cell r="AG49">
            <v>39.965837305677027</v>
          </cell>
          <cell r="AI49">
            <v>6.41</v>
          </cell>
          <cell r="AK49">
            <v>3.0743704527024205</v>
          </cell>
          <cell r="AM49">
            <v>5.9210589960922357</v>
          </cell>
          <cell r="AO49">
            <v>3.0743704527024205</v>
          </cell>
          <cell r="AQ49">
            <v>0.57090859966033647</v>
          </cell>
          <cell r="AS49">
            <v>0</v>
          </cell>
          <cell r="AU49">
            <v>0.96339972209356173</v>
          </cell>
          <cell r="AW49">
            <v>14.33</v>
          </cell>
          <cell r="AY49">
            <v>0</v>
          </cell>
          <cell r="BA49">
            <v>0</v>
          </cell>
          <cell r="BD49">
            <v>455.84773784393229</v>
          </cell>
          <cell r="BF49">
            <v>34.9</v>
          </cell>
          <cell r="BH49">
            <v>490.74773784393227</v>
          </cell>
          <cell r="BJ49">
            <v>2508</v>
          </cell>
          <cell r="BK49">
            <v>3394</v>
          </cell>
          <cell r="BL49">
            <v>1547147.2222423062</v>
          </cell>
          <cell r="BM49">
            <v>1230795.3265125821</v>
          </cell>
          <cell r="BN49">
            <v>455.84773784393235</v>
          </cell>
          <cell r="BO49">
            <v>490.74773784393233</v>
          </cell>
          <cell r="BP49">
            <v>1547147.2222423065</v>
          </cell>
          <cell r="BQ49">
            <v>1230795.3265125824</v>
          </cell>
          <cell r="BR49" t="str">
            <v>Rose Garden Convalescent Center</v>
          </cell>
          <cell r="BS49">
            <v>440.6943528095419</v>
          </cell>
          <cell r="BT49">
            <v>478.0284737669956</v>
          </cell>
          <cell r="BU49">
            <v>1495716.6334355853</v>
          </cell>
          <cell r="BV49">
            <v>1198895.4122076249</v>
          </cell>
          <cell r="BX49">
            <v>440.6943528095419</v>
          </cell>
          <cell r="BY49">
            <v>478.0284737669956</v>
          </cell>
          <cell r="CA49">
            <v>414.84455988515157</v>
          </cell>
          <cell r="CB49">
            <v>13.08</v>
          </cell>
          <cell r="CD49">
            <v>416.09455988515157</v>
          </cell>
          <cell r="CE49">
            <v>1043565.1561919601</v>
          </cell>
          <cell r="CF49">
            <v>381.28455988515157</v>
          </cell>
        </row>
        <row r="50">
          <cell r="G50">
            <v>206190299</v>
          </cell>
          <cell r="H50" t="str">
            <v>20619029940178</v>
          </cell>
          <cell r="I50">
            <v>20048</v>
          </cell>
          <cell r="K50">
            <v>313.4459332243643</v>
          </cell>
          <cell r="M50">
            <v>363.99272487068504</v>
          </cell>
          <cell r="O50">
            <v>313.4459332243643</v>
          </cell>
          <cell r="Q50">
            <v>21.333316043042739</v>
          </cell>
          <cell r="S50">
            <v>35.51070664125065</v>
          </cell>
          <cell r="U50">
            <v>21.333316043042739</v>
          </cell>
          <cell r="W50">
            <v>55.097268486975089</v>
          </cell>
          <cell r="Y50">
            <v>89.859704883640347</v>
          </cell>
          <cell r="AA50">
            <v>55.097268486975089</v>
          </cell>
          <cell r="AC50">
            <v>33.554908474398459</v>
          </cell>
          <cell r="AE50">
            <v>43.903076034393798</v>
          </cell>
          <cell r="AG50">
            <v>33.554908474398459</v>
          </cell>
          <cell r="AI50">
            <v>6.53</v>
          </cell>
          <cell r="AK50">
            <v>5.8872589962693889</v>
          </cell>
          <cell r="AM50">
            <v>5.9210589960922357</v>
          </cell>
          <cell r="AO50">
            <v>5.8872589962693889</v>
          </cell>
          <cell r="AQ50">
            <v>1.1445163274807131</v>
          </cell>
          <cell r="AS50">
            <v>0</v>
          </cell>
          <cell r="AU50">
            <v>0.87446428571428558</v>
          </cell>
          <cell r="AW50">
            <v>14.33</v>
          </cell>
          <cell r="AY50">
            <v>0</v>
          </cell>
          <cell r="BA50">
            <v>0</v>
          </cell>
          <cell r="BD50">
            <v>452.19766583824497</v>
          </cell>
          <cell r="BF50">
            <v>34.9</v>
          </cell>
          <cell r="BH50">
            <v>487.09766583824495</v>
          </cell>
          <cell r="BJ50">
            <v>7112</v>
          </cell>
          <cell r="BK50">
            <v>8082</v>
          </cell>
          <cell r="BL50">
            <v>3654661.5353046958</v>
          </cell>
          <cell r="BM50">
            <v>3464238.5994415982</v>
          </cell>
          <cell r="BN50">
            <v>452.19766583824492</v>
          </cell>
          <cell r="BO50">
            <v>487.09766583824489</v>
          </cell>
          <cell r="BP50">
            <v>3654661.5353046954</v>
          </cell>
          <cell r="BQ50">
            <v>3464238.5994415977</v>
          </cell>
          <cell r="BR50" t="str">
            <v>San Fernando Post Acute Hospital</v>
          </cell>
          <cell r="BS50">
            <v>437.1656172544138</v>
          </cell>
          <cell r="BT50">
            <v>474.47300480511268</v>
          </cell>
          <cell r="BU50">
            <v>3533172.5186501723</v>
          </cell>
          <cell r="BV50">
            <v>3374452.0101739615</v>
          </cell>
          <cell r="BX50">
            <v>437.1656172544138</v>
          </cell>
          <cell r="BY50">
            <v>474.47300480511268</v>
          </cell>
          <cell r="CA50">
            <v>487.2756264632398</v>
          </cell>
          <cell r="CB50">
            <v>13.08</v>
          </cell>
          <cell r="CD50">
            <v>488.5256264632398</v>
          </cell>
          <cell r="CE50">
            <v>3474394.2554065613</v>
          </cell>
          <cell r="CF50">
            <v>453.7156264632398</v>
          </cell>
        </row>
        <row r="51">
          <cell r="G51">
            <v>206190703</v>
          </cell>
          <cell r="H51" t="str">
            <v>20619070340178</v>
          </cell>
          <cell r="I51">
            <v>13029</v>
          </cell>
          <cell r="K51">
            <v>251.56604360456492</v>
          </cell>
          <cell r="M51">
            <v>363.99272487068504</v>
          </cell>
          <cell r="O51">
            <v>251.56604360456492</v>
          </cell>
          <cell r="Q51">
            <v>15.916812233034848</v>
          </cell>
          <cell r="S51">
            <v>35.51070664125065</v>
          </cell>
          <cell r="U51">
            <v>15.916812233034848</v>
          </cell>
          <cell r="W51">
            <v>72.966628170628454</v>
          </cell>
          <cell r="Y51">
            <v>89.859704883640347</v>
          </cell>
          <cell r="AA51">
            <v>72.966628170628454</v>
          </cell>
          <cell r="AC51">
            <v>38.188938264178482</v>
          </cell>
          <cell r="AE51">
            <v>43.903076034393798</v>
          </cell>
          <cell r="AG51">
            <v>38.188938264178482</v>
          </cell>
          <cell r="AI51">
            <v>6.01</v>
          </cell>
          <cell r="AK51">
            <v>4.83711663279911</v>
          </cell>
          <cell r="AM51">
            <v>5.9210589960922357</v>
          </cell>
          <cell r="AO51">
            <v>4.83711663279911</v>
          </cell>
          <cell r="AQ51">
            <v>1.7550378642515416</v>
          </cell>
          <cell r="AS51">
            <v>0</v>
          </cell>
          <cell r="AU51">
            <v>0.84382377772660988</v>
          </cell>
          <cell r="AW51">
            <v>14.33</v>
          </cell>
          <cell r="AY51">
            <v>0</v>
          </cell>
          <cell r="BA51">
            <v>0</v>
          </cell>
          <cell r="BD51">
            <v>406.41440054718396</v>
          </cell>
          <cell r="BF51">
            <v>34.9</v>
          </cell>
          <cell r="BH51">
            <v>441.31440054718394</v>
          </cell>
          <cell r="BJ51">
            <v>5584</v>
          </cell>
          <cell r="BK51">
            <v>6228</v>
          </cell>
          <cell r="BL51">
            <v>2531148.8866078616</v>
          </cell>
          <cell r="BM51">
            <v>2464299.6126554753</v>
          </cell>
          <cell r="BN51">
            <v>406.41440054718396</v>
          </cell>
          <cell r="BO51">
            <v>441.31440054718394</v>
          </cell>
          <cell r="BP51">
            <v>2531148.8866078616</v>
          </cell>
          <cell r="BQ51">
            <v>2464299.6126554753</v>
          </cell>
          <cell r="BR51" t="str">
            <v>Shea Convalescent Hospital- Whittier</v>
          </cell>
          <cell r="BS51">
            <v>392.90428876261933</v>
          </cell>
          <cell r="BT51">
            <v>429.87635617396717</v>
          </cell>
          <cell r="BU51">
            <v>2447007.9104135931</v>
          </cell>
          <cell r="BV51">
            <v>2400429.5728754327</v>
          </cell>
          <cell r="BX51">
            <v>392.90428876261933</v>
          </cell>
          <cell r="BY51">
            <v>429.87635617396717</v>
          </cell>
          <cell r="CA51">
            <v>444.55563463435323</v>
          </cell>
          <cell r="CB51">
            <v>13.08</v>
          </cell>
          <cell r="CD51">
            <v>445.80563463435323</v>
          </cell>
          <cell r="CE51">
            <v>2489378.6637982284</v>
          </cell>
          <cell r="CF51">
            <v>410.99563463435322</v>
          </cell>
        </row>
        <row r="52">
          <cell r="G52">
            <v>206190653</v>
          </cell>
          <cell r="H52" t="str">
            <v>20619065340178</v>
          </cell>
          <cell r="I52">
            <v>14313</v>
          </cell>
          <cell r="K52">
            <v>272.23465855450411</v>
          </cell>
          <cell r="M52">
            <v>363.99272487068504</v>
          </cell>
          <cell r="O52">
            <v>272.23465855450411</v>
          </cell>
          <cell r="Q52">
            <v>14.198287662486576</v>
          </cell>
          <cell r="S52">
            <v>35.51070664125065</v>
          </cell>
          <cell r="U52">
            <v>14.198287662486576</v>
          </cell>
          <cell r="W52">
            <v>70.874787097973268</v>
          </cell>
          <cell r="Y52">
            <v>89.859704883640347</v>
          </cell>
          <cell r="AA52">
            <v>70.874787097973268</v>
          </cell>
          <cell r="AC52">
            <v>42.009330127589799</v>
          </cell>
          <cell r="AE52">
            <v>43.903076034393798</v>
          </cell>
          <cell r="AG52">
            <v>42.009330127589799</v>
          </cell>
          <cell r="AI52">
            <v>6.53</v>
          </cell>
          <cell r="AK52">
            <v>4.8398491726444206</v>
          </cell>
          <cell r="AM52">
            <v>5.9210589960922357</v>
          </cell>
          <cell r="AO52">
            <v>4.8398491726444206</v>
          </cell>
          <cell r="AQ52">
            <v>1.4277919839772701</v>
          </cell>
          <cell r="AS52">
            <v>0</v>
          </cell>
          <cell r="AU52">
            <v>0.83040592468385377</v>
          </cell>
          <cell r="AW52">
            <v>14.33</v>
          </cell>
          <cell r="AY52">
            <v>0</v>
          </cell>
          <cell r="BA52">
            <v>0</v>
          </cell>
          <cell r="BD52">
            <v>427.27511052385927</v>
          </cell>
          <cell r="BF52">
            <v>34.9</v>
          </cell>
          <cell r="BH52">
            <v>462.17511052385925</v>
          </cell>
          <cell r="BJ52">
            <v>6142</v>
          </cell>
          <cell r="BK52">
            <v>7214</v>
          </cell>
          <cell r="BL52">
            <v>3082362.6473191208</v>
          </cell>
          <cell r="BM52">
            <v>2838679.5288375434</v>
          </cell>
          <cell r="BN52">
            <v>427.27511052385927</v>
          </cell>
          <cell r="BO52">
            <v>462.17511052385925</v>
          </cell>
          <cell r="BP52">
            <v>3082362.6473191208</v>
          </cell>
          <cell r="BQ52">
            <v>2838679.5288375434</v>
          </cell>
          <cell r="BR52" t="str">
            <v>Sherman Village Healthcare Center</v>
          </cell>
          <cell r="BS52">
            <v>413.07154269218898</v>
          </cell>
          <cell r="BT52">
            <v>450.19639554013406</v>
          </cell>
          <cell r="BU52">
            <v>2979898.1089814515</v>
          </cell>
          <cell r="BV52">
            <v>2765106.2614075034</v>
          </cell>
          <cell r="BX52">
            <v>413.07154269218898</v>
          </cell>
          <cell r="BY52">
            <v>450.19639554013406</v>
          </cell>
          <cell r="CA52">
            <v>457.34661012067323</v>
          </cell>
          <cell r="CB52">
            <v>13.08</v>
          </cell>
          <cell r="CD52">
            <v>458.59661012067323</v>
          </cell>
          <cell r="CE52">
            <v>2816700.379361175</v>
          </cell>
          <cell r="CF52">
            <v>423.78661012067323</v>
          </cell>
        </row>
        <row r="53">
          <cell r="G53">
            <v>206190773</v>
          </cell>
          <cell r="H53" t="str">
            <v>20619077340178</v>
          </cell>
          <cell r="I53">
            <v>8033</v>
          </cell>
          <cell r="K53">
            <v>265.30062356197436</v>
          </cell>
          <cell r="M53">
            <v>363.99272487068504</v>
          </cell>
          <cell r="O53">
            <v>265.30062356197436</v>
          </cell>
          <cell r="Q53">
            <v>26.983834281905818</v>
          </cell>
          <cell r="S53">
            <v>35.51070664125065</v>
          </cell>
          <cell r="U53">
            <v>26.983834281905818</v>
          </cell>
          <cell r="W53">
            <v>82.215462209307816</v>
          </cell>
          <cell r="Y53">
            <v>89.859704883640347</v>
          </cell>
          <cell r="AA53">
            <v>82.215462209307816</v>
          </cell>
          <cell r="AC53">
            <v>56.785300840890486</v>
          </cell>
          <cell r="AE53">
            <v>43.903076034393798</v>
          </cell>
          <cell r="AG53">
            <v>43.903076034393798</v>
          </cell>
          <cell r="AI53">
            <v>6.8</v>
          </cell>
          <cell r="AK53">
            <v>3.8214023109824775</v>
          </cell>
          <cell r="AM53">
            <v>5.9210589960922357</v>
          </cell>
          <cell r="AO53">
            <v>3.8214023109824775</v>
          </cell>
          <cell r="AQ53">
            <v>2.4608711979750195</v>
          </cell>
          <cell r="AS53">
            <v>0</v>
          </cell>
          <cell r="AU53">
            <v>0.88775799825718904</v>
          </cell>
          <cell r="AW53">
            <v>14.33</v>
          </cell>
          <cell r="AY53">
            <v>0</v>
          </cell>
          <cell r="BA53">
            <v>0</v>
          </cell>
          <cell r="BD53">
            <v>446.70302759479648</v>
          </cell>
          <cell r="BF53">
            <v>34.9</v>
          </cell>
          <cell r="BH53">
            <v>481.60302759479646</v>
          </cell>
          <cell r="BJ53">
            <v>3811</v>
          </cell>
          <cell r="BK53">
            <v>2345</v>
          </cell>
          <cell r="BL53">
            <v>1047518.5997097978</v>
          </cell>
          <cell r="BM53">
            <v>1835389.1381637694</v>
          </cell>
          <cell r="BN53">
            <v>446.70302759479648</v>
          </cell>
          <cell r="BO53">
            <v>481.60302759479646</v>
          </cell>
          <cell r="BP53">
            <v>1047518.5997097978</v>
          </cell>
          <cell r="BQ53">
            <v>1835389.1381637694</v>
          </cell>
          <cell r="BR53" t="str">
            <v>Sunray Healthcare Center</v>
          </cell>
          <cell r="BS53">
            <v>431.85363291492337</v>
          </cell>
          <cell r="BT53">
            <v>469.12077731455469</v>
          </cell>
          <cell r="BU53">
            <v>1012696.7691854953</v>
          </cell>
          <cell r="BV53">
            <v>1787819.2823457678</v>
          </cell>
          <cell r="BX53">
            <v>431.85363291492337</v>
          </cell>
          <cell r="BY53">
            <v>469.12077731455469</v>
          </cell>
          <cell r="CA53">
            <v>460.4559423015159</v>
          </cell>
          <cell r="CB53">
            <v>13.08</v>
          </cell>
          <cell r="CD53">
            <v>461.7059423015159</v>
          </cell>
          <cell r="CE53">
            <v>1759561.3461110771</v>
          </cell>
          <cell r="CF53">
            <v>426.8959423015159</v>
          </cell>
        </row>
        <row r="54">
          <cell r="G54">
            <v>206190776</v>
          </cell>
          <cell r="H54" t="str">
            <v>20619077639903</v>
          </cell>
          <cell r="I54">
            <v>13723</v>
          </cell>
          <cell r="K54">
            <v>265.72636914147563</v>
          </cell>
          <cell r="M54">
            <v>363.99272487068504</v>
          </cell>
          <cell r="O54">
            <v>265.72636914147563</v>
          </cell>
          <cell r="Q54">
            <v>20.895441142932157</v>
          </cell>
          <cell r="S54">
            <v>35.51070664125065</v>
          </cell>
          <cell r="U54">
            <v>20.895441142932157</v>
          </cell>
          <cell r="W54">
            <v>96.217911474739466</v>
          </cell>
          <cell r="Y54">
            <v>89.859704883640347</v>
          </cell>
          <cell r="AA54">
            <v>89.859704883640347</v>
          </cell>
          <cell r="AC54">
            <v>35.804250146795731</v>
          </cell>
          <cell r="AE54">
            <v>43.903076034393798</v>
          </cell>
          <cell r="AG54">
            <v>35.804250146795731</v>
          </cell>
          <cell r="AI54">
            <v>6.49</v>
          </cell>
          <cell r="AK54">
            <v>2.1829837071200324</v>
          </cell>
          <cell r="AM54">
            <v>5.9210589960922357</v>
          </cell>
          <cell r="AO54">
            <v>2.1829837071200324</v>
          </cell>
          <cell r="AQ54">
            <v>0.83713473730233912</v>
          </cell>
          <cell r="AS54">
            <v>0</v>
          </cell>
          <cell r="AU54">
            <v>0.8444552940319171</v>
          </cell>
          <cell r="AW54">
            <v>14.33</v>
          </cell>
          <cell r="AY54">
            <v>0</v>
          </cell>
          <cell r="BA54">
            <v>0</v>
          </cell>
          <cell r="BD54">
            <v>436.97033905329818</v>
          </cell>
          <cell r="BF54">
            <v>34.9</v>
          </cell>
          <cell r="BH54">
            <v>471.87033905329815</v>
          </cell>
          <cell r="BJ54">
            <v>6928</v>
          </cell>
          <cell r="BK54">
            <v>6762</v>
          </cell>
          <cell r="BL54">
            <v>2954793.4326784024</v>
          </cell>
          <cell r="BM54">
            <v>3269117.7089612498</v>
          </cell>
          <cell r="BN54">
            <v>436.97033905329818</v>
          </cell>
          <cell r="BO54">
            <v>471.87033905329815</v>
          </cell>
          <cell r="BP54">
            <v>2954793.4326784024</v>
          </cell>
          <cell r="BQ54">
            <v>3269117.7089612498</v>
          </cell>
          <cell r="BR54" t="str">
            <v>Sunset Manor Convalescent Hospital</v>
          </cell>
          <cell r="BS54">
            <v>422.44448042427109</v>
          </cell>
          <cell r="BT54">
            <v>459.64034186806151</v>
          </cell>
          <cell r="BU54">
            <v>2856569.5766289211</v>
          </cell>
          <cell r="BV54">
            <v>3184388.2884619301</v>
          </cell>
          <cell r="BX54">
            <v>422.44448042427109</v>
          </cell>
          <cell r="BY54">
            <v>459.64034186806151</v>
          </cell>
          <cell r="CA54">
            <v>431.93618276467424</v>
          </cell>
          <cell r="CB54">
            <v>13.08</v>
          </cell>
          <cell r="CD54">
            <v>433.18618276467424</v>
          </cell>
          <cell r="CE54">
            <v>3001113.8741936632</v>
          </cell>
          <cell r="CF54">
            <v>398.37618276467424</v>
          </cell>
        </row>
        <row r="55">
          <cell r="G55">
            <v>206190786</v>
          </cell>
          <cell r="H55" t="str">
            <v>20619078640178</v>
          </cell>
          <cell r="I55">
            <v>16731</v>
          </cell>
          <cell r="K55">
            <v>352.36346360503285</v>
          </cell>
          <cell r="M55">
            <v>363.99272487068504</v>
          </cell>
          <cell r="O55">
            <v>352.36346360503285</v>
          </cell>
          <cell r="Q55">
            <v>35.51070664125065</v>
          </cell>
          <cell r="S55">
            <v>35.51070664125065</v>
          </cell>
          <cell r="U55">
            <v>35.51070664125065</v>
          </cell>
          <cell r="W55">
            <v>83.828959607152328</v>
          </cell>
          <cell r="Y55">
            <v>89.859704883640347</v>
          </cell>
          <cell r="AA55">
            <v>83.828959607152328</v>
          </cell>
          <cell r="AC55">
            <v>44.506991146994125</v>
          </cell>
          <cell r="AE55">
            <v>43.903076034393798</v>
          </cell>
          <cell r="AG55">
            <v>43.903076034393798</v>
          </cell>
          <cell r="AI55">
            <v>6.18</v>
          </cell>
          <cell r="AK55">
            <v>12.342735964722186</v>
          </cell>
          <cell r="AM55">
            <v>5.9210589960922357</v>
          </cell>
          <cell r="AO55">
            <v>5.9210589960922357</v>
          </cell>
          <cell r="AQ55">
            <v>1.3418791464945312</v>
          </cell>
          <cell r="AS55">
            <v>0</v>
          </cell>
          <cell r="AU55">
            <v>0.85247265554957863</v>
          </cell>
          <cell r="AW55">
            <v>14.33</v>
          </cell>
          <cell r="AY55">
            <v>0</v>
          </cell>
          <cell r="BA55">
            <v>0</v>
          </cell>
          <cell r="BD55">
            <v>544.23161668596595</v>
          </cell>
          <cell r="BF55">
            <v>34.9</v>
          </cell>
          <cell r="BH55">
            <v>579.13161668596592</v>
          </cell>
          <cell r="BJ55">
            <v>6392</v>
          </cell>
          <cell r="BK55">
            <v>9618</v>
          </cell>
          <cell r="BL55">
            <v>5234419.6892856201</v>
          </cell>
          <cell r="BM55">
            <v>3701809.2938566944</v>
          </cell>
          <cell r="BN55">
            <v>550.65329365459604</v>
          </cell>
          <cell r="BO55">
            <v>585.55329365459602</v>
          </cell>
          <cell r="BP55">
            <v>5296183.3783699051</v>
          </cell>
          <cell r="BQ55">
            <v>3742856.6530401777</v>
          </cell>
          <cell r="BR55" t="str">
            <v>Topanga Terrace Convalescent Center</v>
          </cell>
          <cell r="BS55">
            <v>526.14015642219977</v>
          </cell>
          <cell r="BT55">
            <v>564.12160767340345</v>
          </cell>
          <cell r="BU55">
            <v>5060416.0244687172</v>
          </cell>
          <cell r="BV55">
            <v>3605865.316248395</v>
          </cell>
          <cell r="BX55">
            <v>532.34836267332128</v>
          </cell>
          <cell r="BY55">
            <v>570.37684677817356</v>
          </cell>
          <cell r="CA55">
            <v>562.6813248299627</v>
          </cell>
          <cell r="CB55">
            <v>13.08</v>
          </cell>
          <cell r="CD55">
            <v>563.9313248299627</v>
          </cell>
          <cell r="CE55">
            <v>3604649.0283131218</v>
          </cell>
          <cell r="CF55">
            <v>529.12132482996276</v>
          </cell>
        </row>
        <row r="56">
          <cell r="G56">
            <v>206361365</v>
          </cell>
          <cell r="H56" t="str">
            <v>20636136540178</v>
          </cell>
          <cell r="I56">
            <v>3861</v>
          </cell>
          <cell r="K56">
            <v>365.56397843217826</v>
          </cell>
          <cell r="M56">
            <v>363.99272487068504</v>
          </cell>
          <cell r="O56">
            <v>363.99272487068504</v>
          </cell>
          <cell r="Q56">
            <v>34.16056106528616</v>
          </cell>
          <cell r="S56">
            <v>35.51070664125065</v>
          </cell>
          <cell r="U56">
            <v>34.16056106528616</v>
          </cell>
          <cell r="W56">
            <v>90.796546387688693</v>
          </cell>
          <cell r="Y56">
            <v>89.859704883640347</v>
          </cell>
          <cell r="AA56">
            <v>89.859704883640347</v>
          </cell>
          <cell r="AC56">
            <v>71.314220375317461</v>
          </cell>
          <cell r="AE56">
            <v>43.903076034393798</v>
          </cell>
          <cell r="AG56">
            <v>43.903076034393798</v>
          </cell>
          <cell r="AI56">
            <v>7</v>
          </cell>
          <cell r="AK56">
            <v>17.908744109373714</v>
          </cell>
          <cell r="AM56">
            <v>5.9210589960922357</v>
          </cell>
          <cell r="AO56">
            <v>5.9210589960922357</v>
          </cell>
          <cell r="AQ56">
            <v>3.04958818958819</v>
          </cell>
          <cell r="AS56">
            <v>0</v>
          </cell>
          <cell r="AU56">
            <v>2.6166174566174565</v>
          </cell>
          <cell r="AW56">
            <v>14.33</v>
          </cell>
          <cell r="AY56">
            <v>0</v>
          </cell>
          <cell r="BA56">
            <v>0</v>
          </cell>
          <cell r="BD56">
            <v>564.83333149630323</v>
          </cell>
          <cell r="BF56">
            <v>35.9</v>
          </cell>
          <cell r="BH56">
            <v>600.73333149630321</v>
          </cell>
          <cell r="BJ56">
            <v>1721</v>
          </cell>
          <cell r="BK56">
            <v>1175</v>
          </cell>
          <cell r="BL56">
            <v>663679.16450815625</v>
          </cell>
          <cell r="BM56">
            <v>1033862.0635051378</v>
          </cell>
          <cell r="BN56">
            <v>576.82101660958483</v>
          </cell>
          <cell r="BO56">
            <v>612.72101660958481</v>
          </cell>
          <cell r="BP56">
            <v>677764.69451626216</v>
          </cell>
          <cell r="BQ56">
            <v>1054492.8695850954</v>
          </cell>
          <cell r="BR56" t="str">
            <v>Upland Rehabilitation &amp; Care Center</v>
          </cell>
          <cell r="BS56">
            <v>546.05702475646081</v>
          </cell>
          <cell r="BT56">
            <v>585.16344641300327</v>
          </cell>
          <cell r="BU56">
            <v>641617.0040888415</v>
          </cell>
          <cell r="BV56">
            <v>1007066.2912767787</v>
          </cell>
          <cell r="BX56">
            <v>557.64621275521938</v>
          </cell>
          <cell r="BY56">
            <v>596.84043313509733</v>
          </cell>
          <cell r="CA56">
            <v>471.1</v>
          </cell>
          <cell r="CB56">
            <v>13.08</v>
          </cell>
          <cell r="CD56">
            <v>472.35</v>
          </cell>
          <cell r="CE56">
            <v>812914.35000000009</v>
          </cell>
          <cell r="CF56">
            <v>436.83</v>
          </cell>
        </row>
        <row r="57">
          <cell r="G57">
            <v>206370670</v>
          </cell>
          <cell r="H57" t="str">
            <v>20637067040178</v>
          </cell>
          <cell r="I57">
            <v>5078</v>
          </cell>
          <cell r="K57">
            <v>335.5742080705931</v>
          </cell>
          <cell r="M57">
            <v>363.99272487068504</v>
          </cell>
          <cell r="O57">
            <v>335.5742080705931</v>
          </cell>
          <cell r="Q57">
            <v>24.255906172720916</v>
          </cell>
          <cell r="S57">
            <v>35.51070664125065</v>
          </cell>
          <cell r="U57">
            <v>24.255906172720916</v>
          </cell>
          <cell r="W57">
            <v>89.859704883640347</v>
          </cell>
          <cell r="Y57">
            <v>89.859704883640347</v>
          </cell>
          <cell r="AA57">
            <v>89.859704883640347</v>
          </cell>
          <cell r="AC57">
            <v>81.765842370635085</v>
          </cell>
          <cell r="AE57">
            <v>43.903076034393798</v>
          </cell>
          <cell r="AG57">
            <v>43.903076034393798</v>
          </cell>
          <cell r="AI57">
            <v>6.73</v>
          </cell>
          <cell r="AK57">
            <v>4.1069195035066093</v>
          </cell>
          <cell r="AM57">
            <v>5.9210589960922357</v>
          </cell>
          <cell r="AO57">
            <v>4.1069195035066093</v>
          </cell>
          <cell r="AQ57">
            <v>0.77932683471182884</v>
          </cell>
          <cell r="AS57">
            <v>0</v>
          </cell>
          <cell r="AU57">
            <v>0.87772745175265843</v>
          </cell>
          <cell r="AW57">
            <v>14.33</v>
          </cell>
          <cell r="AY57">
            <v>0</v>
          </cell>
          <cell r="BA57">
            <v>0</v>
          </cell>
          <cell r="BD57">
            <v>520.4168689513192</v>
          </cell>
          <cell r="BF57">
            <v>34.9</v>
          </cell>
          <cell r="BH57">
            <v>555.31686895131918</v>
          </cell>
          <cell r="BJ57">
            <v>3737</v>
          </cell>
          <cell r="BK57">
            <v>666</v>
          </cell>
          <cell r="BL57">
            <v>346597.63472157856</v>
          </cell>
          <cell r="BM57">
            <v>2075219.1392710798</v>
          </cell>
          <cell r="BN57">
            <v>520.41686895131932</v>
          </cell>
          <cell r="BO57">
            <v>555.31686895131929</v>
          </cell>
          <cell r="BP57">
            <v>346597.63472157868</v>
          </cell>
          <cell r="BQ57">
            <v>2075219.1392710803</v>
          </cell>
          <cell r="BR57" t="str">
            <v>Villa Palmas Healthcare Center</v>
          </cell>
          <cell r="BS57">
            <v>503.1170634704128</v>
          </cell>
          <cell r="BT57">
            <v>540.92409368637095</v>
          </cell>
          <cell r="BU57">
            <v>335075.96427129494</v>
          </cell>
          <cell r="BV57">
            <v>2021433.3381059682</v>
          </cell>
          <cell r="BX57">
            <v>503.1170634704128</v>
          </cell>
          <cell r="BY57">
            <v>540.92409368637095</v>
          </cell>
          <cell r="CA57">
            <v>504.30558590826519</v>
          </cell>
          <cell r="CB57">
            <v>13.08</v>
          </cell>
          <cell r="CD57">
            <v>505.55558590826519</v>
          </cell>
          <cell r="CE57">
            <v>1889261.224539187</v>
          </cell>
          <cell r="CF57">
            <v>470.74558590826518</v>
          </cell>
        </row>
      </sheetData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New Facilities &amp; CHOWs"/>
      <sheetName val="Direct Care"/>
      <sheetName val="Ind Care Labor"/>
      <sheetName val="Non-Labor"/>
      <sheetName val="Admin"/>
      <sheetName val="PLI"/>
      <sheetName val="Prop Tax"/>
      <sheetName val="FRVS"/>
      <sheetName val="Pass Throughs"/>
      <sheetName val="PD Summary"/>
      <sheetName val="Labor Inflation"/>
      <sheetName val="Non-Labor Inf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G3">
            <v>206430789</v>
          </cell>
          <cell r="H3" t="str">
            <v>20643078939813</v>
          </cell>
          <cell r="I3">
            <v>18935</v>
          </cell>
          <cell r="K3">
            <v>258.86933942724562</v>
          </cell>
          <cell r="L3">
            <v>0</v>
          </cell>
          <cell r="M3">
            <v>354.40123820830041</v>
          </cell>
          <cell r="N3">
            <v>0</v>
          </cell>
          <cell r="O3">
            <v>258.86933942724562</v>
          </cell>
          <cell r="P3">
            <v>0</v>
          </cell>
          <cell r="Q3">
            <v>16.398954740610559</v>
          </cell>
          <cell r="R3">
            <v>0</v>
          </cell>
          <cell r="S3">
            <v>36.431280082006708</v>
          </cell>
          <cell r="T3">
            <v>0</v>
          </cell>
          <cell r="U3">
            <v>16.398954740610559</v>
          </cell>
          <cell r="V3">
            <v>0</v>
          </cell>
          <cell r="W3">
            <v>36.217485034434581</v>
          </cell>
          <cell r="X3">
            <v>0</v>
          </cell>
          <cell r="Y3">
            <v>91.117239114474017</v>
          </cell>
          <cell r="Z3">
            <v>0</v>
          </cell>
          <cell r="AA3">
            <v>36.217485034434581</v>
          </cell>
          <cell r="AB3">
            <v>0</v>
          </cell>
          <cell r="AC3">
            <v>31.735626078161111</v>
          </cell>
          <cell r="AD3">
            <v>0</v>
          </cell>
          <cell r="AE3">
            <v>42.862475045848491</v>
          </cell>
          <cell r="AF3">
            <v>0</v>
          </cell>
          <cell r="AG3">
            <v>31.735626078161111</v>
          </cell>
          <cell r="AH3">
            <v>0</v>
          </cell>
          <cell r="AI3">
            <v>7.4</v>
          </cell>
          <cell r="AJ3">
            <v>0</v>
          </cell>
          <cell r="AK3">
            <v>2.9399291585164709</v>
          </cell>
          <cell r="AL3">
            <v>0</v>
          </cell>
          <cell r="AM3">
            <v>7.0386773792014594</v>
          </cell>
          <cell r="AN3">
            <v>0</v>
          </cell>
          <cell r="AO3">
            <v>2.9399291585164709</v>
          </cell>
          <cell r="AP3">
            <v>0</v>
          </cell>
          <cell r="AQ3">
            <v>0.38861957574157208</v>
          </cell>
          <cell r="AR3">
            <v>0</v>
          </cell>
          <cell r="AS3">
            <v>0</v>
          </cell>
          <cell r="AT3">
            <v>0</v>
          </cell>
          <cell r="AU3">
            <v>0.92948983364140481</v>
          </cell>
          <cell r="AV3">
            <v>0</v>
          </cell>
          <cell r="AW3">
            <v>13.08</v>
          </cell>
        </row>
        <row r="4">
          <cell r="G4">
            <v>206010953</v>
          </cell>
          <cell r="H4" t="str">
            <v>20601095339629</v>
          </cell>
          <cell r="I4">
            <v>9125</v>
          </cell>
          <cell r="K4">
            <v>403.85836727033933</v>
          </cell>
          <cell r="L4">
            <v>0</v>
          </cell>
          <cell r="M4">
            <v>354.40123820830041</v>
          </cell>
          <cell r="N4">
            <v>0</v>
          </cell>
          <cell r="O4">
            <v>354.40123820830041</v>
          </cell>
          <cell r="P4">
            <v>0</v>
          </cell>
          <cell r="Q4">
            <v>34.468419423267065</v>
          </cell>
          <cell r="R4">
            <v>0</v>
          </cell>
          <cell r="S4">
            <v>36.431280082006708</v>
          </cell>
          <cell r="T4">
            <v>0</v>
          </cell>
          <cell r="U4">
            <v>34.468419423267065</v>
          </cell>
          <cell r="V4">
            <v>0</v>
          </cell>
          <cell r="W4">
            <v>14.867002258081394</v>
          </cell>
          <cell r="X4">
            <v>0</v>
          </cell>
          <cell r="Y4">
            <v>91.117239114474017</v>
          </cell>
          <cell r="Z4">
            <v>0</v>
          </cell>
          <cell r="AA4">
            <v>14.867002258081394</v>
          </cell>
          <cell r="AB4">
            <v>0</v>
          </cell>
          <cell r="AC4">
            <v>38.239093235968156</v>
          </cell>
          <cell r="AD4">
            <v>0</v>
          </cell>
          <cell r="AE4">
            <v>42.862475045848491</v>
          </cell>
          <cell r="AF4">
            <v>0</v>
          </cell>
          <cell r="AG4">
            <v>38.239093235968156</v>
          </cell>
          <cell r="AH4">
            <v>0</v>
          </cell>
          <cell r="AI4">
            <v>7.01</v>
          </cell>
          <cell r="AJ4">
            <v>0</v>
          </cell>
          <cell r="AK4">
            <v>5.9175897801007915</v>
          </cell>
          <cell r="AL4">
            <v>0</v>
          </cell>
          <cell r="AM4">
            <v>7.0386773792014594</v>
          </cell>
          <cell r="AN4">
            <v>0</v>
          </cell>
          <cell r="AO4">
            <v>5.9175897801007915</v>
          </cell>
          <cell r="AP4">
            <v>0</v>
          </cell>
          <cell r="AQ4">
            <v>1.5420635616438358</v>
          </cell>
          <cell r="AR4">
            <v>0</v>
          </cell>
          <cell r="AS4">
            <v>0</v>
          </cell>
          <cell r="AT4">
            <v>0</v>
          </cell>
          <cell r="AU4">
            <v>0.75146301369863011</v>
          </cell>
          <cell r="AV4">
            <v>0</v>
          </cell>
          <cell r="AW4">
            <v>13.08</v>
          </cell>
        </row>
        <row r="5">
          <cell r="G5">
            <v>206190021</v>
          </cell>
          <cell r="H5" t="str">
            <v>20619002139629</v>
          </cell>
          <cell r="I5">
            <v>18096</v>
          </cell>
          <cell r="K5">
            <v>282.11723797317086</v>
          </cell>
          <cell r="L5">
            <v>0</v>
          </cell>
          <cell r="M5">
            <v>354.40123820830041</v>
          </cell>
          <cell r="N5">
            <v>0</v>
          </cell>
          <cell r="O5">
            <v>282.11723797317086</v>
          </cell>
          <cell r="P5">
            <v>0</v>
          </cell>
          <cell r="Q5">
            <v>35.866655566993657</v>
          </cell>
          <cell r="R5">
            <v>0</v>
          </cell>
          <cell r="S5">
            <v>36.431280082006708</v>
          </cell>
          <cell r="T5">
            <v>0</v>
          </cell>
          <cell r="U5">
            <v>35.866655566993657</v>
          </cell>
          <cell r="V5">
            <v>0</v>
          </cell>
          <cell r="W5">
            <v>86.576293737678682</v>
          </cell>
          <cell r="X5">
            <v>0</v>
          </cell>
          <cell r="Y5">
            <v>91.117239114474017</v>
          </cell>
          <cell r="Z5">
            <v>0</v>
          </cell>
          <cell r="AA5">
            <v>86.576293737678682</v>
          </cell>
          <cell r="AB5">
            <v>0</v>
          </cell>
          <cell r="AC5">
            <v>28.583432740631171</v>
          </cell>
          <cell r="AD5">
            <v>0</v>
          </cell>
          <cell r="AE5">
            <v>42.862475045848491</v>
          </cell>
          <cell r="AF5">
            <v>0</v>
          </cell>
          <cell r="AG5">
            <v>28.583432740631171</v>
          </cell>
          <cell r="AH5">
            <v>0</v>
          </cell>
          <cell r="AI5">
            <v>6.7</v>
          </cell>
          <cell r="AJ5">
            <v>0</v>
          </cell>
          <cell r="AK5">
            <v>5.5290786550651418</v>
          </cell>
          <cell r="AL5">
            <v>0</v>
          </cell>
          <cell r="AM5">
            <v>7.0386773792014594</v>
          </cell>
          <cell r="AN5">
            <v>0</v>
          </cell>
          <cell r="AO5">
            <v>5.5290786550651418</v>
          </cell>
          <cell r="AP5">
            <v>0</v>
          </cell>
          <cell r="AQ5">
            <v>1.6023375717552748</v>
          </cell>
          <cell r="AR5">
            <v>0</v>
          </cell>
          <cell r="AS5">
            <v>0</v>
          </cell>
          <cell r="AT5">
            <v>0</v>
          </cell>
          <cell r="AU5">
            <v>0.70733421750663128</v>
          </cell>
          <cell r="AV5">
            <v>0</v>
          </cell>
          <cell r="AW5">
            <v>13.08</v>
          </cell>
        </row>
        <row r="6">
          <cell r="G6">
            <v>206010854</v>
          </cell>
          <cell r="H6" t="str">
            <v>20601085439813</v>
          </cell>
          <cell r="I6">
            <v>18271</v>
          </cell>
          <cell r="K6">
            <v>266.57426901864528</v>
          </cell>
          <cell r="L6">
            <v>0</v>
          </cell>
          <cell r="M6">
            <v>354.40123820830041</v>
          </cell>
          <cell r="N6">
            <v>0</v>
          </cell>
          <cell r="O6">
            <v>266.57426901864528</v>
          </cell>
          <cell r="P6">
            <v>0</v>
          </cell>
          <cell r="Q6">
            <v>39.829517526868287</v>
          </cell>
          <cell r="R6">
            <v>0</v>
          </cell>
          <cell r="S6">
            <v>36.431280082006708</v>
          </cell>
          <cell r="T6">
            <v>0</v>
          </cell>
          <cell r="U6">
            <v>36.431280082006708</v>
          </cell>
          <cell r="V6">
            <v>0</v>
          </cell>
          <cell r="W6">
            <v>96.996928914145599</v>
          </cell>
          <cell r="X6">
            <v>0</v>
          </cell>
          <cell r="Y6">
            <v>91.117239114474017</v>
          </cell>
          <cell r="Z6">
            <v>0</v>
          </cell>
          <cell r="AA6">
            <v>91.117239114474017</v>
          </cell>
          <cell r="AB6">
            <v>0</v>
          </cell>
          <cell r="AC6">
            <v>40.703049026879818</v>
          </cell>
          <cell r="AD6">
            <v>0</v>
          </cell>
          <cell r="AE6">
            <v>42.862475045848491</v>
          </cell>
          <cell r="AF6">
            <v>0</v>
          </cell>
          <cell r="AG6">
            <v>40.703049026879818</v>
          </cell>
          <cell r="AH6">
            <v>0</v>
          </cell>
          <cell r="AI6">
            <v>6.33</v>
          </cell>
          <cell r="AJ6">
            <v>0</v>
          </cell>
          <cell r="AK6">
            <v>2.4576096457224823</v>
          </cell>
          <cell r="AL6">
            <v>0</v>
          </cell>
          <cell r="AM6">
            <v>7.0386773792014594</v>
          </cell>
          <cell r="AN6">
            <v>0</v>
          </cell>
          <cell r="AO6">
            <v>2.4576096457224823</v>
          </cell>
          <cell r="AP6">
            <v>0</v>
          </cell>
          <cell r="AQ6">
            <v>1.5072488278328136</v>
          </cell>
          <cell r="AR6">
            <v>0</v>
          </cell>
          <cell r="AS6">
            <v>0</v>
          </cell>
          <cell r="AT6">
            <v>0</v>
          </cell>
          <cell r="AU6">
            <v>0.58796945979968251</v>
          </cell>
          <cell r="AV6">
            <v>0</v>
          </cell>
          <cell r="AW6">
            <v>13.08</v>
          </cell>
        </row>
        <row r="7">
          <cell r="G7">
            <v>206431808</v>
          </cell>
          <cell r="H7" t="str">
            <v>20643180839813</v>
          </cell>
          <cell r="I7">
            <v>11355</v>
          </cell>
          <cell r="K7">
            <v>236.6689242141411</v>
          </cell>
          <cell r="L7">
            <v>0</v>
          </cell>
          <cell r="M7">
            <v>354.40123820830041</v>
          </cell>
          <cell r="N7">
            <v>0</v>
          </cell>
          <cell r="O7">
            <v>236.6689242141411</v>
          </cell>
          <cell r="P7">
            <v>0</v>
          </cell>
          <cell r="Q7">
            <v>20.580011714781875</v>
          </cell>
          <cell r="R7">
            <v>0</v>
          </cell>
          <cell r="S7">
            <v>36.431280082006708</v>
          </cell>
          <cell r="T7">
            <v>0</v>
          </cell>
          <cell r="U7">
            <v>20.580011714781875</v>
          </cell>
          <cell r="V7">
            <v>0</v>
          </cell>
          <cell r="W7">
            <v>156.84135843894344</v>
          </cell>
          <cell r="X7">
            <v>0</v>
          </cell>
          <cell r="Y7">
            <v>91.117239114474017</v>
          </cell>
          <cell r="Z7">
            <v>0</v>
          </cell>
          <cell r="AA7">
            <v>91.117239114474017</v>
          </cell>
          <cell r="AB7">
            <v>0</v>
          </cell>
          <cell r="AC7">
            <v>34.192820968771443</v>
          </cell>
          <cell r="AD7">
            <v>0</v>
          </cell>
          <cell r="AE7">
            <v>42.862475045848491</v>
          </cell>
          <cell r="AF7">
            <v>0</v>
          </cell>
          <cell r="AG7">
            <v>34.192820968771443</v>
          </cell>
          <cell r="AH7">
            <v>0</v>
          </cell>
          <cell r="AI7">
            <v>7.4</v>
          </cell>
          <cell r="AJ7">
            <v>0</v>
          </cell>
          <cell r="AK7">
            <v>5.9150139029036835</v>
          </cell>
          <cell r="AL7">
            <v>0</v>
          </cell>
          <cell r="AM7">
            <v>7.0386773792014594</v>
          </cell>
          <cell r="AN7">
            <v>0</v>
          </cell>
          <cell r="AO7">
            <v>5.9150139029036835</v>
          </cell>
          <cell r="AP7">
            <v>0</v>
          </cell>
          <cell r="AQ7">
            <v>1.9424575077058568</v>
          </cell>
          <cell r="AR7">
            <v>0</v>
          </cell>
          <cell r="AS7">
            <v>0</v>
          </cell>
          <cell r="AT7">
            <v>0</v>
          </cell>
          <cell r="AU7">
            <v>0.724660501981506</v>
          </cell>
          <cell r="AV7">
            <v>0</v>
          </cell>
          <cell r="AW7">
            <v>13.08</v>
          </cell>
        </row>
        <row r="8">
          <cell r="G8">
            <v>206190064</v>
          </cell>
          <cell r="H8" t="str">
            <v>20619006439813</v>
          </cell>
          <cell r="I8">
            <v>7406</v>
          </cell>
          <cell r="K8">
            <v>290.58726776064526</v>
          </cell>
          <cell r="L8">
            <v>0</v>
          </cell>
          <cell r="M8">
            <v>354.40123820830041</v>
          </cell>
          <cell r="N8">
            <v>0</v>
          </cell>
          <cell r="O8">
            <v>290.58726776064526</v>
          </cell>
          <cell r="P8">
            <v>0</v>
          </cell>
          <cell r="Q8">
            <v>23.660401695236583</v>
          </cell>
          <cell r="R8">
            <v>0</v>
          </cell>
          <cell r="S8">
            <v>36.431280082006708</v>
          </cell>
          <cell r="T8">
            <v>0</v>
          </cell>
          <cell r="U8">
            <v>23.660401695236583</v>
          </cell>
          <cell r="V8">
            <v>0</v>
          </cell>
          <cell r="W8">
            <v>78.465251879329955</v>
          </cell>
          <cell r="X8">
            <v>0</v>
          </cell>
          <cell r="Y8">
            <v>91.117239114474017</v>
          </cell>
          <cell r="Z8">
            <v>0</v>
          </cell>
          <cell r="AA8">
            <v>78.465251879329955</v>
          </cell>
          <cell r="AB8">
            <v>0</v>
          </cell>
          <cell r="AC8">
            <v>49.326286515388944</v>
          </cell>
          <cell r="AD8">
            <v>0</v>
          </cell>
          <cell r="AE8">
            <v>42.862475045848491</v>
          </cell>
          <cell r="AF8">
            <v>0</v>
          </cell>
          <cell r="AG8">
            <v>42.862475045848491</v>
          </cell>
          <cell r="AH8">
            <v>0</v>
          </cell>
          <cell r="AI8">
            <v>6.47</v>
          </cell>
          <cell r="AJ8">
            <v>0</v>
          </cell>
          <cell r="AK8">
            <v>3.9021443614875446</v>
          </cell>
          <cell r="AL8">
            <v>0</v>
          </cell>
          <cell r="AM8">
            <v>7.0386773792014594</v>
          </cell>
          <cell r="AN8">
            <v>0</v>
          </cell>
          <cell r="AO8">
            <v>3.9021443614875446</v>
          </cell>
          <cell r="AP8">
            <v>0</v>
          </cell>
          <cell r="AQ8">
            <v>2.2902688313033028</v>
          </cell>
          <cell r="AR8">
            <v>0</v>
          </cell>
          <cell r="AS8">
            <v>0</v>
          </cell>
          <cell r="AT8">
            <v>0</v>
          </cell>
          <cell r="AU8">
            <v>0.74070753443154203</v>
          </cell>
          <cell r="AV8">
            <v>0</v>
          </cell>
          <cell r="AW8">
            <v>13.08</v>
          </cell>
        </row>
        <row r="9">
          <cell r="G9">
            <v>206301171</v>
          </cell>
          <cell r="H9" t="str">
            <v>20630117139813</v>
          </cell>
          <cell r="I9">
            <v>10469</v>
          </cell>
          <cell r="K9">
            <v>222.45005657022384</v>
          </cell>
          <cell r="L9">
            <v>0</v>
          </cell>
          <cell r="M9">
            <v>354.40123820830041</v>
          </cell>
          <cell r="N9">
            <v>0</v>
          </cell>
          <cell r="O9">
            <v>222.45005657022384</v>
          </cell>
          <cell r="P9">
            <v>0</v>
          </cell>
          <cell r="Q9">
            <v>20.230620073761933</v>
          </cell>
          <cell r="R9">
            <v>0</v>
          </cell>
          <cell r="S9">
            <v>36.431280082006708</v>
          </cell>
          <cell r="T9">
            <v>0</v>
          </cell>
          <cell r="U9">
            <v>20.230620073761933</v>
          </cell>
          <cell r="V9">
            <v>0</v>
          </cell>
          <cell r="W9">
            <v>61.220394488706866</v>
          </cell>
          <cell r="X9">
            <v>0</v>
          </cell>
          <cell r="Y9">
            <v>91.117239114474017</v>
          </cell>
          <cell r="Z9">
            <v>0</v>
          </cell>
          <cell r="AA9">
            <v>61.220394488706866</v>
          </cell>
          <cell r="AB9">
            <v>0</v>
          </cell>
          <cell r="AC9">
            <v>30.927655105063</v>
          </cell>
          <cell r="AD9">
            <v>0</v>
          </cell>
          <cell r="AE9">
            <v>42.862475045848491</v>
          </cell>
          <cell r="AF9">
            <v>0</v>
          </cell>
          <cell r="AG9">
            <v>30.927655105063</v>
          </cell>
          <cell r="AH9">
            <v>0</v>
          </cell>
          <cell r="AI9">
            <v>6.44</v>
          </cell>
          <cell r="AJ9">
            <v>0</v>
          </cell>
          <cell r="AK9">
            <v>3.9969346624849185</v>
          </cell>
          <cell r="AL9">
            <v>0</v>
          </cell>
          <cell r="AM9">
            <v>7.0386773792014594</v>
          </cell>
          <cell r="AN9">
            <v>0</v>
          </cell>
          <cell r="AO9">
            <v>3.9969346624849185</v>
          </cell>
          <cell r="AP9">
            <v>0</v>
          </cell>
          <cell r="AQ9">
            <v>1.2268607316840197</v>
          </cell>
          <cell r="AR9">
            <v>0</v>
          </cell>
          <cell r="AS9">
            <v>0</v>
          </cell>
          <cell r="AT9">
            <v>0</v>
          </cell>
          <cell r="AU9">
            <v>1.026152450090744</v>
          </cell>
          <cell r="AV9">
            <v>0</v>
          </cell>
          <cell r="AW9">
            <v>13.08</v>
          </cell>
        </row>
        <row r="10">
          <cell r="G10">
            <v>206190082</v>
          </cell>
          <cell r="H10" t="str">
            <v>20619008239813</v>
          </cell>
          <cell r="I10">
            <v>11857</v>
          </cell>
          <cell r="K10">
            <v>279.16279520878874</v>
          </cell>
          <cell r="L10">
            <v>0</v>
          </cell>
          <cell r="M10">
            <v>354.40123820830041</v>
          </cell>
          <cell r="N10">
            <v>0</v>
          </cell>
          <cell r="O10">
            <v>279.16279520878874</v>
          </cell>
          <cell r="P10">
            <v>0</v>
          </cell>
          <cell r="Q10">
            <v>16.887009433734438</v>
          </cell>
          <cell r="R10">
            <v>0</v>
          </cell>
          <cell r="S10">
            <v>36.431280082006708</v>
          </cell>
          <cell r="T10">
            <v>0</v>
          </cell>
          <cell r="U10">
            <v>16.887009433734438</v>
          </cell>
          <cell r="V10">
            <v>0</v>
          </cell>
          <cell r="W10">
            <v>93.664044873166475</v>
          </cell>
          <cell r="X10">
            <v>0</v>
          </cell>
          <cell r="Y10">
            <v>91.117239114474017</v>
          </cell>
          <cell r="Z10">
            <v>0</v>
          </cell>
          <cell r="AA10">
            <v>91.117239114474017</v>
          </cell>
          <cell r="AB10">
            <v>0</v>
          </cell>
          <cell r="AC10">
            <v>59.418368510956803</v>
          </cell>
          <cell r="AD10">
            <v>0</v>
          </cell>
          <cell r="AE10">
            <v>42.862475045848491</v>
          </cell>
          <cell r="AF10">
            <v>0</v>
          </cell>
          <cell r="AG10">
            <v>42.862475045848491</v>
          </cell>
          <cell r="AH10">
            <v>0</v>
          </cell>
          <cell r="AI10">
            <v>6.53</v>
          </cell>
          <cell r="AJ10">
            <v>0</v>
          </cell>
          <cell r="AK10">
            <v>7.3120890985092286</v>
          </cell>
          <cell r="AL10">
            <v>0</v>
          </cell>
          <cell r="AM10">
            <v>7.0386773792014594</v>
          </cell>
          <cell r="AN10">
            <v>0</v>
          </cell>
          <cell r="AO10">
            <v>7.0386773792014594</v>
          </cell>
          <cell r="AP10">
            <v>0</v>
          </cell>
          <cell r="AQ10">
            <v>1.4673428051208426</v>
          </cell>
          <cell r="AR10">
            <v>0</v>
          </cell>
          <cell r="AS10">
            <v>0</v>
          </cell>
          <cell r="AT10">
            <v>0</v>
          </cell>
          <cell r="AU10">
            <v>0.71325714767647808</v>
          </cell>
          <cell r="AV10">
            <v>0</v>
          </cell>
          <cell r="AW10">
            <v>13.08</v>
          </cell>
        </row>
        <row r="11">
          <cell r="G11">
            <v>206190265</v>
          </cell>
          <cell r="H11" t="str">
            <v>20619026539538</v>
          </cell>
          <cell r="I11">
            <v>7625</v>
          </cell>
          <cell r="K11">
            <v>313.41650950898548</v>
          </cell>
          <cell r="L11">
            <v>0</v>
          </cell>
          <cell r="M11">
            <v>354.40123820830041</v>
          </cell>
          <cell r="N11">
            <v>0</v>
          </cell>
          <cell r="O11">
            <v>313.41650950898548</v>
          </cell>
          <cell r="P11">
            <v>0</v>
          </cell>
          <cell r="Q11">
            <v>30.505584888247149</v>
          </cell>
          <cell r="R11">
            <v>0</v>
          </cell>
          <cell r="S11">
            <v>36.431280082006708</v>
          </cell>
          <cell r="T11">
            <v>0</v>
          </cell>
          <cell r="U11">
            <v>30.505584888247149</v>
          </cell>
          <cell r="V11">
            <v>0</v>
          </cell>
          <cell r="W11">
            <v>88.248978761243364</v>
          </cell>
          <cell r="X11">
            <v>0</v>
          </cell>
          <cell r="Y11">
            <v>91.117239114474017</v>
          </cell>
          <cell r="Z11">
            <v>0</v>
          </cell>
          <cell r="AA11">
            <v>88.248978761243364</v>
          </cell>
          <cell r="AB11">
            <v>0</v>
          </cell>
          <cell r="AC11">
            <v>29.713598951088819</v>
          </cell>
          <cell r="AD11">
            <v>0</v>
          </cell>
          <cell r="AE11">
            <v>42.862475045848491</v>
          </cell>
          <cell r="AF11">
            <v>0</v>
          </cell>
          <cell r="AG11">
            <v>29.713598951088819</v>
          </cell>
          <cell r="AH11">
            <v>0</v>
          </cell>
          <cell r="AI11">
            <v>6.48</v>
          </cell>
          <cell r="AJ11">
            <v>0</v>
          </cell>
          <cell r="AK11">
            <v>8.0791135349705581</v>
          </cell>
          <cell r="AL11">
            <v>0</v>
          </cell>
          <cell r="AM11">
            <v>7.0386773792014594</v>
          </cell>
          <cell r="AN11">
            <v>0</v>
          </cell>
          <cell r="AO11">
            <v>7.0386773792014594</v>
          </cell>
          <cell r="AP11">
            <v>0</v>
          </cell>
          <cell r="AQ11">
            <v>2.0473815007629192</v>
          </cell>
          <cell r="AR11">
            <v>0</v>
          </cell>
          <cell r="AS11">
            <v>0</v>
          </cell>
          <cell r="AT11">
            <v>0</v>
          </cell>
          <cell r="AU11">
            <v>0.83933901639344266</v>
          </cell>
          <cell r="AV11">
            <v>0</v>
          </cell>
          <cell r="AW11">
            <v>13.08</v>
          </cell>
        </row>
        <row r="12">
          <cell r="G12">
            <v>206073366</v>
          </cell>
          <cell r="H12" t="str">
            <v>20607336639813</v>
          </cell>
          <cell r="I12">
            <v>9848</v>
          </cell>
          <cell r="K12">
            <v>358.98142519439551</v>
          </cell>
          <cell r="L12">
            <v>0</v>
          </cell>
          <cell r="M12">
            <v>354.40123820830041</v>
          </cell>
          <cell r="N12">
            <v>0</v>
          </cell>
          <cell r="O12">
            <v>354.40123820830041</v>
          </cell>
          <cell r="P12">
            <v>0</v>
          </cell>
          <cell r="Q12">
            <v>26.47429346134529</v>
          </cell>
          <cell r="R12">
            <v>0</v>
          </cell>
          <cell r="S12">
            <v>36.431280082006708</v>
          </cell>
          <cell r="T12">
            <v>0</v>
          </cell>
          <cell r="U12">
            <v>26.47429346134529</v>
          </cell>
          <cell r="V12">
            <v>0</v>
          </cell>
          <cell r="W12">
            <v>67.576355702518299</v>
          </cell>
          <cell r="X12">
            <v>0</v>
          </cell>
          <cell r="Y12">
            <v>91.117239114474017</v>
          </cell>
          <cell r="Z12">
            <v>0</v>
          </cell>
          <cell r="AA12">
            <v>67.576355702518299</v>
          </cell>
          <cell r="AB12">
            <v>0</v>
          </cell>
          <cell r="AC12">
            <v>68.326789925113502</v>
          </cell>
          <cell r="AD12">
            <v>0</v>
          </cell>
          <cell r="AE12">
            <v>42.862475045848491</v>
          </cell>
          <cell r="AF12">
            <v>0</v>
          </cell>
          <cell r="AG12">
            <v>42.862475045848491</v>
          </cell>
          <cell r="AH12">
            <v>0</v>
          </cell>
          <cell r="AI12">
            <v>7.87</v>
          </cell>
          <cell r="AJ12">
            <v>0</v>
          </cell>
          <cell r="AK12">
            <v>1.5864418603580841</v>
          </cell>
          <cell r="AL12">
            <v>0</v>
          </cell>
          <cell r="AM12">
            <v>7.0386773792014594</v>
          </cell>
          <cell r="AN12">
            <v>0</v>
          </cell>
          <cell r="AO12">
            <v>1.5864418603580841</v>
          </cell>
          <cell r="AP12">
            <v>0</v>
          </cell>
          <cell r="AQ12">
            <v>2.5868108630840636</v>
          </cell>
          <cell r="AR12">
            <v>0</v>
          </cell>
          <cell r="AS12">
            <v>0</v>
          </cell>
          <cell r="AT12">
            <v>0</v>
          </cell>
          <cell r="AU12">
            <v>0.71950345247766045</v>
          </cell>
          <cell r="AV12">
            <v>0</v>
          </cell>
          <cell r="AW12">
            <v>13.08</v>
          </cell>
        </row>
        <row r="13">
          <cell r="G13">
            <v>206190700</v>
          </cell>
          <cell r="H13" t="str">
            <v>20619070039813</v>
          </cell>
          <cell r="I13">
            <v>10373</v>
          </cell>
          <cell r="K13">
            <v>266.10249983951638</v>
          </cell>
          <cell r="L13">
            <v>0</v>
          </cell>
          <cell r="M13">
            <v>354.40123820830041</v>
          </cell>
          <cell r="N13">
            <v>0</v>
          </cell>
          <cell r="O13">
            <v>266.10249983951638</v>
          </cell>
          <cell r="P13">
            <v>0</v>
          </cell>
          <cell r="Q13">
            <v>10.686892689039082</v>
          </cell>
          <cell r="R13">
            <v>0</v>
          </cell>
          <cell r="S13">
            <v>36.431280082006708</v>
          </cell>
          <cell r="T13">
            <v>0</v>
          </cell>
          <cell r="U13">
            <v>10.686892689039082</v>
          </cell>
          <cell r="V13">
            <v>0</v>
          </cell>
          <cell r="W13">
            <v>69.027089929210447</v>
          </cell>
          <cell r="X13">
            <v>0</v>
          </cell>
          <cell r="Y13">
            <v>91.117239114474017</v>
          </cell>
          <cell r="Z13">
            <v>0</v>
          </cell>
          <cell r="AA13">
            <v>69.027089929210447</v>
          </cell>
          <cell r="AB13">
            <v>0</v>
          </cell>
          <cell r="AC13">
            <v>42.493640790532758</v>
          </cell>
          <cell r="AD13">
            <v>0</v>
          </cell>
          <cell r="AE13">
            <v>42.862475045848491</v>
          </cell>
          <cell r="AF13">
            <v>0</v>
          </cell>
          <cell r="AG13">
            <v>42.493640790532758</v>
          </cell>
          <cell r="AH13">
            <v>0</v>
          </cell>
          <cell r="AI13">
            <v>6.17</v>
          </cell>
          <cell r="AJ13">
            <v>0</v>
          </cell>
          <cell r="AK13">
            <v>5.8725494104380269</v>
          </cell>
          <cell r="AL13">
            <v>0</v>
          </cell>
          <cell r="AM13">
            <v>7.0386773792014594</v>
          </cell>
          <cell r="AN13">
            <v>0</v>
          </cell>
          <cell r="AO13">
            <v>5.8725494104380269</v>
          </cell>
          <cell r="AP13">
            <v>0</v>
          </cell>
          <cell r="AQ13">
            <v>0.63178032986359911</v>
          </cell>
          <cell r="AR13">
            <v>0</v>
          </cell>
          <cell r="AS13">
            <v>0</v>
          </cell>
          <cell r="AT13">
            <v>0</v>
          </cell>
          <cell r="AU13">
            <v>0.6390176419550756</v>
          </cell>
          <cell r="AV13">
            <v>0</v>
          </cell>
          <cell r="AW13">
            <v>13.08</v>
          </cell>
        </row>
        <row r="14">
          <cell r="G14">
            <v>206190644</v>
          </cell>
          <cell r="H14" t="str">
            <v>20619064439813</v>
          </cell>
          <cell r="I14">
            <v>5788</v>
          </cell>
          <cell r="K14">
            <v>380.56926355659283</v>
          </cell>
          <cell r="L14">
            <v>0</v>
          </cell>
          <cell r="M14">
            <v>354.40123820830041</v>
          </cell>
          <cell r="N14">
            <v>0</v>
          </cell>
          <cell r="O14">
            <v>354.40123820830041</v>
          </cell>
          <cell r="P14">
            <v>0</v>
          </cell>
          <cell r="Q14">
            <v>19.50436152474181</v>
          </cell>
          <cell r="R14">
            <v>0</v>
          </cell>
          <cell r="S14">
            <v>36.431280082006708</v>
          </cell>
          <cell r="T14">
            <v>0</v>
          </cell>
          <cell r="U14">
            <v>19.50436152474181</v>
          </cell>
          <cell r="V14">
            <v>0</v>
          </cell>
          <cell r="W14">
            <v>116.26982818761235</v>
          </cell>
          <cell r="X14">
            <v>0</v>
          </cell>
          <cell r="Y14">
            <v>91.117239114474017</v>
          </cell>
          <cell r="Z14">
            <v>0</v>
          </cell>
          <cell r="AA14">
            <v>91.117239114474017</v>
          </cell>
          <cell r="AB14">
            <v>0</v>
          </cell>
          <cell r="AC14">
            <v>55.324966846907245</v>
          </cell>
          <cell r="AD14">
            <v>0</v>
          </cell>
          <cell r="AE14">
            <v>42.862475045848491</v>
          </cell>
          <cell r="AF14">
            <v>0</v>
          </cell>
          <cell r="AG14">
            <v>42.862475045848491</v>
          </cell>
          <cell r="AH14">
            <v>0</v>
          </cell>
          <cell r="AI14">
            <v>6.2</v>
          </cell>
          <cell r="AJ14">
            <v>0</v>
          </cell>
          <cell r="AK14">
            <v>4.399590426256859</v>
          </cell>
          <cell r="AL14">
            <v>0</v>
          </cell>
          <cell r="AM14">
            <v>7.0386773792014594</v>
          </cell>
          <cell r="AN14">
            <v>0</v>
          </cell>
          <cell r="AO14">
            <v>4.399590426256859</v>
          </cell>
          <cell r="AP14">
            <v>0</v>
          </cell>
          <cell r="AQ14">
            <v>1.6023925938723798</v>
          </cell>
          <cell r="AR14">
            <v>0</v>
          </cell>
          <cell r="AS14">
            <v>0</v>
          </cell>
          <cell r="AT14">
            <v>0</v>
          </cell>
          <cell r="AU14">
            <v>0.67133552176917766</v>
          </cell>
          <cell r="AV14">
            <v>0</v>
          </cell>
          <cell r="AW14">
            <v>13.08</v>
          </cell>
        </row>
        <row r="15">
          <cell r="G15">
            <v>206301141</v>
          </cell>
          <cell r="H15" t="str">
            <v>20630114139813</v>
          </cell>
          <cell r="I15">
            <v>10620</v>
          </cell>
          <cell r="K15">
            <v>279.41160411219107</v>
          </cell>
          <cell r="L15">
            <v>0</v>
          </cell>
          <cell r="M15">
            <v>354.40123820830041</v>
          </cell>
          <cell r="N15">
            <v>0</v>
          </cell>
          <cell r="O15">
            <v>279.41160411219107</v>
          </cell>
          <cell r="P15">
            <v>0</v>
          </cell>
          <cell r="Q15">
            <v>25.266361157701922</v>
          </cell>
          <cell r="R15">
            <v>0</v>
          </cell>
          <cell r="S15">
            <v>36.431280082006708</v>
          </cell>
          <cell r="T15">
            <v>0</v>
          </cell>
          <cell r="U15">
            <v>25.266361157701922</v>
          </cell>
          <cell r="V15">
            <v>0</v>
          </cell>
          <cell r="W15">
            <v>52.62137059006993</v>
          </cell>
          <cell r="X15">
            <v>0</v>
          </cell>
          <cell r="Y15">
            <v>91.117239114474017</v>
          </cell>
          <cell r="Z15">
            <v>0</v>
          </cell>
          <cell r="AA15">
            <v>52.62137059006993</v>
          </cell>
          <cell r="AB15">
            <v>0</v>
          </cell>
          <cell r="AC15">
            <v>32.320802296781167</v>
          </cell>
          <cell r="AD15">
            <v>0</v>
          </cell>
          <cell r="AE15">
            <v>42.862475045848491</v>
          </cell>
          <cell r="AF15">
            <v>0</v>
          </cell>
          <cell r="AG15">
            <v>32.320802296781167</v>
          </cell>
          <cell r="AH15">
            <v>0</v>
          </cell>
          <cell r="AI15">
            <v>6.39</v>
          </cell>
          <cell r="AJ15">
            <v>0</v>
          </cell>
          <cell r="AK15">
            <v>3.9544926583656133</v>
          </cell>
          <cell r="AL15">
            <v>0</v>
          </cell>
          <cell r="AM15">
            <v>7.0386773792014594</v>
          </cell>
          <cell r="AN15">
            <v>0</v>
          </cell>
          <cell r="AO15">
            <v>3.9544926583656133</v>
          </cell>
          <cell r="AP15">
            <v>0</v>
          </cell>
          <cell r="AQ15">
            <v>0.64615112994350288</v>
          </cell>
          <cell r="AR15">
            <v>0</v>
          </cell>
          <cell r="AS15">
            <v>0</v>
          </cell>
          <cell r="AT15">
            <v>0</v>
          </cell>
          <cell r="AU15">
            <v>0.6672005649717514</v>
          </cell>
          <cell r="AV15">
            <v>0</v>
          </cell>
          <cell r="AW15">
            <v>13.08</v>
          </cell>
        </row>
        <row r="16">
          <cell r="G16">
            <v>206370717</v>
          </cell>
          <cell r="H16" t="str">
            <v>20637071739813</v>
          </cell>
          <cell r="I16">
            <v>11115</v>
          </cell>
          <cell r="K16">
            <v>340.74870752781953</v>
          </cell>
          <cell r="L16">
            <v>0</v>
          </cell>
          <cell r="M16">
            <v>354.40123820830041</v>
          </cell>
          <cell r="N16">
            <v>0</v>
          </cell>
          <cell r="O16">
            <v>340.74870752781953</v>
          </cell>
          <cell r="P16">
            <v>0</v>
          </cell>
          <cell r="Q16">
            <v>18.1721805790026</v>
          </cell>
          <cell r="R16">
            <v>0</v>
          </cell>
          <cell r="S16">
            <v>36.431280082006708</v>
          </cell>
          <cell r="T16">
            <v>0</v>
          </cell>
          <cell r="U16">
            <v>18.1721805790026</v>
          </cell>
          <cell r="V16">
            <v>0</v>
          </cell>
          <cell r="W16">
            <v>57.462302300161028</v>
          </cell>
          <cell r="X16">
            <v>0</v>
          </cell>
          <cell r="Y16">
            <v>91.117239114474017</v>
          </cell>
          <cell r="Z16">
            <v>0</v>
          </cell>
          <cell r="AA16">
            <v>57.462302300161028</v>
          </cell>
          <cell r="AB16">
            <v>0</v>
          </cell>
          <cell r="AC16">
            <v>32.10710287806716</v>
          </cell>
          <cell r="AD16">
            <v>0</v>
          </cell>
          <cell r="AE16">
            <v>42.862475045848491</v>
          </cell>
          <cell r="AF16">
            <v>0</v>
          </cell>
          <cell r="AG16">
            <v>32.10710287806716</v>
          </cell>
          <cell r="AH16">
            <v>0</v>
          </cell>
          <cell r="AI16">
            <v>6.39</v>
          </cell>
          <cell r="AJ16">
            <v>0</v>
          </cell>
          <cell r="AK16">
            <v>5.2103397439586736</v>
          </cell>
          <cell r="AL16">
            <v>0</v>
          </cell>
          <cell r="AM16">
            <v>7.0386773792014594</v>
          </cell>
          <cell r="AN16">
            <v>0</v>
          </cell>
          <cell r="AO16">
            <v>5.2103397439586736</v>
          </cell>
          <cell r="AP16">
            <v>0</v>
          </cell>
          <cell r="AQ16">
            <v>1.2805221942503551</v>
          </cell>
          <cell r="AR16">
            <v>0</v>
          </cell>
          <cell r="AS16">
            <v>0</v>
          </cell>
          <cell r="AT16">
            <v>0</v>
          </cell>
          <cell r="AU16">
            <v>0.71974358974358976</v>
          </cell>
          <cell r="AV16">
            <v>0</v>
          </cell>
          <cell r="AW16">
            <v>13.08</v>
          </cell>
        </row>
        <row r="17">
          <cell r="G17">
            <v>206190190</v>
          </cell>
          <cell r="H17" t="str">
            <v>20619019039813</v>
          </cell>
          <cell r="I17">
            <v>8530</v>
          </cell>
          <cell r="K17">
            <v>248.61311862643345</v>
          </cell>
          <cell r="L17">
            <v>0</v>
          </cell>
          <cell r="M17">
            <v>354.40123820830041</v>
          </cell>
          <cell r="N17">
            <v>0</v>
          </cell>
          <cell r="O17">
            <v>248.61311862643345</v>
          </cell>
          <cell r="P17">
            <v>0</v>
          </cell>
          <cell r="Q17">
            <v>12.043429019218118</v>
          </cell>
          <cell r="R17">
            <v>0</v>
          </cell>
          <cell r="S17">
            <v>36.431280082006708</v>
          </cell>
          <cell r="T17">
            <v>0</v>
          </cell>
          <cell r="U17">
            <v>12.043429019218118</v>
          </cell>
          <cell r="V17">
            <v>0</v>
          </cell>
          <cell r="W17">
            <v>90.500357214372499</v>
          </cell>
          <cell r="X17">
            <v>0</v>
          </cell>
          <cell r="Y17">
            <v>91.117239114474017</v>
          </cell>
          <cell r="Z17">
            <v>0</v>
          </cell>
          <cell r="AA17">
            <v>90.500357214372499</v>
          </cell>
          <cell r="AB17">
            <v>0</v>
          </cell>
          <cell r="AC17">
            <v>43.728995344093896</v>
          </cell>
          <cell r="AD17">
            <v>0</v>
          </cell>
          <cell r="AE17">
            <v>42.862475045848491</v>
          </cell>
          <cell r="AF17">
            <v>0</v>
          </cell>
          <cell r="AG17">
            <v>42.862475045848491</v>
          </cell>
          <cell r="AH17">
            <v>0</v>
          </cell>
          <cell r="AI17">
            <v>5.92</v>
          </cell>
          <cell r="AJ17">
            <v>0</v>
          </cell>
          <cell r="AK17">
            <v>7.5803242369162378</v>
          </cell>
          <cell r="AL17">
            <v>0</v>
          </cell>
          <cell r="AM17">
            <v>7.0386773792014594</v>
          </cell>
          <cell r="AN17">
            <v>0</v>
          </cell>
          <cell r="AO17">
            <v>7.0386773792014594</v>
          </cell>
          <cell r="AP17">
            <v>0</v>
          </cell>
          <cell r="AQ17">
            <v>0.80152699392858895</v>
          </cell>
          <cell r="AR17">
            <v>0</v>
          </cell>
          <cell r="AS17">
            <v>0</v>
          </cell>
          <cell r="AT17">
            <v>0</v>
          </cell>
          <cell r="AU17">
            <v>0.64310433763188746</v>
          </cell>
          <cell r="AV17">
            <v>0</v>
          </cell>
          <cell r="AW17">
            <v>13.08</v>
          </cell>
        </row>
        <row r="18">
          <cell r="G18">
            <v>206361350</v>
          </cell>
          <cell r="H18" t="str">
            <v>20636135039813</v>
          </cell>
          <cell r="I18">
            <v>11241</v>
          </cell>
          <cell r="K18">
            <v>259.52857815867912</v>
          </cell>
          <cell r="L18">
            <v>0</v>
          </cell>
          <cell r="M18">
            <v>354.40123820830041</v>
          </cell>
          <cell r="N18">
            <v>0</v>
          </cell>
          <cell r="O18">
            <v>259.52857815867912</v>
          </cell>
          <cell r="P18">
            <v>0</v>
          </cell>
          <cell r="Q18">
            <v>22.714095165781028</v>
          </cell>
          <cell r="R18">
            <v>0</v>
          </cell>
          <cell r="S18">
            <v>36.431280082006708</v>
          </cell>
          <cell r="T18">
            <v>0</v>
          </cell>
          <cell r="U18">
            <v>22.714095165781028</v>
          </cell>
          <cell r="V18">
            <v>0</v>
          </cell>
          <cell r="W18">
            <v>68.263122032504157</v>
          </cell>
          <cell r="X18">
            <v>0</v>
          </cell>
          <cell r="Y18">
            <v>91.117239114474017</v>
          </cell>
          <cell r="Z18">
            <v>0</v>
          </cell>
          <cell r="AA18">
            <v>68.263122032504157</v>
          </cell>
          <cell r="AB18">
            <v>0</v>
          </cell>
          <cell r="AC18">
            <v>25.646214014106068</v>
          </cell>
          <cell r="AD18">
            <v>0</v>
          </cell>
          <cell r="AE18">
            <v>42.862475045848491</v>
          </cell>
          <cell r="AF18">
            <v>0</v>
          </cell>
          <cell r="AG18">
            <v>25.646214014106068</v>
          </cell>
          <cell r="AH18">
            <v>0</v>
          </cell>
          <cell r="AI18">
            <v>6.33</v>
          </cell>
          <cell r="AJ18">
            <v>0</v>
          </cell>
          <cell r="AK18">
            <v>4.6121761224849269</v>
          </cell>
          <cell r="AL18">
            <v>0</v>
          </cell>
          <cell r="AM18">
            <v>7.0386773792014594</v>
          </cell>
          <cell r="AN18">
            <v>0</v>
          </cell>
          <cell r="AO18">
            <v>4.6121761224849269</v>
          </cell>
          <cell r="AP18">
            <v>0</v>
          </cell>
          <cell r="AQ18">
            <v>0.99076149808735892</v>
          </cell>
          <cell r="AR18">
            <v>0</v>
          </cell>
          <cell r="AS18">
            <v>0</v>
          </cell>
          <cell r="AT18">
            <v>0</v>
          </cell>
          <cell r="AU18">
            <v>0.81334400854016542</v>
          </cell>
          <cell r="AV18">
            <v>0</v>
          </cell>
          <cell r="AW18">
            <v>13.08</v>
          </cell>
        </row>
        <row r="19">
          <cell r="G19">
            <v>206190350</v>
          </cell>
          <cell r="H19" t="str">
            <v>20619035039813</v>
          </cell>
          <cell r="I19">
            <v>7672</v>
          </cell>
          <cell r="K19">
            <v>284.29365879270733</v>
          </cell>
          <cell r="L19">
            <v>0</v>
          </cell>
          <cell r="M19">
            <v>354.40123820830041</v>
          </cell>
          <cell r="N19">
            <v>0</v>
          </cell>
          <cell r="O19">
            <v>284.29365879270733</v>
          </cell>
          <cell r="P19">
            <v>0</v>
          </cell>
          <cell r="Q19">
            <v>24.534119424317954</v>
          </cell>
          <cell r="R19">
            <v>0</v>
          </cell>
          <cell r="S19">
            <v>36.431280082006708</v>
          </cell>
          <cell r="T19">
            <v>0</v>
          </cell>
          <cell r="U19">
            <v>24.534119424317954</v>
          </cell>
          <cell r="V19">
            <v>0</v>
          </cell>
          <cell r="W19">
            <v>48.398910142918311</v>
          </cell>
          <cell r="X19">
            <v>0</v>
          </cell>
          <cell r="Y19">
            <v>91.117239114474017</v>
          </cell>
          <cell r="Z19">
            <v>0</v>
          </cell>
          <cell r="AA19">
            <v>48.398910142918311</v>
          </cell>
          <cell r="AB19">
            <v>0</v>
          </cell>
          <cell r="AC19">
            <v>49.366980068698716</v>
          </cell>
          <cell r="AD19">
            <v>0</v>
          </cell>
          <cell r="AE19">
            <v>42.862475045848491</v>
          </cell>
          <cell r="AF19">
            <v>0</v>
          </cell>
          <cell r="AG19">
            <v>42.862475045848491</v>
          </cell>
          <cell r="AH19">
            <v>0</v>
          </cell>
          <cell r="AI19">
            <v>6.33</v>
          </cell>
          <cell r="AJ19">
            <v>0</v>
          </cell>
          <cell r="AK19">
            <v>4.793177840423299</v>
          </cell>
          <cell r="AL19">
            <v>0</v>
          </cell>
          <cell r="AM19">
            <v>7.0386773792014594</v>
          </cell>
          <cell r="AN19">
            <v>0</v>
          </cell>
          <cell r="AO19">
            <v>4.793177840423299</v>
          </cell>
          <cell r="AP19">
            <v>0</v>
          </cell>
          <cell r="AQ19">
            <v>0.92528023983315966</v>
          </cell>
          <cell r="AR19">
            <v>0</v>
          </cell>
          <cell r="AS19">
            <v>0</v>
          </cell>
          <cell r="AT19">
            <v>0</v>
          </cell>
          <cell r="AU19">
            <v>0.68523331595411885</v>
          </cell>
          <cell r="AV19">
            <v>0</v>
          </cell>
          <cell r="AW19">
            <v>13.08</v>
          </cell>
        </row>
        <row r="20">
          <cell r="G20">
            <v>206190375</v>
          </cell>
          <cell r="H20" t="str">
            <v>20619037539813</v>
          </cell>
          <cell r="I20">
            <v>8741</v>
          </cell>
          <cell r="K20">
            <v>300.45284640473733</v>
          </cell>
          <cell r="L20">
            <v>0</v>
          </cell>
          <cell r="M20">
            <v>354.40123820830041</v>
          </cell>
          <cell r="N20">
            <v>0</v>
          </cell>
          <cell r="O20">
            <v>300.45284640473733</v>
          </cell>
          <cell r="P20">
            <v>0</v>
          </cell>
          <cell r="Q20">
            <v>25.057524594893327</v>
          </cell>
          <cell r="R20">
            <v>0</v>
          </cell>
          <cell r="S20">
            <v>36.431280082006708</v>
          </cell>
          <cell r="T20">
            <v>0</v>
          </cell>
          <cell r="U20">
            <v>25.057524594893327</v>
          </cell>
          <cell r="V20">
            <v>0</v>
          </cell>
          <cell r="W20">
            <v>61.962295196544837</v>
          </cell>
          <cell r="X20">
            <v>0</v>
          </cell>
          <cell r="Y20">
            <v>91.117239114474017</v>
          </cell>
          <cell r="Z20">
            <v>0</v>
          </cell>
          <cell r="AA20">
            <v>61.962295196544837</v>
          </cell>
          <cell r="AB20">
            <v>0</v>
          </cell>
          <cell r="AC20">
            <v>48.640596092478553</v>
          </cell>
          <cell r="AD20">
            <v>0</v>
          </cell>
          <cell r="AE20">
            <v>42.862475045848491</v>
          </cell>
          <cell r="AF20">
            <v>0</v>
          </cell>
          <cell r="AG20">
            <v>42.862475045848491</v>
          </cell>
          <cell r="AH20">
            <v>0</v>
          </cell>
          <cell r="AI20">
            <v>6.6</v>
          </cell>
          <cell r="AJ20">
            <v>0</v>
          </cell>
          <cell r="AK20">
            <v>10.602569564837925</v>
          </cell>
          <cell r="AL20">
            <v>0</v>
          </cell>
          <cell r="AM20">
            <v>7.0386773792014594</v>
          </cell>
          <cell r="AN20">
            <v>0</v>
          </cell>
          <cell r="AO20">
            <v>7.0386773792014594</v>
          </cell>
          <cell r="AP20">
            <v>0</v>
          </cell>
          <cell r="AQ20">
            <v>0.79323170499180118</v>
          </cell>
          <cell r="AR20">
            <v>0</v>
          </cell>
          <cell r="AS20">
            <v>0</v>
          </cell>
          <cell r="AT20">
            <v>0</v>
          </cell>
          <cell r="AU20">
            <v>0.67987873241047936</v>
          </cell>
          <cell r="AV20">
            <v>0</v>
          </cell>
          <cell r="AW20">
            <v>13.08</v>
          </cell>
        </row>
        <row r="21">
          <cell r="G21">
            <v>206190706</v>
          </cell>
          <cell r="H21" t="str">
            <v>20619070639813</v>
          </cell>
          <cell r="I21">
            <v>6103</v>
          </cell>
          <cell r="K21">
            <v>369.96097873041344</v>
          </cell>
          <cell r="L21">
            <v>0</v>
          </cell>
          <cell r="M21">
            <v>354.40123820830041</v>
          </cell>
          <cell r="N21">
            <v>0</v>
          </cell>
          <cell r="O21">
            <v>354.40123820830041</v>
          </cell>
          <cell r="P21">
            <v>0</v>
          </cell>
          <cell r="Q21">
            <v>27.736642814493795</v>
          </cell>
          <cell r="R21">
            <v>0</v>
          </cell>
          <cell r="S21">
            <v>36.431280082006708</v>
          </cell>
          <cell r="T21">
            <v>0</v>
          </cell>
          <cell r="U21">
            <v>27.736642814493795</v>
          </cell>
          <cell r="V21">
            <v>0</v>
          </cell>
          <cell r="W21">
            <v>55.013848614687547</v>
          </cell>
          <cell r="X21">
            <v>0</v>
          </cell>
          <cell r="Y21">
            <v>91.117239114474017</v>
          </cell>
          <cell r="Z21">
            <v>0</v>
          </cell>
          <cell r="AA21">
            <v>55.013848614687547</v>
          </cell>
          <cell r="AB21">
            <v>0</v>
          </cell>
          <cell r="AC21">
            <v>53.278693199602678</v>
          </cell>
          <cell r="AD21">
            <v>0</v>
          </cell>
          <cell r="AE21">
            <v>42.862475045848491</v>
          </cell>
          <cell r="AF21">
            <v>0</v>
          </cell>
          <cell r="AG21">
            <v>42.862475045848491</v>
          </cell>
          <cell r="AH21">
            <v>0</v>
          </cell>
          <cell r="AI21">
            <v>6.38</v>
          </cell>
          <cell r="AJ21">
            <v>0</v>
          </cell>
          <cell r="AK21">
            <v>5.6605862767601467</v>
          </cell>
          <cell r="AL21">
            <v>0</v>
          </cell>
          <cell r="AM21">
            <v>7.0386773792014594</v>
          </cell>
          <cell r="AN21">
            <v>0</v>
          </cell>
          <cell r="AO21">
            <v>5.6605862767601467</v>
          </cell>
          <cell r="AP21">
            <v>0</v>
          </cell>
          <cell r="AQ21">
            <v>0.72649953574744663</v>
          </cell>
          <cell r="AR21">
            <v>0</v>
          </cell>
          <cell r="AS21">
            <v>0</v>
          </cell>
          <cell r="AT21">
            <v>0</v>
          </cell>
          <cell r="AU21">
            <v>0.74904145502212016</v>
          </cell>
          <cell r="AV21">
            <v>0</v>
          </cell>
          <cell r="AW21">
            <v>13.08</v>
          </cell>
        </row>
        <row r="22">
          <cell r="G22">
            <v>206190329</v>
          </cell>
          <cell r="H22" t="str">
            <v>20619032939813</v>
          </cell>
          <cell r="I22">
            <v>7750</v>
          </cell>
          <cell r="K22">
            <v>264.50949596463539</v>
          </cell>
          <cell r="L22">
            <v>0</v>
          </cell>
          <cell r="M22">
            <v>354.40123820830041</v>
          </cell>
          <cell r="N22">
            <v>0</v>
          </cell>
          <cell r="O22">
            <v>264.50949596463539</v>
          </cell>
          <cell r="P22">
            <v>0</v>
          </cell>
          <cell r="Q22">
            <v>14.938409453581659</v>
          </cell>
          <cell r="R22">
            <v>0</v>
          </cell>
          <cell r="S22">
            <v>36.431280082006708</v>
          </cell>
          <cell r="T22">
            <v>0</v>
          </cell>
          <cell r="U22">
            <v>14.938409453581659</v>
          </cell>
          <cell r="V22">
            <v>0</v>
          </cell>
          <cell r="W22">
            <v>78.713027993114906</v>
          </cell>
          <cell r="X22">
            <v>0</v>
          </cell>
          <cell r="Y22">
            <v>91.117239114474017</v>
          </cell>
          <cell r="Z22">
            <v>0</v>
          </cell>
          <cell r="AA22">
            <v>78.713027993114906</v>
          </cell>
          <cell r="AB22">
            <v>0</v>
          </cell>
          <cell r="AC22">
            <v>55.389678875864298</v>
          </cell>
          <cell r="AD22">
            <v>0</v>
          </cell>
          <cell r="AE22">
            <v>42.862475045848491</v>
          </cell>
          <cell r="AF22">
            <v>0</v>
          </cell>
          <cell r="AG22">
            <v>42.862475045848491</v>
          </cell>
          <cell r="AH22">
            <v>0</v>
          </cell>
          <cell r="AI22">
            <v>6.14</v>
          </cell>
          <cell r="AJ22">
            <v>0</v>
          </cell>
          <cell r="AK22">
            <v>5.6598250917426594</v>
          </cell>
          <cell r="AL22">
            <v>0</v>
          </cell>
          <cell r="AM22">
            <v>7.0386773792014594</v>
          </cell>
          <cell r="AN22">
            <v>0</v>
          </cell>
          <cell r="AO22">
            <v>5.6598250917426594</v>
          </cell>
          <cell r="AP22">
            <v>0</v>
          </cell>
          <cell r="AQ22">
            <v>0.5552476426256796</v>
          </cell>
          <cell r="AR22">
            <v>0</v>
          </cell>
          <cell r="AS22">
            <v>0</v>
          </cell>
          <cell r="AT22">
            <v>0</v>
          </cell>
          <cell r="AU22">
            <v>0.64884387096774188</v>
          </cell>
          <cell r="AV22">
            <v>0</v>
          </cell>
          <cell r="AW22">
            <v>13.08</v>
          </cell>
        </row>
        <row r="23">
          <cell r="G23">
            <v>206370853</v>
          </cell>
          <cell r="H23" t="str">
            <v>20637085339813</v>
          </cell>
          <cell r="I23">
            <v>18130</v>
          </cell>
          <cell r="K23">
            <v>354.40123820830041</v>
          </cell>
          <cell r="L23">
            <v>0</v>
          </cell>
          <cell r="M23">
            <v>354.40123820830041</v>
          </cell>
          <cell r="N23">
            <v>0</v>
          </cell>
          <cell r="O23">
            <v>354.40123820830041</v>
          </cell>
          <cell r="P23">
            <v>0</v>
          </cell>
          <cell r="Q23">
            <v>18.655482642290913</v>
          </cell>
          <cell r="R23">
            <v>0</v>
          </cell>
          <cell r="S23">
            <v>36.431280082006708</v>
          </cell>
          <cell r="T23">
            <v>0</v>
          </cell>
          <cell r="U23">
            <v>18.655482642290913</v>
          </cell>
          <cell r="V23">
            <v>0</v>
          </cell>
          <cell r="W23">
            <v>28.469178082502705</v>
          </cell>
          <cell r="X23">
            <v>0</v>
          </cell>
          <cell r="Y23">
            <v>91.117239114474017</v>
          </cell>
          <cell r="Z23">
            <v>0</v>
          </cell>
          <cell r="AA23">
            <v>28.469178082502705</v>
          </cell>
          <cell r="AB23">
            <v>0</v>
          </cell>
          <cell r="AC23">
            <v>37.395774916404584</v>
          </cell>
          <cell r="AD23">
            <v>0</v>
          </cell>
          <cell r="AE23">
            <v>42.862475045848491</v>
          </cell>
          <cell r="AF23">
            <v>0</v>
          </cell>
          <cell r="AG23">
            <v>37.395774916404584</v>
          </cell>
          <cell r="AH23">
            <v>0</v>
          </cell>
          <cell r="AI23">
            <v>5.93</v>
          </cell>
          <cell r="AJ23">
            <v>0</v>
          </cell>
          <cell r="AK23">
            <v>9.8277483406111532</v>
          </cell>
          <cell r="AL23">
            <v>0</v>
          </cell>
          <cell r="AM23">
            <v>7.0386773792014594</v>
          </cell>
          <cell r="AN23">
            <v>0</v>
          </cell>
          <cell r="AO23">
            <v>7.0386773792014594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0.61775675675675679</v>
          </cell>
          <cell r="AV23">
            <v>0</v>
          </cell>
          <cell r="AW23">
            <v>13.08</v>
          </cell>
        </row>
        <row r="24">
          <cell r="G24">
            <v>206190302</v>
          </cell>
          <cell r="H24" t="str">
            <v>20619030239813</v>
          </cell>
          <cell r="I24">
            <v>8115</v>
          </cell>
          <cell r="K24">
            <v>192.24955491894755</v>
          </cell>
          <cell r="L24">
            <v>0</v>
          </cell>
          <cell r="M24">
            <v>354.40123820830041</v>
          </cell>
          <cell r="N24">
            <v>0</v>
          </cell>
          <cell r="O24">
            <v>192.24955491894755</v>
          </cell>
          <cell r="P24">
            <v>0</v>
          </cell>
          <cell r="Q24">
            <v>19.518563722908478</v>
          </cell>
          <cell r="R24">
            <v>0</v>
          </cell>
          <cell r="S24">
            <v>36.431280082006708</v>
          </cell>
          <cell r="T24">
            <v>0</v>
          </cell>
          <cell r="U24">
            <v>19.518563722908478</v>
          </cell>
          <cell r="V24">
            <v>0</v>
          </cell>
          <cell r="W24">
            <v>54.027159046602691</v>
          </cell>
          <cell r="X24">
            <v>0</v>
          </cell>
          <cell r="Y24">
            <v>91.117239114474017</v>
          </cell>
          <cell r="Z24">
            <v>0</v>
          </cell>
          <cell r="AA24">
            <v>54.027159046602691</v>
          </cell>
          <cell r="AB24">
            <v>0</v>
          </cell>
          <cell r="AC24">
            <v>53.33866147538842</v>
          </cell>
          <cell r="AD24">
            <v>0</v>
          </cell>
          <cell r="AE24">
            <v>42.862475045848491</v>
          </cell>
          <cell r="AF24">
            <v>0</v>
          </cell>
          <cell r="AG24">
            <v>42.862475045848491</v>
          </cell>
          <cell r="AH24">
            <v>0</v>
          </cell>
          <cell r="AI24">
            <v>6.82</v>
          </cell>
          <cell r="AJ24">
            <v>0</v>
          </cell>
          <cell r="AK24">
            <v>7.2766687184152916</v>
          </cell>
          <cell r="AL24">
            <v>0</v>
          </cell>
          <cell r="AM24">
            <v>7.0386773792014594</v>
          </cell>
          <cell r="AN24">
            <v>0</v>
          </cell>
          <cell r="AO24">
            <v>7.0386773792014594</v>
          </cell>
          <cell r="AP24">
            <v>0</v>
          </cell>
          <cell r="AQ24">
            <v>1.2503405107877252</v>
          </cell>
          <cell r="AR24">
            <v>0</v>
          </cell>
          <cell r="AS24">
            <v>0</v>
          </cell>
          <cell r="AT24">
            <v>0</v>
          </cell>
          <cell r="AU24">
            <v>0.67599260628465807</v>
          </cell>
          <cell r="AV24">
            <v>0</v>
          </cell>
          <cell r="AW24">
            <v>13.08</v>
          </cell>
        </row>
        <row r="25">
          <cell r="G25">
            <v>206300039</v>
          </cell>
          <cell r="H25" t="str">
            <v>20630003939813</v>
          </cell>
          <cell r="I25">
            <v>8934</v>
          </cell>
          <cell r="K25">
            <v>340.41821473568842</v>
          </cell>
          <cell r="L25">
            <v>0</v>
          </cell>
          <cell r="M25">
            <v>354.40123820830041</v>
          </cell>
          <cell r="N25">
            <v>0</v>
          </cell>
          <cell r="O25">
            <v>340.41821473568842</v>
          </cell>
          <cell r="P25">
            <v>0</v>
          </cell>
          <cell r="Q25">
            <v>33.081410952167651</v>
          </cell>
          <cell r="R25">
            <v>0</v>
          </cell>
          <cell r="S25">
            <v>36.431280082006708</v>
          </cell>
          <cell r="T25">
            <v>0</v>
          </cell>
          <cell r="U25">
            <v>33.081410952167651</v>
          </cell>
          <cell r="V25">
            <v>0</v>
          </cell>
          <cell r="W25">
            <v>132.10980443408081</v>
          </cell>
          <cell r="X25">
            <v>0</v>
          </cell>
          <cell r="Y25">
            <v>91.117239114474017</v>
          </cell>
          <cell r="Z25">
            <v>0</v>
          </cell>
          <cell r="AA25">
            <v>91.117239114474017</v>
          </cell>
          <cell r="AB25">
            <v>0</v>
          </cell>
          <cell r="AC25">
            <v>56.367614103572365</v>
          </cell>
          <cell r="AD25">
            <v>0</v>
          </cell>
          <cell r="AE25">
            <v>42.862475045848491</v>
          </cell>
          <cell r="AF25">
            <v>0</v>
          </cell>
          <cell r="AG25">
            <v>42.862475045848491</v>
          </cell>
          <cell r="AH25">
            <v>0</v>
          </cell>
          <cell r="AI25">
            <v>7.34</v>
          </cell>
          <cell r="AJ25">
            <v>0</v>
          </cell>
          <cell r="AK25">
            <v>10.173579554848553</v>
          </cell>
          <cell r="AL25">
            <v>0</v>
          </cell>
          <cell r="AM25">
            <v>7.0386773792014594</v>
          </cell>
          <cell r="AN25">
            <v>0</v>
          </cell>
          <cell r="AO25">
            <v>7.0386773792014594</v>
          </cell>
          <cell r="AP25">
            <v>0</v>
          </cell>
          <cell r="AQ25">
            <v>2.0237159525157957</v>
          </cell>
          <cell r="AR25">
            <v>0</v>
          </cell>
          <cell r="AS25">
            <v>0</v>
          </cell>
          <cell r="AT25">
            <v>0</v>
          </cell>
          <cell r="AU25">
            <v>0.79311282740094025</v>
          </cell>
          <cell r="AV25">
            <v>0</v>
          </cell>
          <cell r="AW25">
            <v>13.08</v>
          </cell>
        </row>
        <row r="26">
          <cell r="G26">
            <v>206301215</v>
          </cell>
          <cell r="H26" t="str">
            <v>20630121539813</v>
          </cell>
          <cell r="I26">
            <v>10046</v>
          </cell>
          <cell r="K26">
            <v>275.33974657009219</v>
          </cell>
          <cell r="L26">
            <v>0</v>
          </cell>
          <cell r="M26">
            <v>354.40123820830041</v>
          </cell>
          <cell r="N26">
            <v>0</v>
          </cell>
          <cell r="O26">
            <v>275.33974657009219</v>
          </cell>
          <cell r="P26">
            <v>0</v>
          </cell>
          <cell r="Q26">
            <v>23.092782310537462</v>
          </cell>
          <cell r="R26">
            <v>0</v>
          </cell>
          <cell r="S26">
            <v>36.431280082006708</v>
          </cell>
          <cell r="T26">
            <v>0</v>
          </cell>
          <cell r="U26">
            <v>23.092782310537462</v>
          </cell>
          <cell r="V26">
            <v>0</v>
          </cell>
          <cell r="W26">
            <v>98.551030255653046</v>
          </cell>
          <cell r="X26">
            <v>0</v>
          </cell>
          <cell r="Y26">
            <v>91.117239114474017</v>
          </cell>
          <cell r="Z26">
            <v>0</v>
          </cell>
          <cell r="AA26">
            <v>91.117239114474017</v>
          </cell>
          <cell r="AB26">
            <v>0</v>
          </cell>
          <cell r="AC26">
            <v>45.721874862777639</v>
          </cell>
          <cell r="AD26">
            <v>0</v>
          </cell>
          <cell r="AE26">
            <v>42.862475045848491</v>
          </cell>
          <cell r="AF26">
            <v>0</v>
          </cell>
          <cell r="AG26">
            <v>42.862475045848491</v>
          </cell>
          <cell r="AH26">
            <v>0</v>
          </cell>
          <cell r="AI26">
            <v>6.26</v>
          </cell>
          <cell r="AJ26">
            <v>0</v>
          </cell>
          <cell r="AK26">
            <v>7.9019084365103227</v>
          </cell>
          <cell r="AL26">
            <v>0</v>
          </cell>
          <cell r="AM26">
            <v>7.0386773792014594</v>
          </cell>
          <cell r="AN26">
            <v>0</v>
          </cell>
          <cell r="AO26">
            <v>7.0386773792014594</v>
          </cell>
          <cell r="AP26">
            <v>0</v>
          </cell>
          <cell r="AQ26">
            <v>0.78019265030084317</v>
          </cell>
          <cell r="AR26">
            <v>0</v>
          </cell>
          <cell r="AS26">
            <v>0</v>
          </cell>
          <cell r="AT26">
            <v>0</v>
          </cell>
          <cell r="AU26">
            <v>0.6598178379454509</v>
          </cell>
          <cell r="AV26">
            <v>0</v>
          </cell>
          <cell r="AW26">
            <v>13.08</v>
          </cell>
        </row>
        <row r="27">
          <cell r="G27">
            <v>206190009</v>
          </cell>
          <cell r="H27" t="str">
            <v>20619000939629</v>
          </cell>
          <cell r="I27">
            <v>10452</v>
          </cell>
          <cell r="K27">
            <v>157.70794443306306</v>
          </cell>
          <cell r="L27">
            <v>0</v>
          </cell>
          <cell r="M27">
            <v>354.40123820830041</v>
          </cell>
          <cell r="N27">
            <v>0</v>
          </cell>
          <cell r="O27">
            <v>157.70794443306306</v>
          </cell>
          <cell r="P27">
            <v>0</v>
          </cell>
          <cell r="Q27">
            <v>18.504321181286052</v>
          </cell>
          <cell r="R27">
            <v>0</v>
          </cell>
          <cell r="S27">
            <v>36.431280082006708</v>
          </cell>
          <cell r="T27">
            <v>0</v>
          </cell>
          <cell r="U27">
            <v>18.504321181286052</v>
          </cell>
          <cell r="V27">
            <v>0</v>
          </cell>
          <cell r="W27">
            <v>85.717551969989088</v>
          </cell>
          <cell r="X27">
            <v>0</v>
          </cell>
          <cell r="Y27">
            <v>91.117239114474017</v>
          </cell>
          <cell r="Z27">
            <v>0</v>
          </cell>
          <cell r="AA27">
            <v>85.717551969989088</v>
          </cell>
          <cell r="AB27">
            <v>0</v>
          </cell>
          <cell r="AC27">
            <v>19.501234726796234</v>
          </cell>
          <cell r="AD27">
            <v>0</v>
          </cell>
          <cell r="AE27">
            <v>42.862475045848491</v>
          </cell>
          <cell r="AF27">
            <v>0</v>
          </cell>
          <cell r="AG27">
            <v>19.501234726796234</v>
          </cell>
          <cell r="AH27">
            <v>0</v>
          </cell>
          <cell r="AI27">
            <v>6.49</v>
          </cell>
          <cell r="AJ27">
            <v>0</v>
          </cell>
          <cell r="AK27">
            <v>4.0157868845969276</v>
          </cell>
          <cell r="AL27">
            <v>0</v>
          </cell>
          <cell r="AM27">
            <v>7.0386773792014594</v>
          </cell>
          <cell r="AN27">
            <v>0</v>
          </cell>
          <cell r="AO27">
            <v>4.0157868845969276</v>
          </cell>
          <cell r="AP27">
            <v>0</v>
          </cell>
          <cell r="AQ27">
            <v>0.7951478955792628</v>
          </cell>
          <cell r="AR27">
            <v>0</v>
          </cell>
          <cell r="AS27">
            <v>0</v>
          </cell>
          <cell r="AT27">
            <v>0</v>
          </cell>
          <cell r="AU27">
            <v>0.74353042479908149</v>
          </cell>
          <cell r="AV27">
            <v>0</v>
          </cell>
          <cell r="AW27">
            <v>13.08</v>
          </cell>
        </row>
        <row r="28">
          <cell r="G28">
            <v>206370713</v>
          </cell>
          <cell r="H28" t="str">
            <v>20637071339813</v>
          </cell>
          <cell r="I28">
            <v>7945</v>
          </cell>
          <cell r="K28">
            <v>245.01419556566927</v>
          </cell>
          <cell r="L28">
            <v>0</v>
          </cell>
          <cell r="M28">
            <v>354.40123820830041</v>
          </cell>
          <cell r="N28">
            <v>0</v>
          </cell>
          <cell r="O28">
            <v>245.01419556566927</v>
          </cell>
          <cell r="P28">
            <v>0</v>
          </cell>
          <cell r="Q28">
            <v>29.965369858168817</v>
          </cell>
          <cell r="R28">
            <v>0</v>
          </cell>
          <cell r="S28">
            <v>36.431280082006708</v>
          </cell>
          <cell r="T28">
            <v>0</v>
          </cell>
          <cell r="U28">
            <v>29.965369858168817</v>
          </cell>
          <cell r="V28">
            <v>0</v>
          </cell>
          <cell r="W28">
            <v>84.663978265519887</v>
          </cell>
          <cell r="X28">
            <v>0</v>
          </cell>
          <cell r="Y28">
            <v>91.117239114474017</v>
          </cell>
          <cell r="Z28">
            <v>0</v>
          </cell>
          <cell r="AA28">
            <v>84.663978265519887</v>
          </cell>
          <cell r="AB28">
            <v>0</v>
          </cell>
          <cell r="AC28">
            <v>61.354979147825865</v>
          </cell>
          <cell r="AD28">
            <v>0</v>
          </cell>
          <cell r="AE28">
            <v>42.862475045848491</v>
          </cell>
          <cell r="AF28">
            <v>0</v>
          </cell>
          <cell r="AG28">
            <v>42.862475045848491</v>
          </cell>
          <cell r="AH28">
            <v>0</v>
          </cell>
          <cell r="AI28">
            <v>6.53</v>
          </cell>
          <cell r="AJ28">
            <v>0</v>
          </cell>
          <cell r="AK28">
            <v>1.7627217786253919</v>
          </cell>
          <cell r="AL28">
            <v>0</v>
          </cell>
          <cell r="AM28">
            <v>7.0386773792014594</v>
          </cell>
          <cell r="AN28">
            <v>0</v>
          </cell>
          <cell r="AO28">
            <v>1.7627217786253919</v>
          </cell>
          <cell r="AP28">
            <v>0</v>
          </cell>
          <cell r="AQ28">
            <v>2.0040579659956199</v>
          </cell>
          <cell r="AR28">
            <v>0</v>
          </cell>
          <cell r="AS28">
            <v>0</v>
          </cell>
          <cell r="AT28">
            <v>0</v>
          </cell>
          <cell r="AU28">
            <v>0.71922592825676523</v>
          </cell>
          <cell r="AV28">
            <v>0</v>
          </cell>
          <cell r="AW28">
            <v>13.08</v>
          </cell>
        </row>
        <row r="29">
          <cell r="G29">
            <v>206190087</v>
          </cell>
          <cell r="H29" t="str">
            <v>20619008739813</v>
          </cell>
          <cell r="I29">
            <v>6751</v>
          </cell>
          <cell r="K29">
            <v>229.70321413905751</v>
          </cell>
          <cell r="L29">
            <v>0</v>
          </cell>
          <cell r="M29">
            <v>354.40123820830041</v>
          </cell>
          <cell r="N29">
            <v>0</v>
          </cell>
          <cell r="O29">
            <v>229.70321413905751</v>
          </cell>
          <cell r="P29">
            <v>0</v>
          </cell>
          <cell r="Q29">
            <v>28.116967622111993</v>
          </cell>
          <cell r="R29">
            <v>0</v>
          </cell>
          <cell r="S29">
            <v>36.431280082006708</v>
          </cell>
          <cell r="T29">
            <v>0</v>
          </cell>
          <cell r="U29">
            <v>28.116967622111993</v>
          </cell>
          <cell r="V29">
            <v>0</v>
          </cell>
          <cell r="W29">
            <v>145.21020566549308</v>
          </cell>
          <cell r="X29">
            <v>0</v>
          </cell>
          <cell r="Y29">
            <v>91.117239114474017</v>
          </cell>
          <cell r="Z29">
            <v>0</v>
          </cell>
          <cell r="AA29">
            <v>91.117239114474017</v>
          </cell>
          <cell r="AB29">
            <v>0</v>
          </cell>
          <cell r="AC29">
            <v>79.484608800173973</v>
          </cell>
          <cell r="AD29">
            <v>0</v>
          </cell>
          <cell r="AE29">
            <v>42.862475045848491</v>
          </cell>
          <cell r="AF29">
            <v>0</v>
          </cell>
          <cell r="AG29">
            <v>42.862475045848491</v>
          </cell>
          <cell r="AH29">
            <v>0</v>
          </cell>
          <cell r="AI29">
            <v>6.71</v>
          </cell>
          <cell r="AJ29">
            <v>0</v>
          </cell>
          <cell r="AK29">
            <v>7.3910017857929802</v>
          </cell>
          <cell r="AL29">
            <v>0</v>
          </cell>
          <cell r="AM29">
            <v>7.0386773792014594</v>
          </cell>
          <cell r="AN29">
            <v>0</v>
          </cell>
          <cell r="AO29">
            <v>7.0386773792014594</v>
          </cell>
          <cell r="AP29">
            <v>0</v>
          </cell>
          <cell r="AQ29">
            <v>1.519500150684187</v>
          </cell>
          <cell r="AR29">
            <v>0</v>
          </cell>
          <cell r="AS29">
            <v>0</v>
          </cell>
          <cell r="AT29">
            <v>0</v>
          </cell>
          <cell r="AU29">
            <v>0.6771441267960302</v>
          </cell>
          <cell r="AV29">
            <v>0</v>
          </cell>
          <cell r="AW29">
            <v>13.08</v>
          </cell>
        </row>
        <row r="30">
          <cell r="G30">
            <v>206105014</v>
          </cell>
          <cell r="H30" t="str">
            <v>20610501439813</v>
          </cell>
          <cell r="I30">
            <v>9010</v>
          </cell>
          <cell r="K30">
            <v>225.37242165669613</v>
          </cell>
          <cell r="L30">
            <v>0</v>
          </cell>
          <cell r="M30">
            <v>354.40123820830041</v>
          </cell>
          <cell r="N30">
            <v>0</v>
          </cell>
          <cell r="O30">
            <v>225.37242165669613</v>
          </cell>
          <cell r="P30">
            <v>0</v>
          </cell>
          <cell r="Q30">
            <v>40.185347526470913</v>
          </cell>
          <cell r="R30">
            <v>0</v>
          </cell>
          <cell r="S30">
            <v>36.431280082006708</v>
          </cell>
          <cell r="T30">
            <v>0</v>
          </cell>
          <cell r="U30">
            <v>36.431280082006708</v>
          </cell>
          <cell r="V30">
            <v>0</v>
          </cell>
          <cell r="W30">
            <v>59.644854149596391</v>
          </cell>
          <cell r="X30">
            <v>0</v>
          </cell>
          <cell r="Y30">
            <v>91.117239114474017</v>
          </cell>
          <cell r="Z30">
            <v>0</v>
          </cell>
          <cell r="AA30">
            <v>59.644854149596391</v>
          </cell>
          <cell r="AB30">
            <v>0</v>
          </cell>
          <cell r="AC30">
            <v>27.357046806701053</v>
          </cell>
          <cell r="AD30">
            <v>0</v>
          </cell>
          <cell r="AE30">
            <v>42.862475045848491</v>
          </cell>
          <cell r="AF30">
            <v>0</v>
          </cell>
          <cell r="AG30">
            <v>27.357046806701053</v>
          </cell>
          <cell r="AH30">
            <v>0</v>
          </cell>
          <cell r="AI30">
            <v>11.96</v>
          </cell>
          <cell r="AJ30">
            <v>0</v>
          </cell>
          <cell r="AK30">
            <v>7.0386773792014594</v>
          </cell>
          <cell r="AL30">
            <v>0</v>
          </cell>
          <cell r="AM30">
            <v>7.0386773792014594</v>
          </cell>
          <cell r="AN30">
            <v>0</v>
          </cell>
          <cell r="AO30">
            <v>7.0386773792014594</v>
          </cell>
          <cell r="AP30">
            <v>0</v>
          </cell>
          <cell r="AQ30">
            <v>5.5829076883039068</v>
          </cell>
          <cell r="AR30">
            <v>0</v>
          </cell>
          <cell r="AS30">
            <v>0</v>
          </cell>
          <cell r="AT30">
            <v>0</v>
          </cell>
          <cell r="AU30">
            <v>0.68494894561598219</v>
          </cell>
          <cell r="AV30">
            <v>0</v>
          </cell>
          <cell r="AW30">
            <v>13.08</v>
          </cell>
        </row>
        <row r="31">
          <cell r="G31">
            <v>206301210</v>
          </cell>
          <cell r="H31" t="str">
            <v>20630121039813</v>
          </cell>
          <cell r="I31">
            <v>6903</v>
          </cell>
          <cell r="K31">
            <v>344.60861792510974</v>
          </cell>
          <cell r="L31">
            <v>0</v>
          </cell>
          <cell r="M31">
            <v>354.40123820830041</v>
          </cell>
          <cell r="N31">
            <v>0</v>
          </cell>
          <cell r="O31">
            <v>344.60861792510974</v>
          </cell>
          <cell r="P31">
            <v>0</v>
          </cell>
          <cell r="Q31">
            <v>36.431280082006708</v>
          </cell>
          <cell r="R31">
            <v>0</v>
          </cell>
          <cell r="S31">
            <v>36.431280082006708</v>
          </cell>
          <cell r="T31">
            <v>0</v>
          </cell>
          <cell r="U31">
            <v>36.431280082006708</v>
          </cell>
          <cell r="V31">
            <v>0</v>
          </cell>
          <cell r="W31">
            <v>72.555526842219194</v>
          </cell>
          <cell r="X31">
            <v>0</v>
          </cell>
          <cell r="Y31">
            <v>91.117239114474017</v>
          </cell>
          <cell r="Z31">
            <v>0</v>
          </cell>
          <cell r="AA31">
            <v>72.555526842219194</v>
          </cell>
          <cell r="AB31">
            <v>0</v>
          </cell>
          <cell r="AC31">
            <v>76.33093157241349</v>
          </cell>
          <cell r="AD31">
            <v>0</v>
          </cell>
          <cell r="AE31">
            <v>42.862475045848491</v>
          </cell>
          <cell r="AF31">
            <v>0</v>
          </cell>
          <cell r="AG31">
            <v>42.862475045848491</v>
          </cell>
          <cell r="AH31">
            <v>0</v>
          </cell>
          <cell r="AI31">
            <v>6.41</v>
          </cell>
          <cell r="AJ31">
            <v>0</v>
          </cell>
          <cell r="AK31">
            <v>4.4233571386489876</v>
          </cell>
          <cell r="AL31">
            <v>0</v>
          </cell>
          <cell r="AM31">
            <v>7.0386773792014594</v>
          </cell>
          <cell r="AN31">
            <v>0</v>
          </cell>
          <cell r="AO31">
            <v>4.4233571386489876</v>
          </cell>
          <cell r="AP31">
            <v>0</v>
          </cell>
          <cell r="AQ31">
            <v>0.69030704762920059</v>
          </cell>
          <cell r="AR31">
            <v>0</v>
          </cell>
          <cell r="AS31">
            <v>0</v>
          </cell>
          <cell r="AT31">
            <v>0</v>
          </cell>
          <cell r="AU31">
            <v>0.9933507170795306</v>
          </cell>
          <cell r="AV31">
            <v>0</v>
          </cell>
          <cell r="AW31">
            <v>13.08</v>
          </cell>
        </row>
        <row r="32">
          <cell r="G32">
            <v>206190173</v>
          </cell>
          <cell r="H32" t="str">
            <v>20619017339813</v>
          </cell>
          <cell r="I32">
            <v>16340</v>
          </cell>
          <cell r="K32">
            <v>255.53694238035334</v>
          </cell>
          <cell r="L32">
            <v>0</v>
          </cell>
          <cell r="M32">
            <v>354.40123820830041</v>
          </cell>
          <cell r="N32">
            <v>0</v>
          </cell>
          <cell r="O32">
            <v>255.53694238035334</v>
          </cell>
          <cell r="P32">
            <v>0</v>
          </cell>
          <cell r="Q32">
            <v>21.258577518926447</v>
          </cell>
          <cell r="R32">
            <v>0</v>
          </cell>
          <cell r="S32">
            <v>36.431280082006708</v>
          </cell>
          <cell r="T32">
            <v>0</v>
          </cell>
          <cell r="U32">
            <v>21.258577518926447</v>
          </cell>
          <cell r="V32">
            <v>0</v>
          </cell>
          <cell r="W32">
            <v>74.209336015108931</v>
          </cell>
          <cell r="X32">
            <v>0</v>
          </cell>
          <cell r="Y32">
            <v>91.117239114474017</v>
          </cell>
          <cell r="Z32">
            <v>0</v>
          </cell>
          <cell r="AA32">
            <v>74.209336015108931</v>
          </cell>
          <cell r="AB32">
            <v>0</v>
          </cell>
          <cell r="AC32">
            <v>40.515913287029129</v>
          </cell>
          <cell r="AD32">
            <v>0</v>
          </cell>
          <cell r="AE32">
            <v>42.862475045848491</v>
          </cell>
          <cell r="AF32">
            <v>0</v>
          </cell>
          <cell r="AG32">
            <v>40.515913287029129</v>
          </cell>
          <cell r="AH32">
            <v>0</v>
          </cell>
          <cell r="AI32">
            <v>6.91</v>
          </cell>
          <cell r="AJ32">
            <v>0</v>
          </cell>
          <cell r="AK32">
            <v>4.9030549598633018</v>
          </cell>
          <cell r="AL32">
            <v>0</v>
          </cell>
          <cell r="AM32">
            <v>7.0386773792014594</v>
          </cell>
          <cell r="AN32">
            <v>0</v>
          </cell>
          <cell r="AO32">
            <v>4.9030549598633018</v>
          </cell>
          <cell r="AP32">
            <v>0</v>
          </cell>
          <cell r="AQ32">
            <v>0.92976297096635718</v>
          </cell>
          <cell r="AR32">
            <v>0</v>
          </cell>
          <cell r="AS32">
            <v>0</v>
          </cell>
          <cell r="AT32">
            <v>0</v>
          </cell>
          <cell r="AU32">
            <v>0.67144186046511634</v>
          </cell>
          <cell r="AV32">
            <v>0</v>
          </cell>
          <cell r="AW32">
            <v>13.08</v>
          </cell>
        </row>
        <row r="33">
          <cell r="G33">
            <v>206190419</v>
          </cell>
          <cell r="H33" t="str">
            <v>20619041939813</v>
          </cell>
          <cell r="I33">
            <v>10535</v>
          </cell>
          <cell r="K33">
            <v>254.46068384946315</v>
          </cell>
          <cell r="L33">
            <v>0</v>
          </cell>
          <cell r="M33">
            <v>354.40123820830041</v>
          </cell>
          <cell r="N33">
            <v>0</v>
          </cell>
          <cell r="O33">
            <v>254.46068384946315</v>
          </cell>
          <cell r="P33">
            <v>0</v>
          </cell>
          <cell r="Q33">
            <v>11.697925112139586</v>
          </cell>
          <cell r="R33">
            <v>0</v>
          </cell>
          <cell r="S33">
            <v>36.431280082006708</v>
          </cell>
          <cell r="T33">
            <v>0</v>
          </cell>
          <cell r="U33">
            <v>11.697925112139586</v>
          </cell>
          <cell r="V33">
            <v>0</v>
          </cell>
          <cell r="W33">
            <v>59.50646902432193</v>
          </cell>
          <cell r="X33">
            <v>0</v>
          </cell>
          <cell r="Y33">
            <v>91.117239114474017</v>
          </cell>
          <cell r="Z33">
            <v>0</v>
          </cell>
          <cell r="AA33">
            <v>59.50646902432193</v>
          </cell>
          <cell r="AB33">
            <v>0</v>
          </cell>
          <cell r="AC33">
            <v>39.363207778887777</v>
          </cell>
          <cell r="AD33">
            <v>0</v>
          </cell>
          <cell r="AE33">
            <v>42.862475045848491</v>
          </cell>
          <cell r="AF33">
            <v>0</v>
          </cell>
          <cell r="AG33">
            <v>39.363207778887777</v>
          </cell>
          <cell r="AH33">
            <v>0</v>
          </cell>
          <cell r="AI33">
            <v>6.11</v>
          </cell>
          <cell r="AJ33">
            <v>0</v>
          </cell>
          <cell r="AK33">
            <v>4.7159101985267347</v>
          </cell>
          <cell r="AL33">
            <v>0</v>
          </cell>
          <cell r="AM33">
            <v>7.0386773792014594</v>
          </cell>
          <cell r="AN33">
            <v>0</v>
          </cell>
          <cell r="AO33">
            <v>4.7159101985267347</v>
          </cell>
          <cell r="AP33">
            <v>0</v>
          </cell>
          <cell r="AQ33">
            <v>0.3892750464467325</v>
          </cell>
          <cell r="AR33">
            <v>0</v>
          </cell>
          <cell r="AS33">
            <v>0</v>
          </cell>
          <cell r="AT33">
            <v>0</v>
          </cell>
          <cell r="AU33">
            <v>0.65088751779781673</v>
          </cell>
          <cell r="AV33">
            <v>0</v>
          </cell>
          <cell r="AW33">
            <v>13.08</v>
          </cell>
        </row>
        <row r="34">
          <cell r="G34">
            <v>206301280</v>
          </cell>
          <cell r="H34" t="str">
            <v>20630128039813</v>
          </cell>
          <cell r="I34">
            <v>11477</v>
          </cell>
          <cell r="K34">
            <v>304.42815208943358</v>
          </cell>
          <cell r="L34">
            <v>0</v>
          </cell>
          <cell r="M34">
            <v>354.40123820830041</v>
          </cell>
          <cell r="N34">
            <v>0</v>
          </cell>
          <cell r="O34">
            <v>304.42815208943358</v>
          </cell>
          <cell r="P34">
            <v>0</v>
          </cell>
          <cell r="Q34">
            <v>19.862501509085806</v>
          </cell>
          <cell r="R34">
            <v>0</v>
          </cell>
          <cell r="S34">
            <v>36.431280082006708</v>
          </cell>
          <cell r="T34">
            <v>0</v>
          </cell>
          <cell r="U34">
            <v>19.862501509085806</v>
          </cell>
          <cell r="V34">
            <v>0</v>
          </cell>
          <cell r="W34">
            <v>73.830750433187333</v>
          </cell>
          <cell r="X34">
            <v>0</v>
          </cell>
          <cell r="Y34">
            <v>91.117239114474017</v>
          </cell>
          <cell r="Z34">
            <v>0</v>
          </cell>
          <cell r="AA34">
            <v>73.830750433187333</v>
          </cell>
          <cell r="AB34">
            <v>0</v>
          </cell>
          <cell r="AC34">
            <v>43.670566722302112</v>
          </cell>
          <cell r="AD34">
            <v>0</v>
          </cell>
          <cell r="AE34">
            <v>42.862475045848491</v>
          </cell>
          <cell r="AF34">
            <v>0</v>
          </cell>
          <cell r="AG34">
            <v>42.862475045848491</v>
          </cell>
          <cell r="AH34">
            <v>0</v>
          </cell>
          <cell r="AI34">
            <v>6.01</v>
          </cell>
          <cell r="AJ34">
            <v>0</v>
          </cell>
          <cell r="AK34">
            <v>2.4464218471609258</v>
          </cell>
          <cell r="AL34">
            <v>0</v>
          </cell>
          <cell r="AM34">
            <v>7.0386773792014594</v>
          </cell>
          <cell r="AN34">
            <v>0</v>
          </cell>
          <cell r="AO34">
            <v>2.4464218471609258</v>
          </cell>
          <cell r="AP34">
            <v>0</v>
          </cell>
          <cell r="AQ34">
            <v>0.61556951601277277</v>
          </cell>
          <cell r="AR34">
            <v>0</v>
          </cell>
          <cell r="AS34">
            <v>0</v>
          </cell>
          <cell r="AT34">
            <v>0</v>
          </cell>
          <cell r="AU34">
            <v>0.6572109436263831</v>
          </cell>
          <cell r="AV34">
            <v>0</v>
          </cell>
          <cell r="AW34">
            <v>13.08</v>
          </cell>
        </row>
        <row r="35">
          <cell r="G35">
            <v>206361332</v>
          </cell>
          <cell r="H35" t="str">
            <v>20636133239813</v>
          </cell>
          <cell r="I35">
            <v>18387</v>
          </cell>
          <cell r="K35">
            <v>269.69460392122221</v>
          </cell>
          <cell r="L35">
            <v>0</v>
          </cell>
          <cell r="M35">
            <v>354.40123820830041</v>
          </cell>
          <cell r="N35">
            <v>0</v>
          </cell>
          <cell r="O35">
            <v>269.69460392122221</v>
          </cell>
          <cell r="P35">
            <v>0</v>
          </cell>
          <cell r="Q35">
            <v>19.933718020507069</v>
          </cell>
          <cell r="R35">
            <v>0</v>
          </cell>
          <cell r="S35">
            <v>36.431280082006708</v>
          </cell>
          <cell r="T35">
            <v>0</v>
          </cell>
          <cell r="U35">
            <v>19.933718020507069</v>
          </cell>
          <cell r="V35">
            <v>0</v>
          </cell>
          <cell r="W35">
            <v>89.279783585004608</v>
          </cell>
          <cell r="X35">
            <v>0</v>
          </cell>
          <cell r="Y35">
            <v>91.117239114474017</v>
          </cell>
          <cell r="Z35">
            <v>0</v>
          </cell>
          <cell r="AA35">
            <v>89.279783585004608</v>
          </cell>
          <cell r="AB35">
            <v>0</v>
          </cell>
          <cell r="AC35">
            <v>42.862475045848491</v>
          </cell>
          <cell r="AD35">
            <v>0</v>
          </cell>
          <cell r="AE35">
            <v>42.862475045848491</v>
          </cell>
          <cell r="AF35">
            <v>0</v>
          </cell>
          <cell r="AG35">
            <v>42.862475045848491</v>
          </cell>
          <cell r="AH35">
            <v>0</v>
          </cell>
          <cell r="AI35">
            <v>6.32</v>
          </cell>
          <cell r="AJ35">
            <v>0</v>
          </cell>
          <cell r="AK35">
            <v>5.1744489702627137</v>
          </cell>
          <cell r="AL35">
            <v>0</v>
          </cell>
          <cell r="AM35">
            <v>7.0386773792014594</v>
          </cell>
          <cell r="AN35">
            <v>0</v>
          </cell>
          <cell r="AO35">
            <v>5.1744489702627137</v>
          </cell>
          <cell r="AP35">
            <v>0</v>
          </cell>
          <cell r="AQ35">
            <v>0.26290808019331458</v>
          </cell>
          <cell r="AR35">
            <v>0</v>
          </cell>
          <cell r="AS35">
            <v>0</v>
          </cell>
          <cell r="AT35">
            <v>0</v>
          </cell>
          <cell r="AU35">
            <v>0.60912220590634691</v>
          </cell>
          <cell r="AV35">
            <v>0</v>
          </cell>
          <cell r="AW35">
            <v>13.08</v>
          </cell>
        </row>
        <row r="36">
          <cell r="G36">
            <v>206190481</v>
          </cell>
          <cell r="H36" t="str">
            <v>20619048139629</v>
          </cell>
          <cell r="I36">
            <v>10606</v>
          </cell>
          <cell r="K36">
            <v>264.61356323072772</v>
          </cell>
          <cell r="L36">
            <v>0</v>
          </cell>
          <cell r="M36">
            <v>354.40123820830041</v>
          </cell>
          <cell r="N36">
            <v>0</v>
          </cell>
          <cell r="O36">
            <v>264.61356323072772</v>
          </cell>
          <cell r="P36">
            <v>0</v>
          </cell>
          <cell r="Q36">
            <v>15.747822130564252</v>
          </cell>
          <cell r="R36">
            <v>0</v>
          </cell>
          <cell r="S36">
            <v>36.431280082006708</v>
          </cell>
          <cell r="T36">
            <v>0</v>
          </cell>
          <cell r="U36">
            <v>15.747822130564252</v>
          </cell>
          <cell r="V36">
            <v>0</v>
          </cell>
          <cell r="W36">
            <v>98.234009514766029</v>
          </cell>
          <cell r="X36">
            <v>0</v>
          </cell>
          <cell r="Y36">
            <v>91.117239114474017</v>
          </cell>
          <cell r="Z36">
            <v>0</v>
          </cell>
          <cell r="AA36">
            <v>91.117239114474017</v>
          </cell>
          <cell r="AB36">
            <v>0</v>
          </cell>
          <cell r="AC36">
            <v>57.083216926117146</v>
          </cell>
          <cell r="AD36">
            <v>0</v>
          </cell>
          <cell r="AE36">
            <v>42.862475045848491</v>
          </cell>
          <cell r="AF36">
            <v>0</v>
          </cell>
          <cell r="AG36">
            <v>42.862475045848491</v>
          </cell>
          <cell r="AH36">
            <v>0</v>
          </cell>
          <cell r="AI36">
            <v>6.4</v>
          </cell>
          <cell r="AJ36">
            <v>0</v>
          </cell>
          <cell r="AK36">
            <v>9.2541608769284061</v>
          </cell>
          <cell r="AL36">
            <v>0</v>
          </cell>
          <cell r="AM36">
            <v>7.0386773792014594</v>
          </cell>
          <cell r="AN36">
            <v>0</v>
          </cell>
          <cell r="AO36">
            <v>7.0386773792014594</v>
          </cell>
          <cell r="AP36">
            <v>0</v>
          </cell>
          <cell r="AQ36">
            <v>0.81872507319754328</v>
          </cell>
          <cell r="AR36">
            <v>0</v>
          </cell>
          <cell r="AS36">
            <v>0</v>
          </cell>
          <cell r="AT36">
            <v>0</v>
          </cell>
          <cell r="AU36">
            <v>0.71118329247595691</v>
          </cell>
          <cell r="AV36">
            <v>0</v>
          </cell>
          <cell r="AW36">
            <v>13.08</v>
          </cell>
        </row>
        <row r="37">
          <cell r="G37">
            <v>206190554</v>
          </cell>
          <cell r="H37" t="str">
            <v>20619055439813</v>
          </cell>
          <cell r="I37">
            <v>7745</v>
          </cell>
          <cell r="K37">
            <v>315.47913051331267</v>
          </cell>
          <cell r="L37">
            <v>0</v>
          </cell>
          <cell r="M37">
            <v>354.40123820830041</v>
          </cell>
          <cell r="N37">
            <v>0</v>
          </cell>
          <cell r="O37">
            <v>315.47913051331267</v>
          </cell>
          <cell r="P37">
            <v>0</v>
          </cell>
          <cell r="Q37">
            <v>23.333387260454835</v>
          </cell>
          <cell r="R37">
            <v>0</v>
          </cell>
          <cell r="S37">
            <v>36.431280082006708</v>
          </cell>
          <cell r="T37">
            <v>0</v>
          </cell>
          <cell r="U37">
            <v>23.333387260454835</v>
          </cell>
          <cell r="V37">
            <v>0</v>
          </cell>
          <cell r="W37">
            <v>83.119585170670589</v>
          </cell>
          <cell r="X37">
            <v>0</v>
          </cell>
          <cell r="Y37">
            <v>91.117239114474017</v>
          </cell>
          <cell r="Z37">
            <v>0</v>
          </cell>
          <cell r="AA37">
            <v>83.119585170670589</v>
          </cell>
          <cell r="AB37">
            <v>0</v>
          </cell>
          <cell r="AC37">
            <v>44.257316974338472</v>
          </cell>
          <cell r="AD37">
            <v>0</v>
          </cell>
          <cell r="AE37">
            <v>42.862475045848491</v>
          </cell>
          <cell r="AF37">
            <v>0</v>
          </cell>
          <cell r="AG37">
            <v>42.862475045848491</v>
          </cell>
          <cell r="AH37">
            <v>0</v>
          </cell>
          <cell r="AI37">
            <v>6.16</v>
          </cell>
          <cell r="AJ37">
            <v>0</v>
          </cell>
          <cell r="AK37">
            <v>1.5386714631397731</v>
          </cell>
          <cell r="AL37">
            <v>0</v>
          </cell>
          <cell r="AM37">
            <v>7.0386773792014594</v>
          </cell>
          <cell r="AN37">
            <v>0</v>
          </cell>
          <cell r="AO37">
            <v>1.5386714631397731</v>
          </cell>
          <cell r="AP37">
            <v>0</v>
          </cell>
          <cell r="AQ37">
            <v>0.58415710810808363</v>
          </cell>
          <cell r="AR37">
            <v>0</v>
          </cell>
          <cell r="AS37">
            <v>0</v>
          </cell>
          <cell r="AT37">
            <v>0</v>
          </cell>
          <cell r="AU37">
            <v>0.70828663653970303</v>
          </cell>
          <cell r="AV37">
            <v>0</v>
          </cell>
          <cell r="AW37">
            <v>13.08</v>
          </cell>
        </row>
        <row r="38">
          <cell r="G38">
            <v>206304012</v>
          </cell>
          <cell r="H38" t="str">
            <v>20630401239752</v>
          </cell>
          <cell r="I38">
            <v>13292</v>
          </cell>
          <cell r="K38">
            <v>342.30077602705506</v>
          </cell>
          <cell r="L38">
            <v>0</v>
          </cell>
          <cell r="M38">
            <v>354.40123820830041</v>
          </cell>
          <cell r="N38">
            <v>0</v>
          </cell>
          <cell r="O38">
            <v>342.30077602705506</v>
          </cell>
          <cell r="P38">
            <v>0</v>
          </cell>
          <cell r="Q38">
            <v>32.23614471321271</v>
          </cell>
          <cell r="R38">
            <v>0</v>
          </cell>
          <cell r="S38">
            <v>36.431280082006708</v>
          </cell>
          <cell r="T38">
            <v>0</v>
          </cell>
          <cell r="U38">
            <v>32.23614471321271</v>
          </cell>
          <cell r="V38">
            <v>0</v>
          </cell>
          <cell r="W38">
            <v>74.715497535311371</v>
          </cell>
          <cell r="X38">
            <v>0</v>
          </cell>
          <cell r="Y38">
            <v>91.117239114474017</v>
          </cell>
          <cell r="Z38">
            <v>0</v>
          </cell>
          <cell r="AA38">
            <v>74.715497535311371</v>
          </cell>
          <cell r="AB38">
            <v>0</v>
          </cell>
          <cell r="AC38">
            <v>25.953111112416096</v>
          </cell>
          <cell r="AD38">
            <v>0</v>
          </cell>
          <cell r="AE38">
            <v>42.862475045848491</v>
          </cell>
          <cell r="AF38">
            <v>0</v>
          </cell>
          <cell r="AG38">
            <v>25.953111112416096</v>
          </cell>
          <cell r="AH38">
            <v>0</v>
          </cell>
          <cell r="AI38">
            <v>9.4600000000000009</v>
          </cell>
          <cell r="AJ38">
            <v>0</v>
          </cell>
          <cell r="AK38">
            <v>6.2199415139432075</v>
          </cell>
          <cell r="AL38">
            <v>0</v>
          </cell>
          <cell r="AM38">
            <v>7.0386773792014594</v>
          </cell>
          <cell r="AN38">
            <v>0</v>
          </cell>
          <cell r="AO38">
            <v>6.2199415139432075</v>
          </cell>
          <cell r="AP38">
            <v>0</v>
          </cell>
          <cell r="AQ38">
            <v>2.3893018987207135</v>
          </cell>
          <cell r="AR38">
            <v>0</v>
          </cell>
          <cell r="AS38">
            <v>0</v>
          </cell>
          <cell r="AT38">
            <v>0</v>
          </cell>
          <cell r="AU38">
            <v>0.68784231116461025</v>
          </cell>
          <cell r="AV38">
            <v>0</v>
          </cell>
          <cell r="AW38">
            <v>13.08</v>
          </cell>
        </row>
        <row r="39">
          <cell r="G39">
            <v>206190092</v>
          </cell>
          <cell r="H39" t="str">
            <v>20619009239813</v>
          </cell>
          <cell r="I39">
            <v>10428</v>
          </cell>
          <cell r="K39">
            <v>331.07942965325736</v>
          </cell>
          <cell r="L39">
            <v>0</v>
          </cell>
          <cell r="M39">
            <v>354.40123820830041</v>
          </cell>
          <cell r="N39">
            <v>0</v>
          </cell>
          <cell r="O39">
            <v>331.07942965325736</v>
          </cell>
          <cell r="P39">
            <v>0</v>
          </cell>
          <cell r="Q39">
            <v>30.039221455627871</v>
          </cell>
          <cell r="R39">
            <v>0</v>
          </cell>
          <cell r="S39">
            <v>36.431280082006708</v>
          </cell>
          <cell r="T39">
            <v>0</v>
          </cell>
          <cell r="U39">
            <v>30.039221455627871</v>
          </cell>
          <cell r="V39">
            <v>0</v>
          </cell>
          <cell r="W39">
            <v>91.117239114474017</v>
          </cell>
          <cell r="X39">
            <v>0</v>
          </cell>
          <cell r="Y39">
            <v>91.117239114474017</v>
          </cell>
          <cell r="Z39">
            <v>0</v>
          </cell>
          <cell r="AA39">
            <v>91.117239114474017</v>
          </cell>
          <cell r="AB39">
            <v>0</v>
          </cell>
          <cell r="AC39">
            <v>47.094380576688522</v>
          </cell>
          <cell r="AD39">
            <v>0</v>
          </cell>
          <cell r="AE39">
            <v>42.862475045848491</v>
          </cell>
          <cell r="AF39">
            <v>0</v>
          </cell>
          <cell r="AG39">
            <v>42.862475045848491</v>
          </cell>
          <cell r="AH39">
            <v>0</v>
          </cell>
          <cell r="AI39">
            <v>6.46</v>
          </cell>
          <cell r="AJ39">
            <v>0</v>
          </cell>
          <cell r="AK39">
            <v>5.8814303897443621</v>
          </cell>
          <cell r="AL39">
            <v>0</v>
          </cell>
          <cell r="AM39">
            <v>7.0386773792014594</v>
          </cell>
          <cell r="AN39">
            <v>0</v>
          </cell>
          <cell r="AO39">
            <v>5.8814303897443621</v>
          </cell>
          <cell r="AP39">
            <v>0</v>
          </cell>
          <cell r="AQ39">
            <v>0.73344129664392677</v>
          </cell>
          <cell r="AR39">
            <v>0</v>
          </cell>
          <cell r="AS39">
            <v>3.0613281438221991</v>
          </cell>
          <cell r="AT39">
            <v>0</v>
          </cell>
          <cell r="AU39">
            <v>0.65756616800920598</v>
          </cell>
          <cell r="AV39">
            <v>0</v>
          </cell>
          <cell r="AW39">
            <v>13.08</v>
          </cell>
        </row>
        <row r="40">
          <cell r="G40">
            <v>206301302</v>
          </cell>
          <cell r="H40" t="str">
            <v>20630130239813</v>
          </cell>
          <cell r="I40">
            <v>8117</v>
          </cell>
          <cell r="K40">
            <v>333.54245458427482</v>
          </cell>
          <cell r="L40">
            <v>0</v>
          </cell>
          <cell r="M40">
            <v>354.40123820830041</v>
          </cell>
          <cell r="N40">
            <v>0</v>
          </cell>
          <cell r="O40">
            <v>333.54245458427482</v>
          </cell>
          <cell r="P40">
            <v>0</v>
          </cell>
          <cell r="Q40">
            <v>29.94038497517932</v>
          </cell>
          <cell r="R40">
            <v>0</v>
          </cell>
          <cell r="S40">
            <v>36.431280082006708</v>
          </cell>
          <cell r="T40">
            <v>0</v>
          </cell>
          <cell r="U40">
            <v>29.94038497517932</v>
          </cell>
          <cell r="V40">
            <v>0</v>
          </cell>
          <cell r="W40">
            <v>46.427347840402128</v>
          </cell>
          <cell r="X40">
            <v>0</v>
          </cell>
          <cell r="Y40">
            <v>91.117239114474017</v>
          </cell>
          <cell r="Z40">
            <v>0</v>
          </cell>
          <cell r="AA40">
            <v>46.427347840402128</v>
          </cell>
          <cell r="AB40">
            <v>0</v>
          </cell>
          <cell r="AC40">
            <v>30.549501210895187</v>
          </cell>
          <cell r="AD40">
            <v>0</v>
          </cell>
          <cell r="AE40">
            <v>42.862475045848491</v>
          </cell>
          <cell r="AF40">
            <v>0</v>
          </cell>
          <cell r="AG40">
            <v>30.549501210895187</v>
          </cell>
          <cell r="AH40">
            <v>0</v>
          </cell>
          <cell r="AI40">
            <v>6.41</v>
          </cell>
          <cell r="AJ40">
            <v>0</v>
          </cell>
          <cell r="AK40">
            <v>6.9987942523479392</v>
          </cell>
          <cell r="AL40">
            <v>0</v>
          </cell>
          <cell r="AM40">
            <v>7.0386773792014594</v>
          </cell>
          <cell r="AN40">
            <v>0</v>
          </cell>
          <cell r="AO40">
            <v>6.9987942523479392</v>
          </cell>
          <cell r="AP40">
            <v>0</v>
          </cell>
          <cell r="AQ40">
            <v>2.9411613035865778</v>
          </cell>
          <cell r="AR40">
            <v>0</v>
          </cell>
          <cell r="AS40">
            <v>0</v>
          </cell>
          <cell r="AT40">
            <v>0</v>
          </cell>
          <cell r="AU40">
            <v>1.2671738326968092</v>
          </cell>
          <cell r="AV40">
            <v>0</v>
          </cell>
          <cell r="AW40">
            <v>13.08</v>
          </cell>
        </row>
        <row r="41">
          <cell r="G41">
            <v>206190192</v>
          </cell>
          <cell r="H41" t="str">
            <v>20619019239538</v>
          </cell>
          <cell r="I41">
            <v>10939</v>
          </cell>
          <cell r="K41">
            <v>264.21453436709555</v>
          </cell>
          <cell r="L41">
            <v>0</v>
          </cell>
          <cell r="M41">
            <v>354.40123820830041</v>
          </cell>
          <cell r="N41">
            <v>0</v>
          </cell>
          <cell r="O41">
            <v>264.21453436709555</v>
          </cell>
          <cell r="P41">
            <v>0</v>
          </cell>
          <cell r="Q41">
            <v>19.508458381120207</v>
          </cell>
          <cell r="R41">
            <v>0</v>
          </cell>
          <cell r="S41">
            <v>36.431280082006708</v>
          </cell>
          <cell r="T41">
            <v>0</v>
          </cell>
          <cell r="U41">
            <v>19.508458381120207</v>
          </cell>
          <cell r="V41">
            <v>0</v>
          </cell>
          <cell r="W41">
            <v>94.442222261857879</v>
          </cell>
          <cell r="X41">
            <v>0</v>
          </cell>
          <cell r="Y41">
            <v>91.117239114474017</v>
          </cell>
          <cell r="Z41">
            <v>0</v>
          </cell>
          <cell r="AA41">
            <v>91.117239114474017</v>
          </cell>
          <cell r="AB41">
            <v>0</v>
          </cell>
          <cell r="AC41">
            <v>33.323733935157975</v>
          </cell>
          <cell r="AD41">
            <v>0</v>
          </cell>
          <cell r="AE41">
            <v>42.862475045848491</v>
          </cell>
          <cell r="AF41">
            <v>0</v>
          </cell>
          <cell r="AG41">
            <v>33.323733935157975</v>
          </cell>
          <cell r="AH41">
            <v>0</v>
          </cell>
          <cell r="AI41">
            <v>6.53</v>
          </cell>
          <cell r="AJ41">
            <v>0</v>
          </cell>
          <cell r="AK41">
            <v>2.7709805799741027</v>
          </cell>
          <cell r="AL41">
            <v>0</v>
          </cell>
          <cell r="AM41">
            <v>7.0386773792014594</v>
          </cell>
          <cell r="AN41">
            <v>0</v>
          </cell>
          <cell r="AO41">
            <v>2.7709805799741027</v>
          </cell>
          <cell r="AP41">
            <v>0</v>
          </cell>
          <cell r="AQ41">
            <v>1.7383543912877624</v>
          </cell>
          <cell r="AR41">
            <v>0</v>
          </cell>
          <cell r="AS41">
            <v>0</v>
          </cell>
          <cell r="AT41">
            <v>0</v>
          </cell>
          <cell r="AU41">
            <v>0.66863881524819446</v>
          </cell>
          <cell r="AV41">
            <v>0</v>
          </cell>
          <cell r="AW41">
            <v>13.08</v>
          </cell>
        </row>
        <row r="42">
          <cell r="G42">
            <v>206190593</v>
          </cell>
          <cell r="H42" t="str">
            <v>20619059339813</v>
          </cell>
          <cell r="I42">
            <v>11185</v>
          </cell>
          <cell r="K42">
            <v>197.09698737280775</v>
          </cell>
          <cell r="L42">
            <v>0</v>
          </cell>
          <cell r="M42">
            <v>354.40123820830041</v>
          </cell>
          <cell r="N42">
            <v>0</v>
          </cell>
          <cell r="O42">
            <v>197.09698737280775</v>
          </cell>
          <cell r="P42">
            <v>0</v>
          </cell>
          <cell r="Q42">
            <v>19.797749726125868</v>
          </cell>
          <cell r="R42">
            <v>0</v>
          </cell>
          <cell r="S42">
            <v>36.431280082006708</v>
          </cell>
          <cell r="T42">
            <v>0</v>
          </cell>
          <cell r="U42">
            <v>19.797749726125868</v>
          </cell>
          <cell r="V42">
            <v>0</v>
          </cell>
          <cell r="W42">
            <v>84.675226291246204</v>
          </cell>
          <cell r="X42">
            <v>0</v>
          </cell>
          <cell r="Y42">
            <v>91.117239114474017</v>
          </cell>
          <cell r="Z42">
            <v>0</v>
          </cell>
          <cell r="AA42">
            <v>84.675226291246204</v>
          </cell>
          <cell r="AB42">
            <v>0</v>
          </cell>
          <cell r="AC42">
            <v>28.452256556911468</v>
          </cell>
          <cell r="AD42">
            <v>0</v>
          </cell>
          <cell r="AE42">
            <v>42.862475045848491</v>
          </cell>
          <cell r="AF42">
            <v>0</v>
          </cell>
          <cell r="AG42">
            <v>28.452256556911468</v>
          </cell>
          <cell r="AH42">
            <v>0</v>
          </cell>
          <cell r="AI42">
            <v>6.16</v>
          </cell>
          <cell r="AJ42">
            <v>0</v>
          </cell>
          <cell r="AK42">
            <v>3.7133913051475971</v>
          </cell>
          <cell r="AL42">
            <v>0</v>
          </cell>
          <cell r="AM42">
            <v>7.0386773792014594</v>
          </cell>
          <cell r="AN42">
            <v>0</v>
          </cell>
          <cell r="AO42">
            <v>3.7133913051475971</v>
          </cell>
          <cell r="AP42">
            <v>0</v>
          </cell>
          <cell r="AQ42">
            <v>1.1794462822232157</v>
          </cell>
          <cell r="AR42">
            <v>0</v>
          </cell>
          <cell r="AS42">
            <v>0</v>
          </cell>
          <cell r="AT42">
            <v>0</v>
          </cell>
          <cell r="AU42">
            <v>0.6743683504693786</v>
          </cell>
          <cell r="AV42">
            <v>0</v>
          </cell>
          <cell r="AW42">
            <v>13.08</v>
          </cell>
        </row>
        <row r="43">
          <cell r="G43">
            <v>206301334</v>
          </cell>
          <cell r="H43" t="str">
            <v>20630133439813</v>
          </cell>
          <cell r="I43">
            <v>6579</v>
          </cell>
          <cell r="K43">
            <v>333.72370712080237</v>
          </cell>
          <cell r="L43">
            <v>0</v>
          </cell>
          <cell r="M43">
            <v>354.40123820830041</v>
          </cell>
          <cell r="N43">
            <v>0</v>
          </cell>
          <cell r="O43">
            <v>333.72370712080237</v>
          </cell>
          <cell r="P43">
            <v>0</v>
          </cell>
          <cell r="Q43">
            <v>24.723925093011285</v>
          </cell>
          <cell r="R43">
            <v>0</v>
          </cell>
          <cell r="S43">
            <v>36.431280082006708</v>
          </cell>
          <cell r="T43">
            <v>0</v>
          </cell>
          <cell r="U43">
            <v>24.723925093011285</v>
          </cell>
          <cell r="V43">
            <v>0</v>
          </cell>
          <cell r="W43">
            <v>158.0929761502162</v>
          </cell>
          <cell r="X43">
            <v>0</v>
          </cell>
          <cell r="Y43">
            <v>91.117239114474017</v>
          </cell>
          <cell r="Z43">
            <v>0</v>
          </cell>
          <cell r="AA43">
            <v>91.117239114474017</v>
          </cell>
          <cell r="AB43">
            <v>0</v>
          </cell>
          <cell r="AC43">
            <v>53.53123519936095</v>
          </cell>
          <cell r="AD43">
            <v>0</v>
          </cell>
          <cell r="AE43">
            <v>42.862475045848491</v>
          </cell>
          <cell r="AF43">
            <v>0</v>
          </cell>
          <cell r="AG43">
            <v>42.862475045848491</v>
          </cell>
          <cell r="AH43">
            <v>0</v>
          </cell>
          <cell r="AI43">
            <v>5.97</v>
          </cell>
          <cell r="AJ43">
            <v>0</v>
          </cell>
          <cell r="AK43">
            <v>3.9740389144762971</v>
          </cell>
          <cell r="AL43">
            <v>0</v>
          </cell>
          <cell r="AM43">
            <v>7.0386773792014594</v>
          </cell>
          <cell r="AN43">
            <v>0</v>
          </cell>
          <cell r="AO43">
            <v>3.9740389144762971</v>
          </cell>
          <cell r="AP43">
            <v>0</v>
          </cell>
          <cell r="AQ43">
            <v>0.96959445051676418</v>
          </cell>
          <cell r="AR43">
            <v>0</v>
          </cell>
          <cell r="AS43">
            <v>0</v>
          </cell>
          <cell r="AT43">
            <v>0</v>
          </cell>
          <cell r="AU43">
            <v>0.6948472412220702</v>
          </cell>
          <cell r="AV43">
            <v>0</v>
          </cell>
          <cell r="AW43">
            <v>13.08</v>
          </cell>
        </row>
        <row r="44">
          <cell r="G44">
            <v>206301135</v>
          </cell>
          <cell r="H44" t="str">
            <v>20630113539813</v>
          </cell>
          <cell r="I44">
            <v>12622</v>
          </cell>
          <cell r="K44">
            <v>260.41323450652646</v>
          </cell>
          <cell r="L44">
            <v>0</v>
          </cell>
          <cell r="M44">
            <v>354.40123820830041</v>
          </cell>
          <cell r="N44">
            <v>0</v>
          </cell>
          <cell r="O44">
            <v>260.41323450652646</v>
          </cell>
          <cell r="P44">
            <v>0</v>
          </cell>
          <cell r="Q44">
            <v>13.625251200848782</v>
          </cell>
          <cell r="R44">
            <v>0</v>
          </cell>
          <cell r="S44">
            <v>36.431280082006708</v>
          </cell>
          <cell r="T44">
            <v>0</v>
          </cell>
          <cell r="U44">
            <v>13.625251200848782</v>
          </cell>
          <cell r="V44">
            <v>0</v>
          </cell>
          <cell r="W44">
            <v>79.343623254777896</v>
          </cell>
          <cell r="X44">
            <v>0</v>
          </cell>
          <cell r="Y44">
            <v>91.117239114474017</v>
          </cell>
          <cell r="Z44">
            <v>0</v>
          </cell>
          <cell r="AA44">
            <v>79.343623254777896</v>
          </cell>
          <cell r="AB44">
            <v>0</v>
          </cell>
          <cell r="AC44">
            <v>42.027640539561332</v>
          </cell>
          <cell r="AD44">
            <v>0</v>
          </cell>
          <cell r="AE44">
            <v>42.862475045848491</v>
          </cell>
          <cell r="AF44">
            <v>0</v>
          </cell>
          <cell r="AG44">
            <v>42.027640539561332</v>
          </cell>
          <cell r="AH44">
            <v>0</v>
          </cell>
          <cell r="AI44">
            <v>6.69</v>
          </cell>
          <cell r="AJ44">
            <v>0</v>
          </cell>
          <cell r="AK44">
            <v>5.1348590936730734</v>
          </cell>
          <cell r="AL44">
            <v>0</v>
          </cell>
          <cell r="AM44">
            <v>7.0386773792014594</v>
          </cell>
          <cell r="AN44">
            <v>0</v>
          </cell>
          <cell r="AO44">
            <v>5.1348590936730734</v>
          </cell>
          <cell r="AP44">
            <v>0</v>
          </cell>
          <cell r="AQ44">
            <v>0.56928564292864237</v>
          </cell>
          <cell r="AR44">
            <v>0</v>
          </cell>
          <cell r="AS44">
            <v>0</v>
          </cell>
          <cell r="AT44">
            <v>0</v>
          </cell>
          <cell r="AU44">
            <v>0.74246315956266828</v>
          </cell>
          <cell r="AV44">
            <v>0</v>
          </cell>
          <cell r="AW44">
            <v>13.08</v>
          </cell>
        </row>
        <row r="45">
          <cell r="G45">
            <v>206364064</v>
          </cell>
          <cell r="H45" t="str">
            <v>20636406439813</v>
          </cell>
          <cell r="I45">
            <v>18300</v>
          </cell>
          <cell r="K45">
            <v>303.23491338182316</v>
          </cell>
          <cell r="L45">
            <v>0</v>
          </cell>
          <cell r="M45">
            <v>354.40123820830041</v>
          </cell>
          <cell r="N45">
            <v>0</v>
          </cell>
          <cell r="O45">
            <v>303.23491338182316</v>
          </cell>
          <cell r="P45">
            <v>0</v>
          </cell>
          <cell r="Q45">
            <v>36.931714824661462</v>
          </cell>
          <cell r="R45">
            <v>0</v>
          </cell>
          <cell r="S45">
            <v>36.431280082006708</v>
          </cell>
          <cell r="T45">
            <v>0</v>
          </cell>
          <cell r="U45">
            <v>36.431280082006708</v>
          </cell>
          <cell r="V45">
            <v>0</v>
          </cell>
          <cell r="W45">
            <v>61.017091519585122</v>
          </cell>
          <cell r="X45">
            <v>0</v>
          </cell>
          <cell r="Y45">
            <v>91.117239114474017</v>
          </cell>
          <cell r="Z45">
            <v>0</v>
          </cell>
          <cell r="AA45">
            <v>61.017091519585122</v>
          </cell>
          <cell r="AB45">
            <v>0</v>
          </cell>
          <cell r="AC45">
            <v>15.051026773102011</v>
          </cell>
          <cell r="AD45">
            <v>0</v>
          </cell>
          <cell r="AE45">
            <v>42.862475045848491</v>
          </cell>
          <cell r="AF45">
            <v>0</v>
          </cell>
          <cell r="AG45">
            <v>15.051026773102011</v>
          </cell>
          <cell r="AH45">
            <v>0</v>
          </cell>
          <cell r="AI45">
            <v>9.0399999999999991</v>
          </cell>
          <cell r="AJ45">
            <v>0</v>
          </cell>
          <cell r="AK45">
            <v>4.8129742955778241</v>
          </cell>
          <cell r="AL45">
            <v>0</v>
          </cell>
          <cell r="AM45">
            <v>7.0386773792014594</v>
          </cell>
          <cell r="AN45">
            <v>0</v>
          </cell>
          <cell r="AO45">
            <v>4.8129742955778241</v>
          </cell>
          <cell r="AP45">
            <v>0</v>
          </cell>
          <cell r="AQ45">
            <v>0.97522598213715972</v>
          </cell>
          <cell r="AR45">
            <v>0</v>
          </cell>
          <cell r="AS45">
            <v>0</v>
          </cell>
          <cell r="AT45">
            <v>0</v>
          </cell>
          <cell r="AU45">
            <v>0.62450819672131153</v>
          </cell>
          <cell r="AV45">
            <v>0</v>
          </cell>
          <cell r="AW45">
            <v>13.08</v>
          </cell>
        </row>
        <row r="46">
          <cell r="G46">
            <v>206190650</v>
          </cell>
          <cell r="H46" t="str">
            <v>20619065039813</v>
          </cell>
          <cell r="I46">
            <v>7610</v>
          </cell>
          <cell r="K46">
            <v>202.06587174359572</v>
          </cell>
          <cell r="L46">
            <v>0</v>
          </cell>
          <cell r="M46">
            <v>354.40123820830041</v>
          </cell>
          <cell r="N46">
            <v>0</v>
          </cell>
          <cell r="O46">
            <v>202.06587174359572</v>
          </cell>
          <cell r="P46">
            <v>0</v>
          </cell>
          <cell r="Q46">
            <v>18.241681491210198</v>
          </cell>
          <cell r="R46">
            <v>0</v>
          </cell>
          <cell r="S46">
            <v>36.431280082006708</v>
          </cell>
          <cell r="T46">
            <v>0</v>
          </cell>
          <cell r="U46">
            <v>18.241681491210198</v>
          </cell>
          <cell r="V46">
            <v>0</v>
          </cell>
          <cell r="W46">
            <v>49.907338187889792</v>
          </cell>
          <cell r="X46">
            <v>0</v>
          </cell>
          <cell r="Y46">
            <v>91.117239114474017</v>
          </cell>
          <cell r="Z46">
            <v>0</v>
          </cell>
          <cell r="AA46">
            <v>49.907338187889792</v>
          </cell>
          <cell r="AB46">
            <v>0</v>
          </cell>
          <cell r="AC46">
            <v>48.39664899024298</v>
          </cell>
          <cell r="AD46">
            <v>0</v>
          </cell>
          <cell r="AE46">
            <v>42.862475045848491</v>
          </cell>
          <cell r="AF46">
            <v>0</v>
          </cell>
          <cell r="AG46">
            <v>42.862475045848491</v>
          </cell>
          <cell r="AH46">
            <v>0</v>
          </cell>
          <cell r="AI46">
            <v>6.6</v>
          </cell>
          <cell r="AJ46">
            <v>0</v>
          </cell>
          <cell r="AK46">
            <v>6.4484035509672797</v>
          </cell>
          <cell r="AL46">
            <v>0</v>
          </cell>
          <cell r="AM46">
            <v>7.0386773792014594</v>
          </cell>
          <cell r="AN46">
            <v>0</v>
          </cell>
          <cell r="AO46">
            <v>6.4484035509672797</v>
          </cell>
          <cell r="AP46">
            <v>0</v>
          </cell>
          <cell r="AQ46">
            <v>1.1859492022455496</v>
          </cell>
          <cell r="AR46">
            <v>0</v>
          </cell>
          <cell r="AS46">
            <v>0</v>
          </cell>
          <cell r="AT46">
            <v>0</v>
          </cell>
          <cell r="AU46">
            <v>0.72085151116951385</v>
          </cell>
          <cell r="AV46">
            <v>0</v>
          </cell>
          <cell r="AW46">
            <v>13.08</v>
          </cell>
        </row>
        <row r="47">
          <cell r="G47">
            <v>206190270</v>
          </cell>
          <cell r="H47" t="str">
            <v>20619027039752</v>
          </cell>
          <cell r="I47">
            <v>6380</v>
          </cell>
          <cell r="K47">
            <v>209.91963336320705</v>
          </cell>
          <cell r="L47">
            <v>0</v>
          </cell>
          <cell r="M47">
            <v>354.40123820830041</v>
          </cell>
          <cell r="N47">
            <v>0</v>
          </cell>
          <cell r="O47">
            <v>209.91963336320705</v>
          </cell>
          <cell r="P47">
            <v>0</v>
          </cell>
          <cell r="Q47">
            <v>30.908521280601903</v>
          </cell>
          <cell r="R47">
            <v>0</v>
          </cell>
          <cell r="S47">
            <v>36.431280082006708</v>
          </cell>
          <cell r="T47">
            <v>0</v>
          </cell>
          <cell r="U47">
            <v>30.908521280601903</v>
          </cell>
          <cell r="V47">
            <v>0</v>
          </cell>
          <cell r="W47">
            <v>85.108823571017922</v>
          </cell>
          <cell r="X47">
            <v>0</v>
          </cell>
          <cell r="Y47">
            <v>91.117239114474017</v>
          </cell>
          <cell r="Z47">
            <v>0</v>
          </cell>
          <cell r="AA47">
            <v>85.108823571017922</v>
          </cell>
          <cell r="AB47">
            <v>0</v>
          </cell>
          <cell r="AC47">
            <v>27.668701189002817</v>
          </cell>
          <cell r="AD47">
            <v>0</v>
          </cell>
          <cell r="AE47">
            <v>42.862475045848491</v>
          </cell>
          <cell r="AF47">
            <v>0</v>
          </cell>
          <cell r="AG47">
            <v>27.668701189002817</v>
          </cell>
          <cell r="AH47">
            <v>0</v>
          </cell>
          <cell r="AI47">
            <v>6.41</v>
          </cell>
          <cell r="AJ47">
            <v>0</v>
          </cell>
          <cell r="AK47">
            <v>5.8087937430260173</v>
          </cell>
          <cell r="AL47">
            <v>0</v>
          </cell>
          <cell r="AM47">
            <v>7.0386773792014594</v>
          </cell>
          <cell r="AN47">
            <v>0</v>
          </cell>
          <cell r="AO47">
            <v>5.8087937430260173</v>
          </cell>
          <cell r="AP47">
            <v>0</v>
          </cell>
          <cell r="AQ47">
            <v>1.6277403433115483</v>
          </cell>
          <cell r="AR47">
            <v>0</v>
          </cell>
          <cell r="AS47">
            <v>0</v>
          </cell>
          <cell r="AT47">
            <v>0</v>
          </cell>
          <cell r="AU47">
            <v>0.75234639498432609</v>
          </cell>
          <cell r="AV47">
            <v>0</v>
          </cell>
          <cell r="AW47">
            <v>13.08</v>
          </cell>
        </row>
        <row r="48">
          <cell r="G48">
            <v>206190299</v>
          </cell>
          <cell r="H48" t="str">
            <v>20619029939813</v>
          </cell>
          <cell r="I48">
            <v>16155</v>
          </cell>
          <cell r="K48">
            <v>300.44672075053671</v>
          </cell>
          <cell r="L48">
            <v>0</v>
          </cell>
          <cell r="M48">
            <v>354.40123820830041</v>
          </cell>
          <cell r="N48">
            <v>0</v>
          </cell>
          <cell r="O48">
            <v>300.44672075053671</v>
          </cell>
          <cell r="P48">
            <v>0</v>
          </cell>
          <cell r="Q48">
            <v>20.934915637797413</v>
          </cell>
          <cell r="R48">
            <v>0</v>
          </cell>
          <cell r="S48">
            <v>36.431280082006708</v>
          </cell>
          <cell r="T48">
            <v>0</v>
          </cell>
          <cell r="U48">
            <v>20.934915637797413</v>
          </cell>
          <cell r="V48">
            <v>0</v>
          </cell>
          <cell r="W48">
            <v>77.32250584422826</v>
          </cell>
          <cell r="X48">
            <v>0</v>
          </cell>
          <cell r="Y48">
            <v>91.117239114474017</v>
          </cell>
          <cell r="Z48">
            <v>0</v>
          </cell>
          <cell r="AA48">
            <v>77.32250584422826</v>
          </cell>
          <cell r="AB48">
            <v>0</v>
          </cell>
          <cell r="AC48">
            <v>30.048127770083084</v>
          </cell>
          <cell r="AD48">
            <v>0</v>
          </cell>
          <cell r="AE48">
            <v>42.862475045848491</v>
          </cell>
          <cell r="AF48">
            <v>0</v>
          </cell>
          <cell r="AG48">
            <v>30.048127770083084</v>
          </cell>
          <cell r="AH48">
            <v>0</v>
          </cell>
          <cell r="AI48">
            <v>6.53</v>
          </cell>
          <cell r="AJ48">
            <v>0</v>
          </cell>
          <cell r="AK48">
            <v>4.103920041851465</v>
          </cell>
          <cell r="AL48">
            <v>0</v>
          </cell>
          <cell r="AM48">
            <v>7.0386773792014594</v>
          </cell>
          <cell r="AN48">
            <v>0</v>
          </cell>
          <cell r="AO48">
            <v>4.103920041851465</v>
          </cell>
          <cell r="AP48">
            <v>0</v>
          </cell>
          <cell r="AQ48">
            <v>0.41467133053484462</v>
          </cell>
          <cell r="AR48">
            <v>0</v>
          </cell>
          <cell r="AS48">
            <v>0</v>
          </cell>
          <cell r="AT48">
            <v>0</v>
          </cell>
          <cell r="AU48">
            <v>0.83476508820798512</v>
          </cell>
          <cell r="AV48">
            <v>0</v>
          </cell>
          <cell r="AW48">
            <v>13.08</v>
          </cell>
        </row>
        <row r="49">
          <cell r="G49">
            <v>206190703</v>
          </cell>
          <cell r="H49" t="str">
            <v>20619070339813</v>
          </cell>
          <cell r="I49">
            <v>12884</v>
          </cell>
          <cell r="K49">
            <v>249.20837454243366</v>
          </cell>
          <cell r="L49">
            <v>0</v>
          </cell>
          <cell r="M49">
            <v>354.40123820830041</v>
          </cell>
          <cell r="N49">
            <v>0</v>
          </cell>
          <cell r="O49">
            <v>249.20837454243366</v>
          </cell>
          <cell r="P49">
            <v>0</v>
          </cell>
          <cell r="Q49">
            <v>14.822892312616187</v>
          </cell>
          <cell r="R49">
            <v>0</v>
          </cell>
          <cell r="S49">
            <v>36.431280082006708</v>
          </cell>
          <cell r="T49">
            <v>0</v>
          </cell>
          <cell r="U49">
            <v>14.822892312616187</v>
          </cell>
          <cell r="V49">
            <v>0</v>
          </cell>
          <cell r="W49">
            <v>80.311680371087377</v>
          </cell>
          <cell r="X49">
            <v>0</v>
          </cell>
          <cell r="Y49">
            <v>91.117239114474017</v>
          </cell>
          <cell r="Z49">
            <v>0</v>
          </cell>
          <cell r="AA49">
            <v>80.311680371087377</v>
          </cell>
          <cell r="AB49">
            <v>0</v>
          </cell>
          <cell r="AC49">
            <v>39.88767838523431</v>
          </cell>
          <cell r="AD49">
            <v>0</v>
          </cell>
          <cell r="AE49">
            <v>42.862475045848491</v>
          </cell>
          <cell r="AF49">
            <v>0</v>
          </cell>
          <cell r="AG49">
            <v>39.88767838523431</v>
          </cell>
          <cell r="AH49">
            <v>0</v>
          </cell>
          <cell r="AI49">
            <v>6.01</v>
          </cell>
          <cell r="AJ49">
            <v>0</v>
          </cell>
          <cell r="AK49">
            <v>5.3840762893505669</v>
          </cell>
          <cell r="AL49">
            <v>0</v>
          </cell>
          <cell r="AM49">
            <v>7.0386773792014594</v>
          </cell>
          <cell r="AN49">
            <v>0</v>
          </cell>
          <cell r="AO49">
            <v>5.3840762893505669</v>
          </cell>
          <cell r="AP49">
            <v>0</v>
          </cell>
          <cell r="AQ49">
            <v>1.634530218884189</v>
          </cell>
          <cell r="AR49">
            <v>0</v>
          </cell>
          <cell r="AS49">
            <v>0</v>
          </cell>
          <cell r="AT49">
            <v>0</v>
          </cell>
          <cell r="AU49">
            <v>0.65640251474697298</v>
          </cell>
          <cell r="AV49">
            <v>0</v>
          </cell>
          <cell r="AW49">
            <v>13.08</v>
          </cell>
        </row>
        <row r="50">
          <cell r="G50">
            <v>206190653</v>
          </cell>
          <cell r="H50" t="str">
            <v>20619065339813</v>
          </cell>
          <cell r="I50">
            <v>14157</v>
          </cell>
          <cell r="K50">
            <v>267.72374997102514</v>
          </cell>
          <cell r="L50">
            <v>0</v>
          </cell>
          <cell r="M50">
            <v>354.40123820830041</v>
          </cell>
          <cell r="N50">
            <v>0</v>
          </cell>
          <cell r="O50">
            <v>267.72374997102514</v>
          </cell>
          <cell r="P50">
            <v>0</v>
          </cell>
          <cell r="Q50">
            <v>12.700838518808647</v>
          </cell>
          <cell r="R50">
            <v>0</v>
          </cell>
          <cell r="S50">
            <v>36.431280082006708</v>
          </cell>
          <cell r="T50">
            <v>0</v>
          </cell>
          <cell r="U50">
            <v>12.700838518808647</v>
          </cell>
          <cell r="V50">
            <v>0</v>
          </cell>
          <cell r="W50">
            <v>74.504432069680377</v>
          </cell>
          <cell r="X50">
            <v>0</v>
          </cell>
          <cell r="Y50">
            <v>91.117239114474017</v>
          </cell>
          <cell r="Z50">
            <v>0</v>
          </cell>
          <cell r="AA50">
            <v>74.504432069680377</v>
          </cell>
          <cell r="AB50">
            <v>0</v>
          </cell>
          <cell r="AC50">
            <v>42.067023487723752</v>
          </cell>
          <cell r="AD50">
            <v>0</v>
          </cell>
          <cell r="AE50">
            <v>42.862475045848491</v>
          </cell>
          <cell r="AF50">
            <v>0</v>
          </cell>
          <cell r="AG50">
            <v>42.067023487723752</v>
          </cell>
          <cell r="AH50">
            <v>0</v>
          </cell>
          <cell r="AI50">
            <v>6.53</v>
          </cell>
          <cell r="AJ50">
            <v>0</v>
          </cell>
          <cell r="AK50">
            <v>5.1789633537819277</v>
          </cell>
          <cell r="AL50">
            <v>0</v>
          </cell>
          <cell r="AM50">
            <v>7.0386773792014594</v>
          </cell>
          <cell r="AN50">
            <v>0</v>
          </cell>
          <cell r="AO50">
            <v>5.1789633537819277</v>
          </cell>
          <cell r="AP50">
            <v>0</v>
          </cell>
          <cell r="AQ50">
            <v>1.3557879283840435</v>
          </cell>
          <cell r="AR50">
            <v>0</v>
          </cell>
          <cell r="AS50">
            <v>0</v>
          </cell>
          <cell r="AT50">
            <v>0</v>
          </cell>
          <cell r="AU50">
            <v>0.64581479126933672</v>
          </cell>
          <cell r="AV50">
            <v>0</v>
          </cell>
          <cell r="AW50">
            <v>13.08</v>
          </cell>
        </row>
        <row r="51">
          <cell r="G51">
            <v>206190773</v>
          </cell>
          <cell r="H51" t="str">
            <v>20619077339813</v>
          </cell>
          <cell r="I51">
            <v>8223</v>
          </cell>
          <cell r="K51">
            <v>253.70889971354634</v>
          </cell>
          <cell r="L51">
            <v>0</v>
          </cell>
          <cell r="M51">
            <v>354.40123820830041</v>
          </cell>
          <cell r="N51">
            <v>0</v>
          </cell>
          <cell r="O51">
            <v>253.70889971354634</v>
          </cell>
          <cell r="P51">
            <v>0</v>
          </cell>
          <cell r="Q51">
            <v>30.445484098494759</v>
          </cell>
          <cell r="R51">
            <v>0</v>
          </cell>
          <cell r="S51">
            <v>36.431280082006708</v>
          </cell>
          <cell r="T51">
            <v>0</v>
          </cell>
          <cell r="U51">
            <v>30.445484098494759</v>
          </cell>
          <cell r="V51">
            <v>0</v>
          </cell>
          <cell r="W51">
            <v>69.880918597080338</v>
          </cell>
          <cell r="X51">
            <v>0</v>
          </cell>
          <cell r="Y51">
            <v>91.117239114474017</v>
          </cell>
          <cell r="Z51">
            <v>0</v>
          </cell>
          <cell r="AA51">
            <v>69.880918597080338</v>
          </cell>
          <cell r="AB51">
            <v>0</v>
          </cell>
          <cell r="AC51">
            <v>44.568382145579854</v>
          </cell>
          <cell r="AD51">
            <v>0</v>
          </cell>
          <cell r="AE51">
            <v>42.862475045848491</v>
          </cell>
          <cell r="AF51">
            <v>0</v>
          </cell>
          <cell r="AG51">
            <v>42.862475045848491</v>
          </cell>
          <cell r="AH51">
            <v>0</v>
          </cell>
          <cell r="AI51">
            <v>6.8</v>
          </cell>
          <cell r="AJ51">
            <v>0</v>
          </cell>
          <cell r="AK51">
            <v>9.4064092526500733</v>
          </cell>
          <cell r="AL51">
            <v>0</v>
          </cell>
          <cell r="AM51">
            <v>7.0386773792014594</v>
          </cell>
          <cell r="AN51">
            <v>0</v>
          </cell>
          <cell r="AO51">
            <v>7.0386773792014594</v>
          </cell>
          <cell r="AP51">
            <v>0</v>
          </cell>
          <cell r="AQ51">
            <v>2.4123732754436973</v>
          </cell>
          <cell r="AR51">
            <v>0</v>
          </cell>
          <cell r="AS51">
            <v>0</v>
          </cell>
          <cell r="AT51">
            <v>0</v>
          </cell>
          <cell r="AU51">
            <v>0.66711419190076615</v>
          </cell>
          <cell r="AV51">
            <v>0</v>
          </cell>
          <cell r="AW51">
            <v>13.08</v>
          </cell>
        </row>
        <row r="52">
          <cell r="G52">
            <v>206190776</v>
          </cell>
          <cell r="H52" t="str">
            <v>20619077639538</v>
          </cell>
          <cell r="I52">
            <v>14017</v>
          </cell>
          <cell r="K52">
            <v>230.5605314771891</v>
          </cell>
          <cell r="L52">
            <v>0</v>
          </cell>
          <cell r="M52">
            <v>354.40123820830041</v>
          </cell>
          <cell r="N52">
            <v>0</v>
          </cell>
          <cell r="O52">
            <v>230.5605314771891</v>
          </cell>
          <cell r="P52">
            <v>0</v>
          </cell>
          <cell r="Q52">
            <v>20.567202057649094</v>
          </cell>
          <cell r="R52">
            <v>0</v>
          </cell>
          <cell r="S52">
            <v>36.431280082006708</v>
          </cell>
          <cell r="T52">
            <v>0</v>
          </cell>
          <cell r="U52">
            <v>20.567202057649094</v>
          </cell>
          <cell r="V52">
            <v>0</v>
          </cell>
          <cell r="W52">
            <v>99.391995801092961</v>
          </cell>
          <cell r="X52">
            <v>0</v>
          </cell>
          <cell r="Y52">
            <v>91.117239114474017</v>
          </cell>
          <cell r="Z52">
            <v>0</v>
          </cell>
          <cell r="AA52">
            <v>91.117239114474017</v>
          </cell>
          <cell r="AB52">
            <v>0</v>
          </cell>
          <cell r="AC52">
            <v>32.996823142943995</v>
          </cell>
          <cell r="AD52">
            <v>0</v>
          </cell>
          <cell r="AE52">
            <v>42.862475045848491</v>
          </cell>
          <cell r="AF52">
            <v>0</v>
          </cell>
          <cell r="AG52">
            <v>32.996823142943995</v>
          </cell>
          <cell r="AH52">
            <v>0</v>
          </cell>
          <cell r="AI52">
            <v>6.49</v>
          </cell>
          <cell r="AJ52">
            <v>0</v>
          </cell>
          <cell r="AK52">
            <v>2.1936646215041891</v>
          </cell>
          <cell r="AL52">
            <v>0</v>
          </cell>
          <cell r="AM52">
            <v>7.0386773792014594</v>
          </cell>
          <cell r="AN52">
            <v>0</v>
          </cell>
          <cell r="AO52">
            <v>2.1936646215041891</v>
          </cell>
          <cell r="AP52">
            <v>0</v>
          </cell>
          <cell r="AQ52">
            <v>0.73476387192400705</v>
          </cell>
          <cell r="AR52">
            <v>0</v>
          </cell>
          <cell r="AS52">
            <v>0</v>
          </cell>
          <cell r="AT52">
            <v>0</v>
          </cell>
          <cell r="AU52">
            <v>0.63595847898979807</v>
          </cell>
          <cell r="AV52">
            <v>0</v>
          </cell>
          <cell r="AW52">
            <v>13.08</v>
          </cell>
        </row>
        <row r="53">
          <cell r="G53">
            <v>206190786</v>
          </cell>
          <cell r="H53" t="str">
            <v>20619078639813</v>
          </cell>
          <cell r="I53">
            <v>16668</v>
          </cell>
          <cell r="K53">
            <v>331.13071846671164</v>
          </cell>
          <cell r="L53">
            <v>0</v>
          </cell>
          <cell r="M53">
            <v>354.40123820830041</v>
          </cell>
          <cell r="N53">
            <v>0</v>
          </cell>
          <cell r="O53">
            <v>331.13071846671164</v>
          </cell>
          <cell r="P53">
            <v>0</v>
          </cell>
          <cell r="Q53">
            <v>38.897577654333269</v>
          </cell>
          <cell r="R53">
            <v>0</v>
          </cell>
          <cell r="S53">
            <v>36.431280082006708</v>
          </cell>
          <cell r="T53">
            <v>0</v>
          </cell>
          <cell r="U53">
            <v>36.431280082006708</v>
          </cell>
          <cell r="V53">
            <v>0</v>
          </cell>
          <cell r="W53">
            <v>101.23390367760268</v>
          </cell>
          <cell r="X53">
            <v>0</v>
          </cell>
          <cell r="Y53">
            <v>91.117239114474017</v>
          </cell>
          <cell r="Z53">
            <v>0</v>
          </cell>
          <cell r="AA53">
            <v>91.117239114474017</v>
          </cell>
          <cell r="AB53">
            <v>0</v>
          </cell>
          <cell r="AC53">
            <v>57.780060789366402</v>
          </cell>
          <cell r="AD53">
            <v>0</v>
          </cell>
          <cell r="AE53">
            <v>42.862475045848491</v>
          </cell>
          <cell r="AF53">
            <v>0</v>
          </cell>
          <cell r="AG53">
            <v>42.862475045848491</v>
          </cell>
          <cell r="AH53">
            <v>0</v>
          </cell>
          <cell r="AI53">
            <v>6.18</v>
          </cell>
          <cell r="AJ53">
            <v>0</v>
          </cell>
          <cell r="AK53">
            <v>6.3518785690930946</v>
          </cell>
          <cell r="AL53">
            <v>0</v>
          </cell>
          <cell r="AM53">
            <v>7.0386773792014594</v>
          </cell>
          <cell r="AN53">
            <v>0</v>
          </cell>
          <cell r="AO53">
            <v>6.3518785690930946</v>
          </cell>
          <cell r="AP53">
            <v>0</v>
          </cell>
          <cell r="AQ53">
            <v>1.3095046101441759</v>
          </cell>
          <cell r="AR53">
            <v>0</v>
          </cell>
          <cell r="AS53">
            <v>0</v>
          </cell>
          <cell r="AT53">
            <v>0</v>
          </cell>
          <cell r="AU53">
            <v>0.65822894168466528</v>
          </cell>
          <cell r="AV53">
            <v>0</v>
          </cell>
          <cell r="AW53">
            <v>13.08</v>
          </cell>
        </row>
        <row r="54">
          <cell r="G54">
            <v>206370670</v>
          </cell>
          <cell r="H54" t="str">
            <v>20637067039813</v>
          </cell>
          <cell r="I54">
            <v>5284</v>
          </cell>
          <cell r="K54">
            <v>308.0958614680921</v>
          </cell>
          <cell r="L54">
            <v>0</v>
          </cell>
          <cell r="M54">
            <v>354.40123820830041</v>
          </cell>
          <cell r="N54">
            <v>0</v>
          </cell>
          <cell r="O54">
            <v>308.0958614680921</v>
          </cell>
          <cell r="P54">
            <v>0</v>
          </cell>
          <cell r="Q54">
            <v>21.793135222850559</v>
          </cell>
          <cell r="R54">
            <v>0</v>
          </cell>
          <cell r="S54">
            <v>36.431280082006708</v>
          </cell>
          <cell r="T54">
            <v>0</v>
          </cell>
          <cell r="U54">
            <v>21.793135222850559</v>
          </cell>
          <cell r="V54">
            <v>0</v>
          </cell>
          <cell r="W54">
            <v>72.482836803982863</v>
          </cell>
          <cell r="X54">
            <v>0</v>
          </cell>
          <cell r="Y54">
            <v>91.117239114474017</v>
          </cell>
          <cell r="Z54">
            <v>0</v>
          </cell>
          <cell r="AA54">
            <v>72.482836803982863</v>
          </cell>
          <cell r="AB54">
            <v>0</v>
          </cell>
          <cell r="AC54">
            <v>71.077748038811848</v>
          </cell>
          <cell r="AD54">
            <v>0</v>
          </cell>
          <cell r="AE54">
            <v>42.862475045848491</v>
          </cell>
          <cell r="AF54">
            <v>0</v>
          </cell>
          <cell r="AG54">
            <v>42.862475045848491</v>
          </cell>
          <cell r="AH54">
            <v>0</v>
          </cell>
          <cell r="AI54">
            <v>6.73</v>
          </cell>
          <cell r="AJ54">
            <v>0</v>
          </cell>
          <cell r="AK54">
            <v>4.3890374825209362</v>
          </cell>
          <cell r="AL54">
            <v>0</v>
          </cell>
          <cell r="AM54">
            <v>7.0386773792014594</v>
          </cell>
          <cell r="AN54">
            <v>0</v>
          </cell>
          <cell r="AO54">
            <v>4.3890374825209362</v>
          </cell>
          <cell r="AP54">
            <v>0</v>
          </cell>
          <cell r="AQ54">
            <v>0.66338485090512656</v>
          </cell>
          <cell r="AR54">
            <v>0</v>
          </cell>
          <cell r="AS54">
            <v>0</v>
          </cell>
          <cell r="AT54">
            <v>0</v>
          </cell>
          <cell r="AU54">
            <v>0.64885503406510214</v>
          </cell>
          <cell r="AV54">
            <v>0</v>
          </cell>
          <cell r="AW54">
            <v>13.08</v>
          </cell>
        </row>
        <row r="55">
          <cell r="G55">
            <v>206190855</v>
          </cell>
          <cell r="H55" t="str">
            <v>20619085539813</v>
          </cell>
          <cell r="I55">
            <v>5956</v>
          </cell>
          <cell r="K55">
            <v>273.77159160103605</v>
          </cell>
          <cell r="L55">
            <v>0</v>
          </cell>
          <cell r="M55">
            <v>354.40123820830041</v>
          </cell>
          <cell r="N55">
            <v>0</v>
          </cell>
          <cell r="O55">
            <v>273.77159160103605</v>
          </cell>
          <cell r="P55">
            <v>0</v>
          </cell>
          <cell r="Q55">
            <v>17.299868179696038</v>
          </cell>
          <cell r="R55">
            <v>0</v>
          </cell>
          <cell r="S55">
            <v>36.431280082006708</v>
          </cell>
          <cell r="T55">
            <v>0</v>
          </cell>
          <cell r="U55">
            <v>17.299868179696038</v>
          </cell>
          <cell r="V55">
            <v>0</v>
          </cell>
          <cell r="W55">
            <v>90.187880729294449</v>
          </cell>
          <cell r="X55">
            <v>0</v>
          </cell>
          <cell r="Y55">
            <v>91.117239114474017</v>
          </cell>
          <cell r="Z55">
            <v>0</v>
          </cell>
          <cell r="AA55">
            <v>90.187880729294449</v>
          </cell>
          <cell r="AB55">
            <v>0</v>
          </cell>
          <cell r="AC55">
            <v>60.155466327484454</v>
          </cell>
          <cell r="AD55">
            <v>0</v>
          </cell>
          <cell r="AE55">
            <v>42.862475045848491</v>
          </cell>
          <cell r="AF55">
            <v>0</v>
          </cell>
          <cell r="AG55">
            <v>42.862475045848491</v>
          </cell>
          <cell r="AH55">
            <v>0</v>
          </cell>
          <cell r="AI55">
            <v>6.52</v>
          </cell>
          <cell r="AJ55">
            <v>0</v>
          </cell>
          <cell r="AK55">
            <v>7.9151336412360154</v>
          </cell>
          <cell r="AL55">
            <v>0</v>
          </cell>
          <cell r="AM55">
            <v>7.0386773792014594</v>
          </cell>
          <cell r="AN55">
            <v>0</v>
          </cell>
          <cell r="AO55">
            <v>7.0386773792014594</v>
          </cell>
          <cell r="AP55">
            <v>0</v>
          </cell>
          <cell r="AQ55">
            <v>1.3456367705298513</v>
          </cell>
          <cell r="AR55">
            <v>0</v>
          </cell>
          <cell r="AS55">
            <v>0</v>
          </cell>
          <cell r="AT55">
            <v>0</v>
          </cell>
          <cell r="AU55">
            <v>0.95941067830758897</v>
          </cell>
          <cell r="AV55">
            <v>0</v>
          </cell>
          <cell r="AW55">
            <v>13.08</v>
          </cell>
        </row>
        <row r="56">
          <cell r="G56">
            <v>206564120</v>
          </cell>
          <cell r="H56" t="str">
            <v>20656412039813</v>
          </cell>
          <cell r="I56">
            <v>1176</v>
          </cell>
          <cell r="K56">
            <v>420.74584513566811</v>
          </cell>
          <cell r="L56">
            <v>0</v>
          </cell>
          <cell r="M56">
            <v>354.40123820830041</v>
          </cell>
          <cell r="N56">
            <v>0</v>
          </cell>
          <cell r="O56">
            <v>354.40123820830041</v>
          </cell>
          <cell r="P56">
            <v>0</v>
          </cell>
          <cell r="Q56">
            <v>73.024838677852188</v>
          </cell>
          <cell r="R56">
            <v>0</v>
          </cell>
          <cell r="S56">
            <v>36.431280082006708</v>
          </cell>
          <cell r="T56">
            <v>0</v>
          </cell>
          <cell r="U56">
            <v>36.431280082006708</v>
          </cell>
          <cell r="V56">
            <v>0</v>
          </cell>
          <cell r="W56">
            <v>156.68097845245248</v>
          </cell>
          <cell r="X56">
            <v>0</v>
          </cell>
          <cell r="Y56">
            <v>91.117239114474017</v>
          </cell>
          <cell r="Z56">
            <v>0</v>
          </cell>
          <cell r="AA56">
            <v>91.117239114474017</v>
          </cell>
          <cell r="AB56">
            <v>0</v>
          </cell>
          <cell r="AC56">
            <v>67.512777340052992</v>
          </cell>
          <cell r="AD56">
            <v>0</v>
          </cell>
          <cell r="AE56">
            <v>42.862475045848491</v>
          </cell>
          <cell r="AF56">
            <v>0</v>
          </cell>
          <cell r="AG56">
            <v>42.862475045848491</v>
          </cell>
          <cell r="AH56">
            <v>0</v>
          </cell>
          <cell r="AI56">
            <v>12.71</v>
          </cell>
          <cell r="AJ56">
            <v>0</v>
          </cell>
          <cell r="AK56">
            <v>9.3094643181008738</v>
          </cell>
          <cell r="AL56">
            <v>0</v>
          </cell>
          <cell r="AM56">
            <v>7.0386773792014594</v>
          </cell>
          <cell r="AN56">
            <v>0</v>
          </cell>
          <cell r="AO56">
            <v>7.0386773792014594</v>
          </cell>
          <cell r="AP56">
            <v>0</v>
          </cell>
          <cell r="AQ56">
            <v>11.75072393066306</v>
          </cell>
          <cell r="AR56">
            <v>0</v>
          </cell>
          <cell r="AS56">
            <v>0</v>
          </cell>
          <cell r="AT56">
            <v>0</v>
          </cell>
          <cell r="AU56">
            <v>4.2759693877551017</v>
          </cell>
          <cell r="AV56">
            <v>0</v>
          </cell>
          <cell r="AW56">
            <v>13.08</v>
          </cell>
        </row>
        <row r="57">
          <cell r="G57">
            <v>206112227</v>
          </cell>
          <cell r="H57" t="str">
            <v>20611222739813</v>
          </cell>
          <cell r="I57">
            <v>3466</v>
          </cell>
          <cell r="K57">
            <v>314.33205593728837</v>
          </cell>
          <cell r="L57">
            <v>0</v>
          </cell>
          <cell r="M57">
            <v>354.40123820830041</v>
          </cell>
          <cell r="N57">
            <v>0</v>
          </cell>
          <cell r="O57">
            <v>314.33205593728837</v>
          </cell>
          <cell r="P57">
            <v>0</v>
          </cell>
          <cell r="Q57">
            <v>21.298397721671279</v>
          </cell>
          <cell r="R57">
            <v>0</v>
          </cell>
          <cell r="S57">
            <v>36.431280082006708</v>
          </cell>
          <cell r="T57">
            <v>0</v>
          </cell>
          <cell r="U57">
            <v>21.298397721671279</v>
          </cell>
          <cell r="V57">
            <v>0</v>
          </cell>
          <cell r="W57">
            <v>59.797239483970074</v>
          </cell>
          <cell r="X57">
            <v>0</v>
          </cell>
          <cell r="Y57">
            <v>91.117239114474017</v>
          </cell>
          <cell r="Z57">
            <v>0</v>
          </cell>
          <cell r="AA57">
            <v>59.797239483970074</v>
          </cell>
          <cell r="AB57">
            <v>0</v>
          </cell>
          <cell r="AC57">
            <v>49.787043302650666</v>
          </cell>
          <cell r="AD57">
            <v>0</v>
          </cell>
          <cell r="AE57">
            <v>42.862475045848491</v>
          </cell>
          <cell r="AF57">
            <v>0</v>
          </cell>
          <cell r="AG57">
            <v>42.862475045848491</v>
          </cell>
          <cell r="AH57">
            <v>0</v>
          </cell>
          <cell r="AI57">
            <v>6.35</v>
          </cell>
          <cell r="AJ57">
            <v>0</v>
          </cell>
          <cell r="AK57">
            <v>5.525867286138479</v>
          </cell>
          <cell r="AL57">
            <v>0</v>
          </cell>
          <cell r="AM57">
            <v>7.0386773792014594</v>
          </cell>
          <cell r="AN57">
            <v>0</v>
          </cell>
          <cell r="AO57">
            <v>5.525867286138479</v>
          </cell>
          <cell r="AP57">
            <v>0</v>
          </cell>
          <cell r="AQ57">
            <v>1.2619393152529335</v>
          </cell>
          <cell r="AR57">
            <v>0</v>
          </cell>
          <cell r="AS57">
            <v>0</v>
          </cell>
          <cell r="AT57">
            <v>0</v>
          </cell>
          <cell r="AU57">
            <v>0.65946335833814185</v>
          </cell>
          <cell r="AV57">
            <v>0</v>
          </cell>
          <cell r="AW57">
            <v>13.08</v>
          </cell>
        </row>
      </sheetData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OWs"/>
    </sheetNames>
    <sheetDataSet>
      <sheetData sheetId="0">
        <row r="9">
          <cell r="A9">
            <v>206105014</v>
          </cell>
          <cell r="B9" t="str">
            <v>Horizon Health and Subacute Center</v>
          </cell>
          <cell r="D9">
            <v>1235363904</v>
          </cell>
          <cell r="I9">
            <v>8700.1639344262294</v>
          </cell>
          <cell r="K9">
            <v>9606.6803278688512</v>
          </cell>
          <cell r="L9">
            <v>27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New Facilities &amp; CHOWs"/>
      <sheetName val="Direct Care"/>
      <sheetName val="Ind Care Labor"/>
      <sheetName val="Non-Labor"/>
      <sheetName val="Admin"/>
      <sheetName val="PLI"/>
      <sheetName val="Prop Tax"/>
      <sheetName val="FRVS"/>
      <sheetName val="Pass Throughs"/>
      <sheetName val="PD Summary"/>
      <sheetName val="Labor Inflation"/>
      <sheetName val="Non-Labor Inf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0">
          <cell r="BO30">
            <v>387.15213670812165</v>
          </cell>
          <cell r="BS30">
            <v>420.71213670812165</v>
          </cell>
        </row>
      </sheetData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50"/>
  </sheetPr>
  <dimension ref="A1:AO211"/>
  <sheetViews>
    <sheetView zoomScaleNormal="100" workbookViewId="0">
      <pane xSplit="1" ySplit="3" topLeftCell="S4" activePane="bottomRight" state="frozen"/>
      <selection pane="topRight" activeCell="B1" sqref="B1"/>
      <selection pane="bottomLeft" activeCell="A4" sqref="A4"/>
      <selection pane="bottomRight" activeCell="AC63" sqref="AC63"/>
    </sheetView>
  </sheetViews>
  <sheetFormatPr defaultRowHeight="14.25" x14ac:dyDescent="0.2"/>
  <cols>
    <col min="1" max="1" width="10" style="1" bestFit="1" customWidth="1"/>
    <col min="2" max="2" width="10" style="45" customWidth="1"/>
    <col min="3" max="3" width="30.85546875" style="54" customWidth="1"/>
    <col min="4" max="4" width="7.85546875" style="1" customWidth="1"/>
    <col min="5" max="5" width="8.5703125" style="1" customWidth="1"/>
    <col min="6" max="6" width="8" style="1" customWidth="1"/>
    <col min="7" max="7" width="5.7109375" style="1" customWidth="1"/>
    <col min="8" max="8" width="7.140625" style="13" customWidth="1"/>
    <col min="9" max="9" width="6.7109375" style="13" customWidth="1"/>
    <col min="10" max="10" width="8" style="6" customWidth="1"/>
    <col min="11" max="11" width="7.140625" style="6" customWidth="1"/>
    <col min="12" max="12" width="8.5703125" style="6" customWidth="1"/>
    <col min="13" max="13" width="8.28515625" style="6" customWidth="1"/>
    <col min="14" max="15" width="16.42578125" style="6" customWidth="1"/>
    <col min="16" max="16" width="14.7109375" style="6" customWidth="1"/>
    <col min="17" max="17" width="10.42578125" style="14" customWidth="1"/>
    <col min="18" max="18" width="7.7109375" style="14" customWidth="1"/>
    <col min="19" max="19" width="9" style="14" customWidth="1"/>
    <col min="20" max="20" width="11.140625" style="14" customWidth="1"/>
    <col min="21" max="21" width="13.42578125" style="14" customWidth="1"/>
    <col min="22" max="23" width="14.140625" style="65" customWidth="1"/>
    <col min="24" max="25" width="13" style="1" customWidth="1"/>
    <col min="26" max="27" width="9.140625" style="1" hidden="1" customWidth="1"/>
    <col min="28" max="28" width="17" style="1" hidden="1" customWidth="1"/>
    <col min="29" max="29" width="14.28515625" style="1" bestFit="1" customWidth="1"/>
    <col min="30" max="16384" width="9.140625" style="1"/>
  </cols>
  <sheetData>
    <row r="1" spans="1:41" s="10" customFormat="1" ht="15.75" x14ac:dyDescent="0.25">
      <c r="A1" s="67"/>
      <c r="B1" s="67"/>
      <c r="C1" s="67"/>
      <c r="D1" s="95" t="s">
        <v>109</v>
      </c>
      <c r="E1" s="102"/>
      <c r="F1" s="96"/>
      <c r="G1" s="68"/>
      <c r="H1" s="95" t="s">
        <v>24</v>
      </c>
      <c r="I1" s="96"/>
      <c r="J1" s="97" t="s">
        <v>25</v>
      </c>
      <c r="K1" s="98"/>
      <c r="L1" s="98"/>
      <c r="M1" s="98"/>
      <c r="N1" s="98"/>
      <c r="O1" s="98"/>
      <c r="P1" s="98"/>
      <c r="Q1" s="99"/>
      <c r="R1" s="94" t="s">
        <v>13</v>
      </c>
      <c r="S1" s="94"/>
      <c r="T1" s="94"/>
      <c r="U1" s="94"/>
      <c r="V1" s="100" t="s">
        <v>108</v>
      </c>
      <c r="W1" s="101"/>
    </row>
    <row r="2" spans="1:41" ht="57" x14ac:dyDescent="0.2">
      <c r="A2" s="5" t="s">
        <v>1</v>
      </c>
      <c r="B2" s="37" t="s">
        <v>0</v>
      </c>
      <c r="C2" s="50" t="s">
        <v>2</v>
      </c>
      <c r="D2" s="5" t="s">
        <v>92</v>
      </c>
      <c r="E2" s="5" t="s">
        <v>91</v>
      </c>
      <c r="F2" s="5" t="s">
        <v>90</v>
      </c>
      <c r="G2" s="5" t="s">
        <v>83</v>
      </c>
      <c r="H2" s="20" t="s">
        <v>7</v>
      </c>
      <c r="I2" s="20" t="s">
        <v>6</v>
      </c>
      <c r="J2" s="9" t="s">
        <v>87</v>
      </c>
      <c r="K2" s="9" t="s">
        <v>84</v>
      </c>
      <c r="L2" s="9" t="s">
        <v>86</v>
      </c>
      <c r="M2" s="9" t="s">
        <v>85</v>
      </c>
      <c r="N2" s="9" t="s">
        <v>100</v>
      </c>
      <c r="O2" s="9" t="s">
        <v>101</v>
      </c>
      <c r="P2" s="20" t="s">
        <v>89</v>
      </c>
      <c r="Q2" s="20" t="s">
        <v>88</v>
      </c>
      <c r="R2" s="21" t="s">
        <v>116</v>
      </c>
      <c r="S2" s="21" t="s">
        <v>17</v>
      </c>
      <c r="T2" s="20" t="s">
        <v>97</v>
      </c>
      <c r="U2" s="20" t="s">
        <v>15</v>
      </c>
      <c r="V2" s="60" t="s">
        <v>98</v>
      </c>
      <c r="W2" s="60" t="s">
        <v>99</v>
      </c>
      <c r="X2" s="20" t="s">
        <v>114</v>
      </c>
      <c r="Y2" s="20" t="s">
        <v>115</v>
      </c>
      <c r="Z2" s="11"/>
      <c r="AA2" s="11"/>
      <c r="AB2" s="11" t="s">
        <v>21</v>
      </c>
      <c r="AC2" s="27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</row>
    <row r="3" spans="1:41" s="7" customFormat="1" ht="42.75" x14ac:dyDescent="0.2">
      <c r="A3" s="22" t="s">
        <v>3</v>
      </c>
      <c r="B3" s="38" t="s">
        <v>4</v>
      </c>
      <c r="C3" s="22" t="s">
        <v>5</v>
      </c>
      <c r="D3" s="22" t="s">
        <v>8</v>
      </c>
      <c r="E3" s="22" t="s">
        <v>9</v>
      </c>
      <c r="F3" s="22" t="s">
        <v>93</v>
      </c>
      <c r="G3" s="22" t="s">
        <v>10</v>
      </c>
      <c r="H3" s="23" t="s">
        <v>11</v>
      </c>
      <c r="I3" s="23" t="s">
        <v>12</v>
      </c>
      <c r="J3" s="22" t="s">
        <v>14</v>
      </c>
      <c r="K3" s="22" t="s">
        <v>16</v>
      </c>
      <c r="L3" s="22" t="s">
        <v>94</v>
      </c>
      <c r="M3" s="22" t="s">
        <v>22</v>
      </c>
      <c r="N3" s="22" t="s">
        <v>23</v>
      </c>
      <c r="O3" s="22" t="s">
        <v>95</v>
      </c>
      <c r="P3" s="22" t="s">
        <v>102</v>
      </c>
      <c r="Q3" s="24" t="s">
        <v>103</v>
      </c>
      <c r="R3" s="24" t="s">
        <v>117</v>
      </c>
      <c r="S3" s="24" t="s">
        <v>96</v>
      </c>
      <c r="T3" s="24" t="s">
        <v>104</v>
      </c>
      <c r="U3" s="25" t="s">
        <v>105</v>
      </c>
      <c r="V3" s="61" t="s">
        <v>106</v>
      </c>
      <c r="W3" s="61" t="s">
        <v>107</v>
      </c>
      <c r="X3" s="25" t="s">
        <v>112</v>
      </c>
      <c r="Y3" s="25" t="s">
        <v>113</v>
      </c>
      <c r="Z3" s="7" t="s">
        <v>20</v>
      </c>
      <c r="AA3" s="7" t="s">
        <v>19</v>
      </c>
      <c r="AB3" s="7" t="s">
        <v>18</v>
      </c>
    </row>
    <row r="4" spans="1:41" s="7" customFormat="1" ht="15" customHeight="1" x14ac:dyDescent="0.25">
      <c r="A4" s="34">
        <v>206430789</v>
      </c>
      <c r="B4" s="39" t="e">
        <f>VLOOKUP(A4,#REF!,4,FALSE)</f>
        <v>#REF!</v>
      </c>
      <c r="C4" s="49" t="s">
        <v>28</v>
      </c>
      <c r="D4" s="31">
        <f>VLOOKUP(A4,[1]Summary!$E$2:$AA$56,23,FALSE)</f>
        <v>23327</v>
      </c>
      <c r="E4" s="31">
        <f>VLOOKUP(A4,'[1]PD Summary'!$G$3:$BK$57,57,FALSE)</f>
        <v>10915</v>
      </c>
      <c r="F4" s="31">
        <f>VLOOKUP(A4,'[1]PD Summary'!$G$3:$BJ$57,56,FALSE)</f>
        <v>5883</v>
      </c>
      <c r="G4" s="31">
        <f>VLOOKUP(A4,[1]Summary!$E$2:$S$56,15,FALSE)</f>
        <v>77</v>
      </c>
      <c r="H4" s="55">
        <f>VLOOKUP(A4,'[2]PD Summary'!$G$3:$AU$57,41,FALSE)</f>
        <v>0.92948983364140481</v>
      </c>
      <c r="I4" s="55">
        <f>VLOOKUP(A4,'[2]PD Summary'!$G$3:$AW$57,43,FALSE)</f>
        <v>13.08</v>
      </c>
      <c r="J4" s="55">
        <f>VLOOKUP(A4,'[1]PD Summary'!$G$3:$CF$57,78,FALSE)</f>
        <v>367.95944384835133</v>
      </c>
      <c r="K4" s="55">
        <f>VLOOKUP(A4,'[1]PD Summary'!$G$3:$CA$57,73,FALSE)</f>
        <v>401.51944384835133</v>
      </c>
      <c r="L4" s="32" t="e">
        <f>VLOOKUP(A4,#REF!,6,FALSE)</f>
        <v>#REF!</v>
      </c>
      <c r="M4" s="32" t="e">
        <f>VLOOKUP(A4,#REF!,5,FALSE)</f>
        <v>#REF!</v>
      </c>
      <c r="N4" s="55">
        <f>IFERROR(L4,J4)</f>
        <v>367.95944384835133</v>
      </c>
      <c r="O4" s="55">
        <f>IFERROR(M4,K4)</f>
        <v>401.51944384835133</v>
      </c>
      <c r="P4" s="55">
        <f>N4*1.005608</f>
        <v>370.02296040945288</v>
      </c>
      <c r="Q4" s="55">
        <f>O4*1.005608</f>
        <v>403.7711648894529</v>
      </c>
      <c r="R4" s="55">
        <v>1.24</v>
      </c>
      <c r="S4" s="55">
        <v>0.86</v>
      </c>
      <c r="T4" s="55">
        <v>14.39</v>
      </c>
      <c r="U4" s="55">
        <f>297.14*G4/D4</f>
        <v>0.98082822480387533</v>
      </c>
      <c r="V4" s="62">
        <f>P4-H4-I4+R4+S4+T4+U4</f>
        <v>373.48429880061536</v>
      </c>
      <c r="W4" s="62">
        <f>Q4-H4-I4+R4+S4+T4+U4</f>
        <v>407.23250328061539</v>
      </c>
      <c r="X4" s="66">
        <f>V4*E4</f>
        <v>4076581.1214087168</v>
      </c>
      <c r="Y4" s="66">
        <f>W4*F4</f>
        <v>2395748.8167998604</v>
      </c>
    </row>
    <row r="5" spans="1:41" s="7" customFormat="1" ht="15" customHeight="1" x14ac:dyDescent="0.25">
      <c r="A5" s="34">
        <v>206010953</v>
      </c>
      <c r="B5" s="39">
        <v>1578885778</v>
      </c>
      <c r="C5" s="49" t="s">
        <v>110</v>
      </c>
      <c r="D5" s="31">
        <v>9522</v>
      </c>
      <c r="E5" s="31">
        <f>7686-F5</f>
        <v>4534</v>
      </c>
      <c r="F5" s="31">
        <v>3152</v>
      </c>
      <c r="G5" s="31">
        <v>30</v>
      </c>
      <c r="H5" s="55">
        <f>VLOOKUP(A5,'[2]PD Summary'!$G$3:$AU$57,41,FALSE)</f>
        <v>0.75146301369863011</v>
      </c>
      <c r="I5" s="55">
        <f>VLOOKUP(A5,'[2]PD Summary'!$G$3:$AW$57,43,FALSE)</f>
        <v>13.08</v>
      </c>
      <c r="J5" s="55">
        <v>470.27686948106032</v>
      </c>
      <c r="K5" s="55">
        <v>503.83686948106032</v>
      </c>
      <c r="L5" s="32" t="e">
        <f>VLOOKUP(A5,#REF!,6,FALSE)</f>
        <v>#REF!</v>
      </c>
      <c r="M5" s="32" t="e">
        <f>VLOOKUP(A5,#REF!,5,FALSE)</f>
        <v>#REF!</v>
      </c>
      <c r="N5" s="55">
        <f>IFERROR(L5,J5)</f>
        <v>470.27686948106032</v>
      </c>
      <c r="O5" s="55">
        <f>IFERROR(M5,K5)</f>
        <v>503.83686948106032</v>
      </c>
      <c r="P5" s="55">
        <f>N5*1.005608</f>
        <v>472.91418216511011</v>
      </c>
      <c r="Q5" s="55">
        <f>O5*1.005608</f>
        <v>506.66238664511013</v>
      </c>
      <c r="R5" s="55">
        <v>1.24</v>
      </c>
      <c r="S5" s="55">
        <v>0.86</v>
      </c>
      <c r="T5" s="55">
        <v>15.39</v>
      </c>
      <c r="U5" s="55">
        <f>297.14*G5/D5</f>
        <v>0.93616887208569621</v>
      </c>
      <c r="V5" s="62">
        <f>P5-H5-I5+R5+S5+T5+U5</f>
        <v>477.50888802349721</v>
      </c>
      <c r="W5" s="62">
        <f>Q5-H5-I5+R5+S5+T5+U5</f>
        <v>511.25709250349723</v>
      </c>
      <c r="X5" s="66">
        <f t="shared" ref="X5:X62" si="0">V5*E5</f>
        <v>2165025.2982985363</v>
      </c>
      <c r="Y5" s="66">
        <f t="shared" ref="Y5:Y62" si="1">W5*F5</f>
        <v>1611482.3555710232</v>
      </c>
    </row>
    <row r="6" spans="1:41" s="7" customFormat="1" ht="15" customHeight="1" x14ac:dyDescent="0.25">
      <c r="A6" s="34">
        <v>206190021</v>
      </c>
      <c r="B6" s="39" t="e">
        <f>VLOOKUP(A6,#REF!,4,FALSE)</f>
        <v>#REF!</v>
      </c>
      <c r="C6" s="49" t="s">
        <v>29</v>
      </c>
      <c r="D6" s="31">
        <f>VLOOKUP(A6,[1]Summary!$E$2:$AA$56,23,FALSE)</f>
        <v>17945</v>
      </c>
      <c r="E6" s="31">
        <f>VLOOKUP(A6,'[1]PD Summary'!$G$3:$BK$57,57,FALSE)</f>
        <v>7847</v>
      </c>
      <c r="F6" s="31">
        <f>VLOOKUP(A6,'[1]PD Summary'!$G$3:$BJ$57,56,FALSE)</f>
        <v>7079</v>
      </c>
      <c r="G6" s="31">
        <f>VLOOKUP(A6,[1]Summary!$E$2:$S$56,15,FALSE)</f>
        <v>56</v>
      </c>
      <c r="H6" s="55">
        <f>VLOOKUP(A6,'[2]PD Summary'!$G$3:$AU$57,41,FALSE)</f>
        <v>0.70733421750663128</v>
      </c>
      <c r="I6" s="55">
        <f>VLOOKUP(A6,'[2]PD Summary'!$G$3:$AW$57,43,FALSE)</f>
        <v>13.08</v>
      </c>
      <c r="J6" s="55">
        <f>VLOOKUP(A6,'[1]PD Summary'!$G$3:$CF$57,78,FALSE)</f>
        <v>460.76237046280141</v>
      </c>
      <c r="K6" s="55">
        <f>VLOOKUP(A6,'[1]PD Summary'!$G$3:$CA$57,73,FALSE)</f>
        <v>494.32237046280142</v>
      </c>
      <c r="L6" s="32" t="e">
        <f>VLOOKUP(A6,#REF!,6,FALSE)</f>
        <v>#REF!</v>
      </c>
      <c r="M6" s="32" t="e">
        <f>VLOOKUP(A6,#REF!,5,FALSE)</f>
        <v>#REF!</v>
      </c>
      <c r="N6" s="55">
        <f t="shared" ref="N6:N59" si="2">IFERROR(L6,J6)</f>
        <v>460.76237046280141</v>
      </c>
      <c r="O6" s="55">
        <f t="shared" ref="O6:O59" si="3">IFERROR(M6,K6)</f>
        <v>494.32237046280142</v>
      </c>
      <c r="P6" s="55">
        <f t="shared" ref="P6:P60" si="4">N6*1.005608</f>
        <v>463.34632583635681</v>
      </c>
      <c r="Q6" s="55">
        <f t="shared" ref="Q6:Q60" si="5">O6*1.005608</f>
        <v>497.09453031635684</v>
      </c>
      <c r="R6" s="55">
        <v>1.24</v>
      </c>
      <c r="S6" s="55">
        <v>0.86</v>
      </c>
      <c r="T6" s="55">
        <v>14.39</v>
      </c>
      <c r="U6" s="55">
        <f t="shared" ref="U6:U59" si="6">297.14*G6/D6</f>
        <v>0.9272688771245472</v>
      </c>
      <c r="V6" s="62">
        <f t="shared" ref="V6:V60" si="7">P6-H6-I6+R6+S6+T6+U6</f>
        <v>466.97626049597477</v>
      </c>
      <c r="W6" s="62">
        <f t="shared" ref="W6:W60" si="8">Q6-H6-I6+R6+S6+T6+U6</f>
        <v>500.7244649759748</v>
      </c>
      <c r="X6" s="66">
        <f t="shared" si="0"/>
        <v>3664362.7161119143</v>
      </c>
      <c r="Y6" s="66">
        <f t="shared" si="1"/>
        <v>3544628.4875649256</v>
      </c>
    </row>
    <row r="7" spans="1:41" s="7" customFormat="1" ht="15" customHeight="1" x14ac:dyDescent="0.25">
      <c r="A7" s="34">
        <v>206010854</v>
      </c>
      <c r="B7" s="39" t="e">
        <f>VLOOKUP(A7,#REF!,4,FALSE)</f>
        <v>#REF!</v>
      </c>
      <c r="C7" s="49" t="s">
        <v>30</v>
      </c>
      <c r="D7" s="31">
        <f>VLOOKUP(A7,[1]Summary!$E$2:$AA$56,23,FALSE)</f>
        <v>20338</v>
      </c>
      <c r="E7" s="31">
        <f>VLOOKUP(A7,'[1]PD Summary'!$G$3:$BK$57,57,FALSE)</f>
        <v>7589</v>
      </c>
      <c r="F7" s="31">
        <f>VLOOKUP(A7,'[1]PD Summary'!$G$3:$BJ$57,56,FALSE)</f>
        <v>6692</v>
      </c>
      <c r="G7" s="31">
        <f>VLOOKUP(A7,[1]Summary!$E$2:$S$56,15,FALSE)</f>
        <v>47</v>
      </c>
      <c r="H7" s="55">
        <f>VLOOKUP(A7,'[2]PD Summary'!$G$3:$AU$57,41,FALSE)</f>
        <v>0.58796945979968251</v>
      </c>
      <c r="I7" s="55">
        <f>VLOOKUP(A7,'[2]PD Summary'!$G$3:$AW$57,43,FALSE)</f>
        <v>13.08</v>
      </c>
      <c r="J7" s="55">
        <f>VLOOKUP(A7,'[1]PD Summary'!$G$3:$CF$57,78,FALSE)</f>
        <v>458.78866517536079</v>
      </c>
      <c r="K7" s="55">
        <f>VLOOKUP(A7,'[1]PD Summary'!$G$3:$CA$57,73,FALSE)</f>
        <v>492.34866517536079</v>
      </c>
      <c r="L7" s="32" t="e">
        <f>VLOOKUP(A7,#REF!,6,FALSE)</f>
        <v>#REF!</v>
      </c>
      <c r="M7" s="32" t="e">
        <f>VLOOKUP(A7,#REF!,5,FALSE)</f>
        <v>#REF!</v>
      </c>
      <c r="N7" s="55">
        <f t="shared" si="2"/>
        <v>458.78866517536079</v>
      </c>
      <c r="O7" s="55">
        <f t="shared" si="3"/>
        <v>492.34866517536079</v>
      </c>
      <c r="P7" s="55">
        <f t="shared" si="4"/>
        <v>461.36155200966425</v>
      </c>
      <c r="Q7" s="55">
        <f t="shared" si="5"/>
        <v>495.10975648966422</v>
      </c>
      <c r="R7" s="55">
        <v>1.24</v>
      </c>
      <c r="S7" s="55">
        <v>0.86</v>
      </c>
      <c r="T7" s="55">
        <v>14.39</v>
      </c>
      <c r="U7" s="55">
        <f t="shared" si="6"/>
        <v>0.68667420591995276</v>
      </c>
      <c r="V7" s="62">
        <f t="shared" si="7"/>
        <v>464.87025675578451</v>
      </c>
      <c r="W7" s="62">
        <f t="shared" si="8"/>
        <v>498.61846123578448</v>
      </c>
      <c r="X7" s="66">
        <f t="shared" si="0"/>
        <v>3527900.3785196487</v>
      </c>
      <c r="Y7" s="66">
        <f t="shared" si="1"/>
        <v>3336754.7425898695</v>
      </c>
    </row>
    <row r="8" spans="1:41" s="7" customFormat="1" ht="15" customHeight="1" x14ac:dyDescent="0.25">
      <c r="A8" s="34">
        <v>206431808</v>
      </c>
      <c r="B8" s="39" t="e">
        <f>VLOOKUP(A8,#REF!,4,FALSE)</f>
        <v>#REF!</v>
      </c>
      <c r="C8" s="49" t="s">
        <v>31</v>
      </c>
      <c r="D8" s="31">
        <f>VLOOKUP(A8,[1]Summary!$E$2:$AA$56,23,FALSE)</f>
        <v>13293</v>
      </c>
      <c r="E8" s="31">
        <f>VLOOKUP(A8,'[1]PD Summary'!$G$3:$BK$57,57,FALSE)</f>
        <v>7477</v>
      </c>
      <c r="F8" s="31">
        <f>VLOOKUP(A8,'[1]PD Summary'!$G$3:$BJ$57,56,FALSE)</f>
        <v>3480</v>
      </c>
      <c r="G8" s="31">
        <f>VLOOKUP(A8,[1]Summary!$E$2:$S$56,15,FALSE)</f>
        <v>36</v>
      </c>
      <c r="H8" s="55">
        <f>VLOOKUP(A8,'[2]PD Summary'!$G$3:$AU$57,41,FALSE)</f>
        <v>0.724660501981506</v>
      </c>
      <c r="I8" s="55">
        <f>VLOOKUP(A8,'[2]PD Summary'!$G$3:$AW$57,43,FALSE)</f>
        <v>13.08</v>
      </c>
      <c r="J8" s="55">
        <f>VLOOKUP(A8,'[1]PD Summary'!$G$3:$CF$57,78,FALSE)</f>
        <v>411.62112792475949</v>
      </c>
      <c r="K8" s="55">
        <f>VLOOKUP(A8,'[1]PD Summary'!$G$3:$CA$57,73,FALSE)</f>
        <v>445.18112792475949</v>
      </c>
      <c r="L8" s="55" t="e">
        <f>VLOOKUP(A8,#REF!,6,FALSE)</f>
        <v>#REF!</v>
      </c>
      <c r="M8" s="55" t="e">
        <f>VLOOKUP(A8,#REF!,5,FALSE)</f>
        <v>#REF!</v>
      </c>
      <c r="N8" s="55">
        <f t="shared" si="2"/>
        <v>411.62112792475949</v>
      </c>
      <c r="O8" s="55">
        <f t="shared" si="3"/>
        <v>445.18112792475949</v>
      </c>
      <c r="P8" s="55">
        <f t="shared" si="4"/>
        <v>413.92949921016157</v>
      </c>
      <c r="Q8" s="55">
        <f t="shared" si="5"/>
        <v>447.67770369016159</v>
      </c>
      <c r="R8" s="55">
        <v>1.24</v>
      </c>
      <c r="S8" s="55">
        <v>0.86</v>
      </c>
      <c r="T8" s="55">
        <v>14.39</v>
      </c>
      <c r="U8" s="55">
        <f t="shared" si="6"/>
        <v>0.80471225457007445</v>
      </c>
      <c r="V8" s="62">
        <f t="shared" si="7"/>
        <v>417.41955096275012</v>
      </c>
      <c r="W8" s="62">
        <f t="shared" si="8"/>
        <v>451.16775544275015</v>
      </c>
      <c r="X8" s="66">
        <f t="shared" si="0"/>
        <v>3121045.9825484827</v>
      </c>
      <c r="Y8" s="66">
        <f t="shared" si="1"/>
        <v>1570063.7889407706</v>
      </c>
    </row>
    <row r="9" spans="1:41" s="7" customFormat="1" ht="15" customHeight="1" x14ac:dyDescent="0.25">
      <c r="A9" s="34">
        <v>206190064</v>
      </c>
      <c r="B9" s="39" t="e">
        <f>VLOOKUP(A9,#REF!,4,FALSE)</f>
        <v>#REF!</v>
      </c>
      <c r="C9" s="49" t="s">
        <v>32</v>
      </c>
      <c r="D9" s="31">
        <f>VLOOKUP(A9,[1]Summary!$E$2:$AA$56,23,FALSE)</f>
        <v>8180</v>
      </c>
      <c r="E9" s="31">
        <f>VLOOKUP(A9,'[1]PD Summary'!$G$3:$BK$57,57,FALSE)</f>
        <v>2317</v>
      </c>
      <c r="F9" s="31">
        <f>VLOOKUP(A9,'[1]PD Summary'!$G$3:$BJ$57,56,FALSE)</f>
        <v>4070</v>
      </c>
      <c r="G9" s="31">
        <f>VLOOKUP(A9,[1]Summary!$E$2:$S$56,15,FALSE)</f>
        <v>24</v>
      </c>
      <c r="H9" s="55">
        <f>VLOOKUP(A9,'[2]PD Summary'!$G$3:$AU$57,41,FALSE)</f>
        <v>0.74070753443154203</v>
      </c>
      <c r="I9" s="55">
        <f>VLOOKUP(A9,'[2]PD Summary'!$G$3:$AW$57,43,FALSE)</f>
        <v>13.08</v>
      </c>
      <c r="J9" s="55">
        <f>VLOOKUP(A9,'[1]PD Summary'!$G$3:$CF$57,78,FALSE)</f>
        <v>462.05851710828267</v>
      </c>
      <c r="K9" s="55">
        <f>VLOOKUP(A9,'[1]PD Summary'!$G$3:$CA$57,73,FALSE)</f>
        <v>495.61851710828267</v>
      </c>
      <c r="L9" s="32" t="e">
        <f>VLOOKUP(A9,#REF!,6,FALSE)</f>
        <v>#REF!</v>
      </c>
      <c r="M9" s="32" t="e">
        <f>VLOOKUP(A9,#REF!,5,FALSE)</f>
        <v>#REF!</v>
      </c>
      <c r="N9" s="55">
        <f t="shared" si="2"/>
        <v>462.05851710828267</v>
      </c>
      <c r="O9" s="55">
        <f t="shared" si="3"/>
        <v>495.61851710828267</v>
      </c>
      <c r="P9" s="55">
        <f t="shared" si="4"/>
        <v>464.64974127222592</v>
      </c>
      <c r="Q9" s="55">
        <f t="shared" si="5"/>
        <v>498.39794575222595</v>
      </c>
      <c r="R9" s="55">
        <v>1.24</v>
      </c>
      <c r="S9" s="55">
        <v>0.86</v>
      </c>
      <c r="T9" s="55">
        <v>14.39</v>
      </c>
      <c r="U9" s="55">
        <f t="shared" si="6"/>
        <v>0.87180440097799505</v>
      </c>
      <c r="V9" s="62">
        <f t="shared" si="7"/>
        <v>468.19083813877245</v>
      </c>
      <c r="W9" s="62">
        <f t="shared" si="8"/>
        <v>501.93904261877248</v>
      </c>
      <c r="X9" s="66">
        <f t="shared" si="0"/>
        <v>1084798.1719675357</v>
      </c>
      <c r="Y9" s="66">
        <f t="shared" si="1"/>
        <v>2042891.9034584039</v>
      </c>
    </row>
    <row r="10" spans="1:41" s="7" customFormat="1" ht="15" customHeight="1" x14ac:dyDescent="0.25">
      <c r="A10" s="34">
        <v>206301171</v>
      </c>
      <c r="B10" s="39" t="e">
        <f>VLOOKUP(A10,#REF!,4,FALSE)</f>
        <v>#REF!</v>
      </c>
      <c r="C10" s="49" t="s">
        <v>33</v>
      </c>
      <c r="D10" s="31">
        <f>VLOOKUP(A10,[1]Summary!$E$2:$AA$56,23,FALSE)</f>
        <v>12710</v>
      </c>
      <c r="E10" s="31">
        <f>VLOOKUP(A10,'[1]PD Summary'!$G$3:$BK$57,57,FALSE)</f>
        <v>1888</v>
      </c>
      <c r="F10" s="31">
        <f>VLOOKUP(A10,'[1]PD Summary'!$G$3:$BJ$57,56,FALSE)</f>
        <v>1569</v>
      </c>
      <c r="G10" s="31">
        <f>VLOOKUP(A10,[1]Summary!$E$2:$S$56,15,FALSE)</f>
        <v>47</v>
      </c>
      <c r="H10" s="55">
        <f>VLOOKUP(A10,'[2]PD Summary'!$G$3:$AU$57,41,FALSE)</f>
        <v>1.026152450090744</v>
      </c>
      <c r="I10" s="55">
        <f>VLOOKUP(A10,'[2]PD Summary'!$G$3:$AW$57,43,FALSE)</f>
        <v>13.08</v>
      </c>
      <c r="J10" s="55">
        <f>VLOOKUP(A10,'[1]PD Summary'!$G$3:$CF$57,78,FALSE)</f>
        <v>360.59867408201535</v>
      </c>
      <c r="K10" s="55">
        <f>VLOOKUP(A10,'[1]PD Summary'!$G$3:$CA$57,73,FALSE)</f>
        <v>394.15867408201535</v>
      </c>
      <c r="L10" s="32" t="e">
        <f>VLOOKUP(A10,#REF!,6,FALSE)</f>
        <v>#REF!</v>
      </c>
      <c r="M10" s="32" t="e">
        <f>VLOOKUP(A10,#REF!,5,FALSE)</f>
        <v>#REF!</v>
      </c>
      <c r="N10" s="55">
        <f t="shared" si="2"/>
        <v>360.59867408201535</v>
      </c>
      <c r="O10" s="55">
        <f t="shared" si="3"/>
        <v>394.15867408201535</v>
      </c>
      <c r="P10" s="55">
        <f t="shared" si="4"/>
        <v>362.62091144626731</v>
      </c>
      <c r="Q10" s="55">
        <f t="shared" si="5"/>
        <v>396.36911592626734</v>
      </c>
      <c r="R10" s="55">
        <v>1.24</v>
      </c>
      <c r="S10" s="55">
        <v>0.86</v>
      </c>
      <c r="T10" s="55">
        <v>14.39</v>
      </c>
      <c r="U10" s="55">
        <f t="shared" si="6"/>
        <v>1.098786782061369</v>
      </c>
      <c r="V10" s="62">
        <f t="shared" si="7"/>
        <v>366.10354577823796</v>
      </c>
      <c r="W10" s="62">
        <f t="shared" si="8"/>
        <v>399.85175025823798</v>
      </c>
      <c r="X10" s="66">
        <f t="shared" si="0"/>
        <v>691203.49442931323</v>
      </c>
      <c r="Y10" s="66">
        <f t="shared" si="1"/>
        <v>627367.3961551754</v>
      </c>
    </row>
    <row r="11" spans="1:41" s="7" customFormat="1" ht="15" customHeight="1" x14ac:dyDescent="0.25">
      <c r="A11" s="34">
        <v>206190082</v>
      </c>
      <c r="B11" s="39" t="e">
        <f>VLOOKUP(A11,#REF!,4,FALSE)</f>
        <v>#REF!</v>
      </c>
      <c r="C11" s="49" t="s">
        <v>34</v>
      </c>
      <c r="D11" s="31">
        <f>VLOOKUP(A11,[1]Summary!$E$2:$AA$56,23,FALSE)</f>
        <v>15594</v>
      </c>
      <c r="E11" s="31">
        <f>VLOOKUP(A11,'[1]PD Summary'!$G$3:$BK$57,57,FALSE)</f>
        <v>4764</v>
      </c>
      <c r="F11" s="31">
        <f>VLOOKUP(A11,'[1]PD Summary'!$G$3:$BJ$57,56,FALSE)</f>
        <v>6794</v>
      </c>
      <c r="G11" s="31">
        <f>VLOOKUP(A11,[1]Summary!$E$2:$S$56,15,FALSE)</f>
        <v>48</v>
      </c>
      <c r="H11" s="55">
        <f>VLOOKUP(A11,'[2]PD Summary'!$G$3:$AU$57,41,FALSE)</f>
        <v>0.71325714767647808</v>
      </c>
      <c r="I11" s="55">
        <f>VLOOKUP(A11,'[2]PD Summary'!$G$3:$AW$57,43,FALSE)</f>
        <v>13.08</v>
      </c>
      <c r="J11" s="55">
        <f>VLOOKUP(A11,'[1]PD Summary'!$G$3:$CF$57,78,FALSE)</f>
        <v>458.85879613484451</v>
      </c>
      <c r="K11" s="55">
        <f>VLOOKUP(A11,'[1]PD Summary'!$G$3:$CA$57,73,FALSE)</f>
        <v>492.41879613484451</v>
      </c>
      <c r="L11" s="32" t="e">
        <f>VLOOKUP(A11,#REF!,6,FALSE)</f>
        <v>#REF!</v>
      </c>
      <c r="M11" s="32" t="e">
        <f>VLOOKUP(A11,#REF!,5,FALSE)</f>
        <v>#REF!</v>
      </c>
      <c r="N11" s="55">
        <f t="shared" si="2"/>
        <v>458.85879613484451</v>
      </c>
      <c r="O11" s="55">
        <f t="shared" si="3"/>
        <v>492.41879613484451</v>
      </c>
      <c r="P11" s="55">
        <f t="shared" si="4"/>
        <v>461.43207626356872</v>
      </c>
      <c r="Q11" s="55">
        <f t="shared" si="5"/>
        <v>495.18028074356874</v>
      </c>
      <c r="R11" s="55">
        <v>1.24</v>
      </c>
      <c r="S11" s="55">
        <v>0.86</v>
      </c>
      <c r="T11" s="55">
        <v>14.39</v>
      </c>
      <c r="U11" s="55">
        <f t="shared" si="6"/>
        <v>0.91462870334744129</v>
      </c>
      <c r="V11" s="62">
        <f t="shared" si="7"/>
        <v>465.0434478192397</v>
      </c>
      <c r="W11" s="62">
        <f t="shared" si="8"/>
        <v>498.79165229923973</v>
      </c>
      <c r="X11" s="66">
        <f t="shared" si="0"/>
        <v>2215466.9854108579</v>
      </c>
      <c r="Y11" s="66">
        <f t="shared" si="1"/>
        <v>3388790.4857210349</v>
      </c>
    </row>
    <row r="12" spans="1:41" s="7" customFormat="1" ht="15" customHeight="1" x14ac:dyDescent="0.25">
      <c r="A12" s="34">
        <v>206190265</v>
      </c>
      <c r="B12" s="39" t="e">
        <f>VLOOKUP(A12,#REF!,4,FALSE)</f>
        <v>#REF!</v>
      </c>
      <c r="C12" s="49" t="s">
        <v>35</v>
      </c>
      <c r="D12" s="31">
        <f>VLOOKUP(A12,[1]Summary!$E$2:$AA$56,23,FALSE)</f>
        <v>8723</v>
      </c>
      <c r="E12" s="31">
        <f>VLOOKUP(A12,'[1]PD Summary'!$G$3:$BK$57,57,FALSE)</f>
        <v>2729</v>
      </c>
      <c r="F12" s="31">
        <f>VLOOKUP(A12,'[1]PD Summary'!$G$3:$BJ$57,56,FALSE)</f>
        <v>4183</v>
      </c>
      <c r="G12" s="31">
        <f>VLOOKUP(A12,[1]Summary!$E$2:$S$56,15,FALSE)</f>
        <v>28</v>
      </c>
      <c r="H12" s="55">
        <f>VLOOKUP(A12,'[2]PD Summary'!$G$3:$AU$57,41,FALSE)</f>
        <v>0.83933901639344266</v>
      </c>
      <c r="I12" s="55">
        <f>VLOOKUP(A12,'[2]PD Summary'!$G$3:$AW$57,43,FALSE)</f>
        <v>13.08</v>
      </c>
      <c r="J12" s="55">
        <f>VLOOKUP(A12,'[1]PD Summary'!$G$3:$CF$57,78,FALSE)</f>
        <v>491.37007000592263</v>
      </c>
      <c r="K12" s="55">
        <f>VLOOKUP(A12,'[1]PD Summary'!$G$3:$CA$57,73,FALSE)</f>
        <v>524.93007000592263</v>
      </c>
      <c r="L12" s="32" t="e">
        <f>VLOOKUP(A12,#REF!,6,FALSE)</f>
        <v>#REF!</v>
      </c>
      <c r="M12" s="32" t="e">
        <f>VLOOKUP(A12,#REF!,5,FALSE)</f>
        <v>#REF!</v>
      </c>
      <c r="N12" s="55">
        <f t="shared" si="2"/>
        <v>491.37007000592263</v>
      </c>
      <c r="O12" s="55">
        <f t="shared" si="3"/>
        <v>524.93007000592263</v>
      </c>
      <c r="P12" s="55">
        <f t="shared" si="4"/>
        <v>494.12567335851588</v>
      </c>
      <c r="Q12" s="55">
        <f t="shared" si="5"/>
        <v>527.87387783851591</v>
      </c>
      <c r="R12" s="55">
        <v>1.24</v>
      </c>
      <c r="S12" s="55">
        <v>0.86</v>
      </c>
      <c r="T12" s="55">
        <v>14.39</v>
      </c>
      <c r="U12" s="55">
        <f t="shared" si="6"/>
        <v>0.95379112690588097</v>
      </c>
      <c r="V12" s="62">
        <f t="shared" si="7"/>
        <v>497.6501254690283</v>
      </c>
      <c r="W12" s="62">
        <f t="shared" si="8"/>
        <v>531.39832994902838</v>
      </c>
      <c r="X12" s="66">
        <f t="shared" si="0"/>
        <v>1358087.1924049782</v>
      </c>
      <c r="Y12" s="66">
        <f t="shared" si="1"/>
        <v>2222839.2141767857</v>
      </c>
    </row>
    <row r="13" spans="1:41" s="7" customFormat="1" ht="15" customHeight="1" x14ac:dyDescent="0.25">
      <c r="A13" s="35">
        <v>206073366</v>
      </c>
      <c r="B13" s="39" t="e">
        <f>VLOOKUP(A13,#REF!,4,FALSE)</f>
        <v>#REF!</v>
      </c>
      <c r="C13" s="49" t="s">
        <v>36</v>
      </c>
      <c r="D13" s="31">
        <f>VLOOKUP(A13,[1]Summary!$E$2:$AA$56,23,FALSE)</f>
        <v>10651</v>
      </c>
      <c r="E13" s="31">
        <f>VLOOKUP(A13,'[1]PD Summary'!$G$3:$BK$57,57,FALSE)</f>
        <v>4527</v>
      </c>
      <c r="F13" s="31">
        <f>VLOOKUP(A13,'[1]PD Summary'!$G$3:$BJ$57,56,FALSE)</f>
        <v>3697</v>
      </c>
      <c r="G13" s="31">
        <f>VLOOKUP(A13,[1]Summary!$E$2:$S$56,15,FALSE)</f>
        <v>31</v>
      </c>
      <c r="H13" s="55">
        <f>VLOOKUP(A13,'[2]PD Summary'!$G$3:$AU$57,41,FALSE)</f>
        <v>0.71950345247766045</v>
      </c>
      <c r="I13" s="55">
        <f>VLOOKUP(A13,'[2]PD Summary'!$G$3:$AW$57,43,FALSE)</f>
        <v>13.08</v>
      </c>
      <c r="J13" s="55">
        <f>VLOOKUP(A13,'[1]PD Summary'!$G$3:$CF$57,78,FALSE)</f>
        <v>517.1571185939323</v>
      </c>
      <c r="K13" s="55">
        <f>VLOOKUP(A13,'[1]PD Summary'!$G$3:$CA$57,73,FALSE)</f>
        <v>550.71711859393235</v>
      </c>
      <c r="L13" s="32" t="e">
        <f>VLOOKUP(A13,#REF!,6,FALSE)</f>
        <v>#REF!</v>
      </c>
      <c r="M13" s="32" t="e">
        <f>VLOOKUP(A13,#REF!,5,FALSE)</f>
        <v>#REF!</v>
      </c>
      <c r="N13" s="55">
        <f t="shared" si="2"/>
        <v>517.1571185939323</v>
      </c>
      <c r="O13" s="55">
        <f t="shared" si="3"/>
        <v>550.71711859393235</v>
      </c>
      <c r="P13" s="55">
        <f t="shared" si="4"/>
        <v>520.05733571500707</v>
      </c>
      <c r="Q13" s="55">
        <f t="shared" si="5"/>
        <v>553.80554019500721</v>
      </c>
      <c r="R13" s="55">
        <v>1.24</v>
      </c>
      <c r="S13" s="55">
        <v>0.86</v>
      </c>
      <c r="T13" s="55">
        <v>14.39</v>
      </c>
      <c r="U13" s="55">
        <f t="shared" si="6"/>
        <v>0.86483334898131636</v>
      </c>
      <c r="V13" s="62">
        <f t="shared" si="7"/>
        <v>523.61266561151081</v>
      </c>
      <c r="W13" s="62">
        <f t="shared" si="8"/>
        <v>557.36087009151083</v>
      </c>
      <c r="X13" s="66">
        <f t="shared" si="0"/>
        <v>2370394.5372233093</v>
      </c>
      <c r="Y13" s="66">
        <f t="shared" si="1"/>
        <v>2060563.1367283156</v>
      </c>
    </row>
    <row r="14" spans="1:41" s="7" customFormat="1" ht="15" customHeight="1" x14ac:dyDescent="0.25">
      <c r="A14" s="34">
        <v>206190700</v>
      </c>
      <c r="B14" s="39" t="e">
        <f>VLOOKUP(A14,#REF!,4,FALSE)</f>
        <v>#REF!</v>
      </c>
      <c r="C14" s="49" t="s">
        <v>37</v>
      </c>
      <c r="D14" s="31">
        <f>VLOOKUP(A14,[1]Summary!$E$2:$AA$56,23,FALSE)</f>
        <v>10232</v>
      </c>
      <c r="E14" s="31">
        <f>VLOOKUP(A14,'[1]PD Summary'!$G$3:$BK$57,57,FALSE)</f>
        <v>3753</v>
      </c>
      <c r="F14" s="31">
        <f>VLOOKUP(A14,'[1]PD Summary'!$G$3:$BJ$57,56,FALSE)</f>
        <v>5866</v>
      </c>
      <c r="G14" s="31">
        <f>VLOOKUP(A14,[1]Summary!$E$2:$S$56,15,FALSE)</f>
        <v>29</v>
      </c>
      <c r="H14" s="55">
        <f>VLOOKUP(A14,'[2]PD Summary'!$G$3:$AU$57,41,FALSE)</f>
        <v>0.6390176419550756</v>
      </c>
      <c r="I14" s="55">
        <f>VLOOKUP(A14,'[2]PD Summary'!$G$3:$AW$57,43,FALSE)</f>
        <v>13.08</v>
      </c>
      <c r="J14" s="55">
        <f>VLOOKUP(A14,'[1]PD Summary'!$G$3:$CF$57,78,FALSE)</f>
        <v>414.70347063055533</v>
      </c>
      <c r="K14" s="55">
        <f>VLOOKUP(A14,'[1]PD Summary'!$G$3:$CA$57,73,FALSE)</f>
        <v>448.26347063055533</v>
      </c>
      <c r="L14" s="32" t="e">
        <f>VLOOKUP(A14,#REF!,6,FALSE)</f>
        <v>#REF!</v>
      </c>
      <c r="M14" s="32" t="e">
        <f>VLOOKUP(A14,#REF!,5,FALSE)</f>
        <v>#REF!</v>
      </c>
      <c r="N14" s="55">
        <f t="shared" si="2"/>
        <v>414.70347063055533</v>
      </c>
      <c r="O14" s="55">
        <f t="shared" si="3"/>
        <v>448.26347063055533</v>
      </c>
      <c r="P14" s="55">
        <f t="shared" si="4"/>
        <v>417.02912769385154</v>
      </c>
      <c r="Q14" s="55">
        <f t="shared" si="5"/>
        <v>450.77733217385151</v>
      </c>
      <c r="R14" s="55">
        <v>1.24</v>
      </c>
      <c r="S14" s="55">
        <v>0.86</v>
      </c>
      <c r="T14" s="55">
        <v>14.39</v>
      </c>
      <c r="U14" s="55">
        <f t="shared" si="6"/>
        <v>0.84216770914777161</v>
      </c>
      <c r="V14" s="62">
        <f t="shared" si="7"/>
        <v>420.64227776104423</v>
      </c>
      <c r="W14" s="62">
        <f t="shared" si="8"/>
        <v>454.3904822410442</v>
      </c>
      <c r="X14" s="66">
        <f t="shared" si="0"/>
        <v>1578670.468437199</v>
      </c>
      <c r="Y14" s="66">
        <f t="shared" si="1"/>
        <v>2665454.5688259653</v>
      </c>
    </row>
    <row r="15" spans="1:41" s="7" customFormat="1" ht="15" customHeight="1" x14ac:dyDescent="0.25">
      <c r="A15" s="35">
        <v>206190644</v>
      </c>
      <c r="B15" s="39" t="e">
        <f>VLOOKUP(A15,#REF!,4,FALSE)</f>
        <v>#REF!</v>
      </c>
      <c r="C15" s="49" t="s">
        <v>38</v>
      </c>
      <c r="D15" s="31">
        <f>VLOOKUP(A15,[1]Summary!$E$2:$AA$56,23,FALSE)</f>
        <v>7549</v>
      </c>
      <c r="E15" s="31">
        <f>VLOOKUP(A15,'[1]PD Summary'!$G$3:$BK$57,57,FALSE)</f>
        <v>2855</v>
      </c>
      <c r="F15" s="31">
        <f>VLOOKUP(A15,'[1]PD Summary'!$G$3:$BJ$57,56,FALSE)</f>
        <v>2991</v>
      </c>
      <c r="G15" s="31">
        <f>VLOOKUP(A15,[1]Summary!$E$2:$S$56,15,FALSE)</f>
        <v>25</v>
      </c>
      <c r="H15" s="55">
        <f>VLOOKUP(A15,'[2]PD Summary'!$G$3:$AU$57,41,FALSE)</f>
        <v>0.67133552176917766</v>
      </c>
      <c r="I15" s="55">
        <f>VLOOKUP(A15,'[2]PD Summary'!$G$3:$AW$57,43,FALSE)</f>
        <v>13.08</v>
      </c>
      <c r="J15" s="55">
        <f>VLOOKUP(A15,'[1]PD Summary'!$G$3:$CF$57,78,FALSE)</f>
        <v>533.83863243526321</v>
      </c>
      <c r="K15" s="55">
        <f>VLOOKUP(A15,'[1]PD Summary'!$G$3:$CA$57,73,FALSE)</f>
        <v>567.39863243526315</v>
      </c>
      <c r="L15" s="32" t="e">
        <f>VLOOKUP(A15,#REF!,6,FALSE)</f>
        <v>#REF!</v>
      </c>
      <c r="M15" s="32" t="e">
        <f>VLOOKUP(A15,#REF!,5,FALSE)</f>
        <v>#REF!</v>
      </c>
      <c r="N15" s="55">
        <f t="shared" si="2"/>
        <v>533.83863243526321</v>
      </c>
      <c r="O15" s="55">
        <f t="shared" si="3"/>
        <v>567.39863243526315</v>
      </c>
      <c r="P15" s="55">
        <f t="shared" si="4"/>
        <v>536.8323994859602</v>
      </c>
      <c r="Q15" s="55">
        <f t="shared" si="5"/>
        <v>570.58060396596011</v>
      </c>
      <c r="R15" s="55">
        <v>1.24</v>
      </c>
      <c r="S15" s="55">
        <v>0.86</v>
      </c>
      <c r="T15" s="55">
        <v>14.39</v>
      </c>
      <c r="U15" s="55">
        <f t="shared" si="6"/>
        <v>0.98403762087693736</v>
      </c>
      <c r="V15" s="62">
        <f t="shared" si="7"/>
        <v>540.55510158506797</v>
      </c>
      <c r="W15" s="62">
        <f t="shared" si="8"/>
        <v>574.30330606506789</v>
      </c>
      <c r="X15" s="66">
        <f t="shared" si="0"/>
        <v>1543284.8150253692</v>
      </c>
      <c r="Y15" s="66">
        <f t="shared" si="1"/>
        <v>1717741.1884406181</v>
      </c>
    </row>
    <row r="16" spans="1:41" s="7" customFormat="1" ht="15" customHeight="1" x14ac:dyDescent="0.25">
      <c r="A16" s="34">
        <v>206301141</v>
      </c>
      <c r="B16" s="39" t="e">
        <f>VLOOKUP(A16,#REF!,4,FALSE)</f>
        <v>#REF!</v>
      </c>
      <c r="C16" s="49" t="s">
        <v>39</v>
      </c>
      <c r="D16" s="31">
        <f>VLOOKUP(A16,[1]Summary!$E$2:$AA$56,23,FALSE)</f>
        <v>10974</v>
      </c>
      <c r="E16" s="31">
        <f>VLOOKUP(A16,'[1]PD Summary'!$G$3:$BK$57,57,FALSE)</f>
        <v>52</v>
      </c>
      <c r="F16" s="31">
        <f>VLOOKUP(A16,'[1]PD Summary'!$G$3:$BJ$57,56,FALSE)</f>
        <v>68</v>
      </c>
      <c r="G16" s="31">
        <f>VLOOKUP(A16,[1]Summary!$E$2:$S$56,15,FALSE)</f>
        <v>31</v>
      </c>
      <c r="H16" s="55">
        <f>VLOOKUP(A16,'[2]PD Summary'!$G$3:$AU$57,41,FALSE)</f>
        <v>0.6672005649717514</v>
      </c>
      <c r="I16" s="55">
        <f>VLOOKUP(A16,'[2]PD Summary'!$G$3:$AW$57,43,FALSE)</f>
        <v>13.08</v>
      </c>
      <c r="J16" s="55">
        <f>VLOOKUP(A16,'[1]PD Summary'!$G$3:$CF$57,78,FALSE)</f>
        <v>414.35798251002495</v>
      </c>
      <c r="K16" s="55">
        <f>VLOOKUP(A16,'[1]PD Summary'!$G$3:$CA$57,73,FALSE)</f>
        <v>447.91798251002496</v>
      </c>
      <c r="L16" s="32" t="e">
        <f>VLOOKUP(A16,#REF!,6,FALSE)</f>
        <v>#REF!</v>
      </c>
      <c r="M16" s="32" t="e">
        <f>VLOOKUP(A16,#REF!,5,FALSE)</f>
        <v>#REF!</v>
      </c>
      <c r="N16" s="55">
        <f t="shared" si="2"/>
        <v>414.35798251002495</v>
      </c>
      <c r="O16" s="55">
        <f t="shared" si="3"/>
        <v>447.91798251002496</v>
      </c>
      <c r="P16" s="55">
        <f t="shared" si="4"/>
        <v>416.68170207594119</v>
      </c>
      <c r="Q16" s="55">
        <f t="shared" si="5"/>
        <v>450.42990655594122</v>
      </c>
      <c r="R16" s="55">
        <v>1.24</v>
      </c>
      <c r="S16" s="55">
        <v>0.86</v>
      </c>
      <c r="T16" s="55">
        <v>14.39</v>
      </c>
      <c r="U16" s="55">
        <f t="shared" si="6"/>
        <v>0.83937853107344629</v>
      </c>
      <c r="V16" s="62">
        <f t="shared" si="7"/>
        <v>420.2638800420429</v>
      </c>
      <c r="W16" s="62">
        <f t="shared" si="8"/>
        <v>454.01208452204293</v>
      </c>
      <c r="X16" s="66">
        <f t="shared" si="0"/>
        <v>21853.721762186229</v>
      </c>
      <c r="Y16" s="66">
        <f t="shared" si="1"/>
        <v>30872.821747498918</v>
      </c>
    </row>
    <row r="17" spans="1:25" s="7" customFormat="1" ht="15" customHeight="1" x14ac:dyDescent="0.25">
      <c r="A17" s="34">
        <v>206370717</v>
      </c>
      <c r="B17" s="39" t="e">
        <f>VLOOKUP(A17,#REF!,4,FALSE)</f>
        <v>#REF!</v>
      </c>
      <c r="C17" s="49" t="s">
        <v>40</v>
      </c>
      <c r="D17" s="31">
        <f>VLOOKUP(A17,[1]Summary!$E$2:$AA$56,23,FALSE)</f>
        <v>11267</v>
      </c>
      <c r="E17" s="31">
        <f>VLOOKUP(A17,'[1]PD Summary'!$G$3:$BK$57,57,FALSE)</f>
        <v>4436</v>
      </c>
      <c r="F17" s="31">
        <f>VLOOKUP(A17,'[1]PD Summary'!$G$3:$BJ$57,56,FALSE)</f>
        <v>4197</v>
      </c>
      <c r="G17" s="31">
        <f>VLOOKUP(A17,[1]Summary!$E$2:$S$56,15,FALSE)</f>
        <v>59</v>
      </c>
      <c r="H17" s="55">
        <f>VLOOKUP(A17,'[2]PD Summary'!$G$3:$AU$57,41,FALSE)</f>
        <v>0.71974358974358976</v>
      </c>
      <c r="I17" s="55">
        <f>VLOOKUP(A17,'[2]PD Summary'!$G$3:$AW$57,43,FALSE)</f>
        <v>13.08</v>
      </c>
      <c r="J17" s="55">
        <f>VLOOKUP(A17,'[1]PD Summary'!$G$3:$CF$57,78,FALSE)</f>
        <v>475.17089881300296</v>
      </c>
      <c r="K17" s="55">
        <f>VLOOKUP(A17,'[1]PD Summary'!$G$3:$CA$57,73,FALSE)</f>
        <v>508.73089881300297</v>
      </c>
      <c r="L17" s="32" t="e">
        <f>VLOOKUP(A17,#REF!,6,FALSE)</f>
        <v>#REF!</v>
      </c>
      <c r="M17" s="32" t="e">
        <f>VLOOKUP(A17,#REF!,5,FALSE)</f>
        <v>#REF!</v>
      </c>
      <c r="N17" s="55">
        <f t="shared" si="2"/>
        <v>475.17089881300296</v>
      </c>
      <c r="O17" s="55">
        <f t="shared" si="3"/>
        <v>508.73089881300297</v>
      </c>
      <c r="P17" s="55">
        <f t="shared" si="4"/>
        <v>477.83565721354631</v>
      </c>
      <c r="Q17" s="55">
        <f t="shared" si="5"/>
        <v>511.58386169354634</v>
      </c>
      <c r="R17" s="55">
        <v>1.24</v>
      </c>
      <c r="S17" s="55">
        <v>0.86</v>
      </c>
      <c r="T17" s="55">
        <v>14.39</v>
      </c>
      <c r="U17" s="55">
        <f t="shared" si="6"/>
        <v>1.5559829590840506</v>
      </c>
      <c r="V17" s="62">
        <f t="shared" si="7"/>
        <v>482.08189658288683</v>
      </c>
      <c r="W17" s="62">
        <f t="shared" si="8"/>
        <v>515.83010106288691</v>
      </c>
      <c r="X17" s="66">
        <f t="shared" si="0"/>
        <v>2138515.2932416862</v>
      </c>
      <c r="Y17" s="66">
        <f t="shared" si="1"/>
        <v>2164938.9341609362</v>
      </c>
    </row>
    <row r="18" spans="1:25" s="7" customFormat="1" ht="15" customHeight="1" x14ac:dyDescent="0.25">
      <c r="A18" s="34">
        <v>206190190</v>
      </c>
      <c r="B18" s="39" t="e">
        <f>VLOOKUP(A18,#REF!,4,FALSE)</f>
        <v>#REF!</v>
      </c>
      <c r="C18" s="49" t="s">
        <v>41</v>
      </c>
      <c r="D18" s="31">
        <f>VLOOKUP(A18,[1]Summary!$E$2:$AA$56,23,FALSE)</f>
        <v>8357</v>
      </c>
      <c r="E18" s="31">
        <f>VLOOKUP(A18,'[1]PD Summary'!$G$3:$BK$57,57,FALSE)</f>
        <v>2455</v>
      </c>
      <c r="F18" s="31">
        <f>VLOOKUP(A18,'[1]PD Summary'!$G$3:$BJ$57,56,FALSE)</f>
        <v>4291</v>
      </c>
      <c r="G18" s="31">
        <f>VLOOKUP(A18,[1]Summary!$E$2:$S$56,15,FALSE)</f>
        <v>24</v>
      </c>
      <c r="H18" s="55">
        <f>VLOOKUP(A18,'[2]PD Summary'!$G$3:$AU$57,41,FALSE)</f>
        <v>0.64310433763188746</v>
      </c>
      <c r="I18" s="55">
        <f>VLOOKUP(A18,'[2]PD Summary'!$G$3:$AW$57,43,FALSE)</f>
        <v>13.08</v>
      </c>
      <c r="J18" s="55">
        <f>VLOOKUP(A18,'[1]PD Summary'!$G$3:$CF$57,78,FALSE)</f>
        <v>421.50268861663449</v>
      </c>
      <c r="K18" s="55">
        <f>VLOOKUP(A18,'[1]PD Summary'!$G$3:$CA$57,73,FALSE)</f>
        <v>455.06268861663449</v>
      </c>
      <c r="L18" s="32" t="e">
        <f>VLOOKUP(A18,#REF!,6,FALSE)</f>
        <v>#REF!</v>
      </c>
      <c r="M18" s="32" t="e">
        <f>VLOOKUP(A18,#REF!,5,FALSE)</f>
        <v>#REF!</v>
      </c>
      <c r="N18" s="55">
        <f t="shared" si="2"/>
        <v>421.50268861663449</v>
      </c>
      <c r="O18" s="55">
        <f t="shared" si="3"/>
        <v>455.06268861663449</v>
      </c>
      <c r="P18" s="55">
        <f t="shared" si="4"/>
        <v>423.86647569439657</v>
      </c>
      <c r="Q18" s="55">
        <f t="shared" si="5"/>
        <v>457.6146801743966</v>
      </c>
      <c r="R18" s="55">
        <v>1.24</v>
      </c>
      <c r="S18" s="55">
        <v>0.86</v>
      </c>
      <c r="T18" s="55">
        <v>14.39</v>
      </c>
      <c r="U18" s="55">
        <f t="shared" si="6"/>
        <v>0.85333971520880691</v>
      </c>
      <c r="V18" s="62">
        <f t="shared" si="7"/>
        <v>427.4867110719735</v>
      </c>
      <c r="W18" s="62">
        <f t="shared" si="8"/>
        <v>461.23491555197353</v>
      </c>
      <c r="X18" s="66">
        <f t="shared" si="0"/>
        <v>1049479.8756816951</v>
      </c>
      <c r="Y18" s="66">
        <f t="shared" si="1"/>
        <v>1979159.0226335183</v>
      </c>
    </row>
    <row r="19" spans="1:25" s="7" customFormat="1" ht="15" customHeight="1" x14ac:dyDescent="0.25">
      <c r="A19" s="34">
        <v>206361350</v>
      </c>
      <c r="B19" s="39" t="e">
        <f>VLOOKUP(A19,#REF!,4,FALSE)</f>
        <v>#REF!</v>
      </c>
      <c r="C19" s="49" t="s">
        <v>42</v>
      </c>
      <c r="D19" s="31">
        <f>VLOOKUP(A19,[1]Summary!$E$2:$AA$56,23,FALSE)</f>
        <v>13080</v>
      </c>
      <c r="E19" s="31">
        <f>VLOOKUP(A19,'[1]PD Summary'!$G$3:$BK$57,57,FALSE)</f>
        <v>2915</v>
      </c>
      <c r="F19" s="31">
        <f>VLOOKUP(A19,'[1]PD Summary'!$G$3:$BJ$57,56,FALSE)</f>
        <v>6693</v>
      </c>
      <c r="G19" s="31">
        <f>VLOOKUP(A19,[1]Summary!$E$2:$S$56,15,FALSE)</f>
        <v>40</v>
      </c>
      <c r="H19" s="55">
        <f>VLOOKUP(A19,'[2]PD Summary'!$G$3:$AU$57,41,FALSE)</f>
        <v>0.81334400854016542</v>
      </c>
      <c r="I19" s="55">
        <f>VLOOKUP(A19,'[2]PD Summary'!$G$3:$AW$57,43,FALSE)</f>
        <v>13.08</v>
      </c>
      <c r="J19" s="55">
        <f>VLOOKUP(A19,'[1]PD Summary'!$G$3:$CF$57,78,FALSE)</f>
        <v>401.97829100018282</v>
      </c>
      <c r="K19" s="55">
        <f>VLOOKUP(A19,'[1]PD Summary'!$G$3:$CA$57,73,FALSE)</f>
        <v>435.53829100018282</v>
      </c>
      <c r="L19" s="32" t="e">
        <f>VLOOKUP(A19,#REF!,6,FALSE)</f>
        <v>#REF!</v>
      </c>
      <c r="M19" s="32" t="e">
        <f>VLOOKUP(A19,#REF!,5,FALSE)</f>
        <v>#REF!</v>
      </c>
      <c r="N19" s="55">
        <f t="shared" si="2"/>
        <v>401.97829100018282</v>
      </c>
      <c r="O19" s="55">
        <f t="shared" si="3"/>
        <v>435.53829100018282</v>
      </c>
      <c r="P19" s="55">
        <f t="shared" si="4"/>
        <v>404.23258525611186</v>
      </c>
      <c r="Q19" s="55">
        <f t="shared" si="5"/>
        <v>437.98078973611189</v>
      </c>
      <c r="R19" s="55">
        <v>1.24</v>
      </c>
      <c r="S19" s="55">
        <v>0.86</v>
      </c>
      <c r="T19" s="55">
        <v>14.39</v>
      </c>
      <c r="U19" s="55">
        <f t="shared" si="6"/>
        <v>0.90868501529051982</v>
      </c>
      <c r="V19" s="62">
        <f t="shared" si="7"/>
        <v>407.73792626286223</v>
      </c>
      <c r="W19" s="62">
        <f t="shared" si="8"/>
        <v>441.48613074286226</v>
      </c>
      <c r="X19" s="66">
        <f t="shared" si="0"/>
        <v>1188556.0550562434</v>
      </c>
      <c r="Y19" s="66">
        <f t="shared" si="1"/>
        <v>2954866.6730619771</v>
      </c>
    </row>
    <row r="20" spans="1:25" s="56" customFormat="1" ht="15" customHeight="1" x14ac:dyDescent="0.25">
      <c r="A20" s="57">
        <v>206190627</v>
      </c>
      <c r="B20" s="58" t="e">
        <f>VLOOKUP(A20,#REF!,4,FALSE)</f>
        <v>#REF!</v>
      </c>
      <c r="C20" s="59" t="s">
        <v>43</v>
      </c>
      <c r="D20" s="31">
        <f>VLOOKUP(A20,[1]Summary!$E$2:$AA$56,23,FALSE)</f>
        <v>11189</v>
      </c>
      <c r="E20" s="31">
        <f>VLOOKUP(A20,'[1]PD Summary'!$G$3:$BK$57,57,FALSE)</f>
        <v>2580</v>
      </c>
      <c r="F20" s="31">
        <f>VLOOKUP(A20,'[1]PD Summary'!$G$3:$BJ$57,56,FALSE)</f>
        <v>5328</v>
      </c>
      <c r="G20" s="31">
        <f>VLOOKUP(A20,[1]Summary!$E$2:$S$56,15,FALSE)</f>
        <v>40</v>
      </c>
      <c r="H20" s="32">
        <f>(228.57*G20)/D20</f>
        <v>0.81712396103315754</v>
      </c>
      <c r="I20" s="55">
        <v>13.08</v>
      </c>
      <c r="J20" s="55">
        <f>VLOOKUP(A20,'[1]PD Summary'!$G$3:$CF$57,78,FALSE)</f>
        <v>423.42724977973853</v>
      </c>
      <c r="K20" s="55">
        <f>VLOOKUP(A20,'[1]PD Summary'!$G$3:$CA$57,73,FALSE)</f>
        <v>456.98724977973853</v>
      </c>
      <c r="L20" s="32" t="e">
        <f>VLOOKUP(A20,#REF!,6,FALSE)</f>
        <v>#REF!</v>
      </c>
      <c r="M20" s="32" t="e">
        <f>VLOOKUP(A20,#REF!,5,FALSE)</f>
        <v>#REF!</v>
      </c>
      <c r="N20" s="55">
        <f t="shared" si="2"/>
        <v>423.42724977973853</v>
      </c>
      <c r="O20" s="55">
        <f t="shared" si="3"/>
        <v>456.98724977973853</v>
      </c>
      <c r="P20" s="55">
        <f t="shared" si="4"/>
        <v>425.80182979650334</v>
      </c>
      <c r="Q20" s="55">
        <f t="shared" si="5"/>
        <v>459.55003427650331</v>
      </c>
      <c r="R20" s="55">
        <v>1.24</v>
      </c>
      <c r="S20" s="55">
        <v>0.86</v>
      </c>
      <c r="T20" s="55">
        <v>14.39</v>
      </c>
      <c r="U20" s="55">
        <f t="shared" si="6"/>
        <v>1.0622575744034317</v>
      </c>
      <c r="V20" s="62">
        <f t="shared" si="7"/>
        <v>429.45696340987365</v>
      </c>
      <c r="W20" s="62">
        <f t="shared" si="8"/>
        <v>463.20516788987362</v>
      </c>
      <c r="X20" s="66">
        <f t="shared" si="0"/>
        <v>1107998.965597474</v>
      </c>
      <c r="Y20" s="66">
        <f t="shared" si="1"/>
        <v>2467957.1345172469</v>
      </c>
    </row>
    <row r="21" spans="1:25" s="7" customFormat="1" ht="15" customHeight="1" x14ac:dyDescent="0.25">
      <c r="A21" s="34">
        <v>206190350</v>
      </c>
      <c r="B21" s="39" t="e">
        <f>VLOOKUP(A21,#REF!,4,FALSE)</f>
        <v>#REF!</v>
      </c>
      <c r="C21" s="49" t="s">
        <v>44</v>
      </c>
      <c r="D21" s="31">
        <f>VLOOKUP(A21,[1]Summary!$E$2:$AA$56,23,FALSE)</f>
        <v>7595</v>
      </c>
      <c r="E21" s="31">
        <f>VLOOKUP(A21,'[1]PD Summary'!$G$3:$BK$57,57,FALSE)</f>
        <v>3089</v>
      </c>
      <c r="F21" s="31">
        <f>VLOOKUP(A21,'[1]PD Summary'!$G$3:$BJ$57,56,FALSE)</f>
        <v>3197</v>
      </c>
      <c r="G21" s="31">
        <f>VLOOKUP(A21,[1]Summary!$E$2:$S$56,15,FALSE)</f>
        <v>23</v>
      </c>
      <c r="H21" s="55">
        <f>VLOOKUP(A21,'[2]PD Summary'!$G$3:$AU$57,41,FALSE)</f>
        <v>0.68523331595411885</v>
      </c>
      <c r="I21" s="55">
        <f>VLOOKUP(A21,'[2]PD Summary'!$G$3:$AW$57,43,FALSE)</f>
        <v>13.08</v>
      </c>
      <c r="J21" s="55">
        <f>VLOOKUP(A21,'[1]PD Summary'!$G$3:$CF$57,78,FALSE)</f>
        <v>425.90285480200271</v>
      </c>
      <c r="K21" s="55">
        <f>VLOOKUP(A21,'[1]PD Summary'!$G$3:$CA$57,73,FALSE)</f>
        <v>459.46285480200271</v>
      </c>
      <c r="L21" s="32" t="e">
        <f>VLOOKUP(A21,#REF!,6,FALSE)</f>
        <v>#REF!</v>
      </c>
      <c r="M21" s="32" t="e">
        <f>VLOOKUP(A21,#REF!,5,FALSE)</f>
        <v>#REF!</v>
      </c>
      <c r="N21" s="55">
        <f t="shared" si="2"/>
        <v>425.90285480200271</v>
      </c>
      <c r="O21" s="55">
        <f t="shared" si="3"/>
        <v>459.46285480200271</v>
      </c>
      <c r="P21" s="55">
        <f t="shared" si="4"/>
        <v>428.29131801173236</v>
      </c>
      <c r="Q21" s="55">
        <f t="shared" si="5"/>
        <v>462.03952249173238</v>
      </c>
      <c r="R21" s="55">
        <v>1.24</v>
      </c>
      <c r="S21" s="55">
        <v>0.86</v>
      </c>
      <c r="T21" s="55">
        <v>14.39</v>
      </c>
      <c r="U21" s="55">
        <f t="shared" si="6"/>
        <v>0.89983146807109937</v>
      </c>
      <c r="V21" s="62">
        <f t="shared" si="7"/>
        <v>431.91591616384937</v>
      </c>
      <c r="W21" s="62">
        <f t="shared" si="8"/>
        <v>465.6641206438494</v>
      </c>
      <c r="X21" s="66">
        <f t="shared" si="0"/>
        <v>1334188.2650301307</v>
      </c>
      <c r="Y21" s="66">
        <f t="shared" si="1"/>
        <v>1488728.1936983864</v>
      </c>
    </row>
    <row r="22" spans="1:25" s="7" customFormat="1" ht="15" customHeight="1" x14ac:dyDescent="0.25">
      <c r="A22" s="34">
        <v>206190375</v>
      </c>
      <c r="B22" s="39" t="e">
        <f>VLOOKUP(A22,#REF!,4,FALSE)</f>
        <v>#REF!</v>
      </c>
      <c r="C22" s="49" t="s">
        <v>45</v>
      </c>
      <c r="D22" s="31">
        <f>VLOOKUP(A22,[1]Summary!$E$2:$AA$56,23,FALSE)</f>
        <v>8539</v>
      </c>
      <c r="E22" s="31">
        <f>VLOOKUP(A22,'[1]PD Summary'!$G$3:$BK$57,57,FALSE)</f>
        <v>4475</v>
      </c>
      <c r="F22" s="31">
        <f>VLOOKUP(A22,'[1]PD Summary'!$G$3:$BJ$57,56,FALSE)</f>
        <v>2599</v>
      </c>
      <c r="G22" s="31">
        <f>VLOOKUP(A22,[1]Summary!$E$2:$S$56,15,FALSE)</f>
        <v>26</v>
      </c>
      <c r="H22" s="55">
        <f>VLOOKUP(A22,'[2]PD Summary'!$G$3:$AU$57,41,FALSE)</f>
        <v>0.67987873241047936</v>
      </c>
      <c r="I22" s="55">
        <f>VLOOKUP(A22,'[2]PD Summary'!$G$3:$AW$57,43,FALSE)</f>
        <v>13.08</v>
      </c>
      <c r="J22" s="55">
        <f>VLOOKUP(A22,'[1]PD Summary'!$G$3:$CF$57,78,FALSE)</f>
        <v>458.52692905862773</v>
      </c>
      <c r="K22" s="55">
        <f>VLOOKUP(A22,'[1]PD Summary'!$G$3:$CA$57,73,FALSE)</f>
        <v>492.08692905862773</v>
      </c>
      <c r="L22" s="32" t="e">
        <f>VLOOKUP(A22,#REF!,6,FALSE)</f>
        <v>#REF!</v>
      </c>
      <c r="M22" s="32" t="e">
        <f>VLOOKUP(A22,#REF!,5,FALSE)</f>
        <v>#REF!</v>
      </c>
      <c r="N22" s="55">
        <f t="shared" si="2"/>
        <v>458.52692905862773</v>
      </c>
      <c r="O22" s="55">
        <f t="shared" si="3"/>
        <v>492.08692905862773</v>
      </c>
      <c r="P22" s="55">
        <f t="shared" si="4"/>
        <v>461.09834807678857</v>
      </c>
      <c r="Q22" s="55">
        <f t="shared" si="5"/>
        <v>494.84655255678854</v>
      </c>
      <c r="R22" s="55">
        <v>1.24</v>
      </c>
      <c r="S22" s="55">
        <v>0.86</v>
      </c>
      <c r="T22" s="55">
        <v>14.39</v>
      </c>
      <c r="U22" s="55">
        <f t="shared" si="6"/>
        <v>0.90474762852793056</v>
      </c>
      <c r="V22" s="62">
        <f t="shared" si="7"/>
        <v>464.73321697290606</v>
      </c>
      <c r="W22" s="62">
        <f t="shared" si="8"/>
        <v>498.48142145290603</v>
      </c>
      <c r="X22" s="66">
        <f t="shared" si="0"/>
        <v>2079681.1459537547</v>
      </c>
      <c r="Y22" s="66">
        <f t="shared" si="1"/>
        <v>1295553.2143561027</v>
      </c>
    </row>
    <row r="23" spans="1:25" s="7" customFormat="1" ht="15" customHeight="1" x14ac:dyDescent="0.25">
      <c r="A23" s="34">
        <v>206190706</v>
      </c>
      <c r="B23" s="39" t="e">
        <f>VLOOKUP(A23,#REF!,4,FALSE)</f>
        <v>#REF!</v>
      </c>
      <c r="C23" s="49" t="s">
        <v>46</v>
      </c>
      <c r="D23" s="31">
        <f>VLOOKUP(A23,[1]Summary!$E$2:$AA$56,23,FALSE)</f>
        <v>6280</v>
      </c>
      <c r="E23" s="31">
        <f>VLOOKUP(A23,'[1]PD Summary'!$G$3:$BK$57,57,FALSE)</f>
        <v>1910</v>
      </c>
      <c r="F23" s="31">
        <f>VLOOKUP(A23,'[1]PD Summary'!$G$3:$BJ$57,56,FALSE)</f>
        <v>2530</v>
      </c>
      <c r="G23" s="31">
        <f>VLOOKUP(A23,[1]Summary!$E$2:$S$56,15,FALSE)</f>
        <v>20</v>
      </c>
      <c r="H23" s="55">
        <f>VLOOKUP(A23,'[2]PD Summary'!$G$3:$AU$57,41,FALSE)</f>
        <v>0.74904145502212016</v>
      </c>
      <c r="I23" s="55">
        <f>VLOOKUP(A23,'[2]PD Summary'!$G$3:$AW$57,43,FALSE)</f>
        <v>13.08</v>
      </c>
      <c r="J23" s="55">
        <f>VLOOKUP(A23,'[1]PD Summary'!$G$3:$CF$57,78,FALSE)</f>
        <v>506.61033195085997</v>
      </c>
      <c r="K23" s="55">
        <f>VLOOKUP(A23,'[1]PD Summary'!$G$3:$CA$57,73,FALSE)</f>
        <v>540.17033195085992</v>
      </c>
      <c r="L23" s="32" t="e">
        <f>VLOOKUP(A23,#REF!,6,FALSE)</f>
        <v>#REF!</v>
      </c>
      <c r="M23" s="32" t="e">
        <f>VLOOKUP(A23,#REF!,5,FALSE)</f>
        <v>#REF!</v>
      </c>
      <c r="N23" s="55">
        <f t="shared" si="2"/>
        <v>506.61033195085997</v>
      </c>
      <c r="O23" s="55">
        <f t="shared" si="3"/>
        <v>540.17033195085992</v>
      </c>
      <c r="P23" s="55">
        <f t="shared" si="4"/>
        <v>509.45140269244041</v>
      </c>
      <c r="Q23" s="55">
        <f t="shared" si="5"/>
        <v>543.19960717244032</v>
      </c>
      <c r="R23" s="55">
        <v>1.24</v>
      </c>
      <c r="S23" s="55">
        <v>0.86</v>
      </c>
      <c r="T23" s="55">
        <v>14.39</v>
      </c>
      <c r="U23" s="55">
        <f t="shared" si="6"/>
        <v>0.94630573248407635</v>
      </c>
      <c r="V23" s="62">
        <f t="shared" si="7"/>
        <v>513.05866696990245</v>
      </c>
      <c r="W23" s="62">
        <f t="shared" si="8"/>
        <v>546.80687144990225</v>
      </c>
      <c r="X23" s="66">
        <f t="shared" si="0"/>
        <v>979942.05391251366</v>
      </c>
      <c r="Y23" s="66">
        <f t="shared" si="1"/>
        <v>1383421.3847682527</v>
      </c>
    </row>
    <row r="24" spans="1:25" s="7" customFormat="1" ht="15" customHeight="1" x14ac:dyDescent="0.25">
      <c r="A24" s="34">
        <v>206190329</v>
      </c>
      <c r="B24" s="39" t="e">
        <f>VLOOKUP(A24,#REF!,4,FALSE)</f>
        <v>#REF!</v>
      </c>
      <c r="C24" s="49" t="s">
        <v>47</v>
      </c>
      <c r="D24" s="31">
        <f>VLOOKUP(A24,[1]Summary!$E$2:$AA$56,23,FALSE)</f>
        <v>7764</v>
      </c>
      <c r="E24" s="31">
        <f>VLOOKUP(A24,'[1]PD Summary'!$G$3:$BK$57,57,FALSE)</f>
        <v>1372</v>
      </c>
      <c r="F24" s="31">
        <f>VLOOKUP(A24,'[1]PD Summary'!$G$3:$BJ$57,56,FALSE)</f>
        <v>5046</v>
      </c>
      <c r="G24" s="31">
        <f>VLOOKUP(A24,[1]Summary!$E$2:$S$56,15,FALSE)</f>
        <v>22</v>
      </c>
      <c r="H24" s="55">
        <f>VLOOKUP(A24,'[2]PD Summary'!$G$3:$AU$57,41,FALSE)</f>
        <v>0.64884387096774188</v>
      </c>
      <c r="I24" s="55">
        <f>VLOOKUP(A24,'[2]PD Summary'!$G$3:$AW$57,43,FALSE)</f>
        <v>13.08</v>
      </c>
      <c r="J24" s="55">
        <f>VLOOKUP(A24,'[1]PD Summary'!$G$3:$CF$57,78,FALSE)</f>
        <v>427.10732506251657</v>
      </c>
      <c r="K24" s="55">
        <f>VLOOKUP(A24,'[1]PD Summary'!$G$3:$CA$57,73,FALSE)</f>
        <v>460.66732506251657</v>
      </c>
      <c r="L24" s="32" t="e">
        <f>VLOOKUP(A24,#REF!,6,FALSE)</f>
        <v>#REF!</v>
      </c>
      <c r="M24" s="32" t="e">
        <f>VLOOKUP(A24,#REF!,5,FALSE)</f>
        <v>#REF!</v>
      </c>
      <c r="N24" s="55">
        <f t="shared" si="2"/>
        <v>427.10732506251657</v>
      </c>
      <c r="O24" s="55">
        <f t="shared" si="3"/>
        <v>460.66732506251657</v>
      </c>
      <c r="P24" s="55">
        <f t="shared" si="4"/>
        <v>429.5025429414672</v>
      </c>
      <c r="Q24" s="55">
        <f t="shared" si="5"/>
        <v>463.25074742146717</v>
      </c>
      <c r="R24" s="55">
        <v>1.24</v>
      </c>
      <c r="S24" s="55">
        <v>0.86</v>
      </c>
      <c r="T24" s="55">
        <v>14.39</v>
      </c>
      <c r="U24" s="55">
        <f t="shared" si="6"/>
        <v>0.84197320968572897</v>
      </c>
      <c r="V24" s="62">
        <f t="shared" si="7"/>
        <v>433.10567228018516</v>
      </c>
      <c r="W24" s="62">
        <f t="shared" si="8"/>
        <v>466.85387676018513</v>
      </c>
      <c r="X24" s="66">
        <f t="shared" si="0"/>
        <v>594220.98236841406</v>
      </c>
      <c r="Y24" s="66">
        <f t="shared" si="1"/>
        <v>2355744.6621318944</v>
      </c>
    </row>
    <row r="25" spans="1:25" s="7" customFormat="1" ht="15" customHeight="1" x14ac:dyDescent="0.25">
      <c r="A25" s="34">
        <v>206370853</v>
      </c>
      <c r="B25" s="39" t="e">
        <f>VLOOKUP(A25,#REF!,4,FALSE)</f>
        <v>#REF!</v>
      </c>
      <c r="C25" s="49" t="s">
        <v>48</v>
      </c>
      <c r="D25" s="31">
        <f>VLOOKUP(A25,[1]Summary!$E$2:$AA$56,23,FALSE)</f>
        <v>17885</v>
      </c>
      <c r="E25" s="31">
        <f>VLOOKUP(A25,'[1]PD Summary'!$G$3:$BK$57,57,FALSE)</f>
        <v>5079</v>
      </c>
      <c r="F25" s="31">
        <f>VLOOKUP(A25,'[1]PD Summary'!$G$3:$BJ$57,56,FALSE)</f>
        <v>7894</v>
      </c>
      <c r="G25" s="31">
        <f>VLOOKUP(A25,[1]Summary!$E$2:$S$56,15,FALSE)</f>
        <v>49</v>
      </c>
      <c r="H25" s="55">
        <f>VLOOKUP(A25,'[2]PD Summary'!$G$3:$AU$57,41,FALSE)</f>
        <v>0.61775675675675679</v>
      </c>
      <c r="I25" s="55">
        <f>VLOOKUP(A25,'[2]PD Summary'!$G$3:$AW$57,43,FALSE)</f>
        <v>13.08</v>
      </c>
      <c r="J25" s="55">
        <f>VLOOKUP(A25,'[1]PD Summary'!$G$3:$CF$57,78,FALSE)</f>
        <v>465.58810798545687</v>
      </c>
      <c r="K25" s="55">
        <f>VLOOKUP(A25,'[1]PD Summary'!$G$3:$CA$57,73,FALSE)</f>
        <v>499.14810798545687</v>
      </c>
      <c r="L25" s="32" t="e">
        <f>VLOOKUP(A25,#REF!,6,FALSE)</f>
        <v>#REF!</v>
      </c>
      <c r="M25" s="32" t="e">
        <f>VLOOKUP(A25,#REF!,5,FALSE)</f>
        <v>#REF!</v>
      </c>
      <c r="N25" s="55">
        <f t="shared" si="2"/>
        <v>465.58810798545687</v>
      </c>
      <c r="O25" s="55">
        <f t="shared" si="3"/>
        <v>499.14810798545687</v>
      </c>
      <c r="P25" s="55">
        <f t="shared" si="4"/>
        <v>468.19912609503933</v>
      </c>
      <c r="Q25" s="55">
        <f t="shared" si="5"/>
        <v>501.94733057503936</v>
      </c>
      <c r="R25" s="55">
        <v>1.24</v>
      </c>
      <c r="S25" s="55">
        <v>0.86</v>
      </c>
      <c r="T25" s="55">
        <v>14.39</v>
      </c>
      <c r="U25" s="55">
        <f t="shared" si="6"/>
        <v>0.81408219178082186</v>
      </c>
      <c r="V25" s="62">
        <f t="shared" si="7"/>
        <v>471.80545153006341</v>
      </c>
      <c r="W25" s="62">
        <f t="shared" si="8"/>
        <v>505.55365601006343</v>
      </c>
      <c r="X25" s="66">
        <f t="shared" si="0"/>
        <v>2396299.888321192</v>
      </c>
      <c r="Y25" s="66">
        <f t="shared" si="1"/>
        <v>3990840.5605434407</v>
      </c>
    </row>
    <row r="26" spans="1:25" s="7" customFormat="1" ht="15" customHeight="1" x14ac:dyDescent="0.25">
      <c r="A26" s="34">
        <v>206190302</v>
      </c>
      <c r="B26" s="39" t="e">
        <f>VLOOKUP(A26,#REF!,4,FALSE)</f>
        <v>#REF!</v>
      </c>
      <c r="C26" s="49" t="s">
        <v>49</v>
      </c>
      <c r="D26" s="31">
        <f>VLOOKUP(A26,[1]Summary!$E$2:$AA$56,23,FALSE)</f>
        <v>9964</v>
      </c>
      <c r="E26" s="31">
        <f>VLOOKUP(A26,'[1]PD Summary'!$G$3:$BK$57,57,FALSE)</f>
        <v>3790</v>
      </c>
      <c r="F26" s="31">
        <f>VLOOKUP(A26,'[1]PD Summary'!$G$3:$BJ$57,56,FALSE)</f>
        <v>3671</v>
      </c>
      <c r="G26" s="31">
        <f>VLOOKUP(A26,[1]Summary!$E$2:$S$56,15,FALSE)</f>
        <v>24</v>
      </c>
      <c r="H26" s="55">
        <f>VLOOKUP(A26,'[2]PD Summary'!$G$3:$AU$57,41,FALSE)</f>
        <v>0.67599260628465807</v>
      </c>
      <c r="I26" s="55">
        <f>VLOOKUP(A26,'[2]PD Summary'!$G$3:$AW$57,43,FALSE)</f>
        <v>13.08</v>
      </c>
      <c r="J26" s="55">
        <f>VLOOKUP(A26,'[1]PD Summary'!$G$3:$CF$57,78,FALSE)</f>
        <v>337.52276323058106</v>
      </c>
      <c r="K26" s="55">
        <f>VLOOKUP(A26,'[1]PD Summary'!$G$3:$CA$57,73,FALSE)</f>
        <v>371.08276323058107</v>
      </c>
      <c r="L26" s="55" t="e">
        <f>VLOOKUP(A26,#REF!,6,FALSE)</f>
        <v>#REF!</v>
      </c>
      <c r="M26" s="55" t="e">
        <f>VLOOKUP(A26,#REF!,5,FALSE)</f>
        <v>#REF!</v>
      </c>
      <c r="N26" s="55">
        <f t="shared" si="2"/>
        <v>337.52276323058106</v>
      </c>
      <c r="O26" s="55">
        <f t="shared" si="3"/>
        <v>371.08276323058107</v>
      </c>
      <c r="P26" s="55">
        <f t="shared" si="4"/>
        <v>339.4155908867782</v>
      </c>
      <c r="Q26" s="55">
        <f t="shared" si="5"/>
        <v>373.16379536677817</v>
      </c>
      <c r="R26" s="55">
        <v>1.24</v>
      </c>
      <c r="S26" s="55">
        <v>0.86</v>
      </c>
      <c r="T26" s="55">
        <v>14.39</v>
      </c>
      <c r="U26" s="55">
        <f t="shared" si="6"/>
        <v>0.71571256523484539</v>
      </c>
      <c r="V26" s="62">
        <f t="shared" si="7"/>
        <v>342.86531084572846</v>
      </c>
      <c r="W26" s="62">
        <f t="shared" si="8"/>
        <v>376.61351532572843</v>
      </c>
      <c r="X26" s="66">
        <f t="shared" si="0"/>
        <v>1299459.5281053109</v>
      </c>
      <c r="Y26" s="66">
        <f t="shared" si="1"/>
        <v>1382548.2147607491</v>
      </c>
    </row>
    <row r="27" spans="1:25" s="7" customFormat="1" ht="15" customHeight="1" x14ac:dyDescent="0.25">
      <c r="A27" s="34">
        <v>206300039</v>
      </c>
      <c r="B27" s="39" t="e">
        <f>VLOOKUP(A27,#REF!,4,FALSE)</f>
        <v>#REF!</v>
      </c>
      <c r="C27" s="48" t="s">
        <v>50</v>
      </c>
      <c r="D27" s="31">
        <f>VLOOKUP(A27,[1]Summary!$E$2:$AA$56,23,FALSE)</f>
        <v>9536</v>
      </c>
      <c r="E27" s="31">
        <f>VLOOKUP(A27,'[1]PD Summary'!$G$3:$BK$57,57,FALSE)</f>
        <v>620</v>
      </c>
      <c r="F27" s="31">
        <f>VLOOKUP(A27,'[1]PD Summary'!$G$3:$BJ$57,56,FALSE)</f>
        <v>7</v>
      </c>
      <c r="G27" s="31">
        <f>VLOOKUP(A27,[1]Summary!$E$2:$S$56,15,FALSE)</f>
        <v>31</v>
      </c>
      <c r="H27" s="55">
        <f>VLOOKUP(A27,'[2]PD Summary'!$G$3:$AU$57,41,FALSE)</f>
        <v>0.79311282740094025</v>
      </c>
      <c r="I27" s="55">
        <f>VLOOKUP(A27,'[2]PD Summary'!$G$3:$AW$57,43,FALSE)</f>
        <v>13.08</v>
      </c>
      <c r="J27" s="55">
        <f>VLOOKUP(A27,'[1]PD Summary'!$G$3:$CF$57,78,FALSE)</f>
        <v>537.75484600729681</v>
      </c>
      <c r="K27" s="55">
        <f>VLOOKUP(A27,'[1]PD Summary'!$G$3:$CA$57,73,FALSE)</f>
        <v>571.31484600729686</v>
      </c>
      <c r="L27" s="32" t="e">
        <f>VLOOKUP(A27,#REF!,6,FALSE)</f>
        <v>#REF!</v>
      </c>
      <c r="M27" s="32" t="e">
        <f>VLOOKUP(A27,#REF!,5,FALSE)</f>
        <v>#REF!</v>
      </c>
      <c r="N27" s="55">
        <f t="shared" si="2"/>
        <v>537.75484600729681</v>
      </c>
      <c r="O27" s="55">
        <f t="shared" si="3"/>
        <v>571.31484600729686</v>
      </c>
      <c r="P27" s="55">
        <f t="shared" si="4"/>
        <v>540.77057518370577</v>
      </c>
      <c r="Q27" s="55">
        <f t="shared" si="5"/>
        <v>574.5187796637058</v>
      </c>
      <c r="R27" s="55">
        <v>1.24</v>
      </c>
      <c r="S27" s="55">
        <v>0.86</v>
      </c>
      <c r="T27" s="55">
        <v>14.39</v>
      </c>
      <c r="U27" s="55">
        <f t="shared" si="6"/>
        <v>0.96595427852348992</v>
      </c>
      <c r="V27" s="62">
        <f t="shared" si="7"/>
        <v>544.35341663482825</v>
      </c>
      <c r="W27" s="62">
        <f t="shared" si="8"/>
        <v>578.10162111482828</v>
      </c>
      <c r="X27" s="66">
        <f t="shared" si="0"/>
        <v>337499.1183135935</v>
      </c>
      <c r="Y27" s="66">
        <f t="shared" si="1"/>
        <v>4046.7113478037982</v>
      </c>
    </row>
    <row r="28" spans="1:25" s="7" customFormat="1" ht="15" customHeight="1" x14ac:dyDescent="0.25">
      <c r="A28" s="34">
        <v>206301215</v>
      </c>
      <c r="B28" s="39" t="e">
        <f>VLOOKUP(A28,#REF!,4,FALSE)</f>
        <v>#REF!</v>
      </c>
      <c r="C28" s="48" t="s">
        <v>51</v>
      </c>
      <c r="D28" s="31">
        <f>VLOOKUP(A28,[1]Summary!$E$2:$AA$56,23,FALSE)</f>
        <v>9795</v>
      </c>
      <c r="E28" s="31">
        <f>VLOOKUP(A28,'[1]PD Summary'!$G$3:$BK$57,57,FALSE)</f>
        <v>63</v>
      </c>
      <c r="F28" s="31">
        <f>VLOOKUP(A28,'[1]PD Summary'!$G$3:$BJ$57,56,FALSE)</f>
        <v>407</v>
      </c>
      <c r="G28" s="31">
        <f>VLOOKUP(A28,[1]Summary!$E$2:$S$56,15,FALSE)</f>
        <v>29</v>
      </c>
      <c r="H28" s="55">
        <f>VLOOKUP(A28,'[2]PD Summary'!$G$3:$AU$57,41,FALSE)</f>
        <v>0.6598178379454509</v>
      </c>
      <c r="I28" s="55">
        <f>VLOOKUP(A28,'[2]PD Summary'!$G$3:$AW$57,43,FALSE)</f>
        <v>13.08</v>
      </c>
      <c r="J28" s="55">
        <f>VLOOKUP(A28,'[1]PD Summary'!$G$3:$CF$57,78,FALSE)</f>
        <v>460.23093090839996</v>
      </c>
      <c r="K28" s="55">
        <f>VLOOKUP(A28,'[1]PD Summary'!$G$3:$CA$57,73,FALSE)</f>
        <v>493.79093090839996</v>
      </c>
      <c r="L28" s="32" t="e">
        <f>VLOOKUP(A28,#REF!,6,FALSE)</f>
        <v>#REF!</v>
      </c>
      <c r="M28" s="32" t="e">
        <f>VLOOKUP(A28,#REF!,5,FALSE)</f>
        <v>#REF!</v>
      </c>
      <c r="N28" s="55">
        <f t="shared" si="2"/>
        <v>460.23093090839996</v>
      </c>
      <c r="O28" s="55">
        <f t="shared" si="3"/>
        <v>493.79093090839996</v>
      </c>
      <c r="P28" s="55">
        <f t="shared" si="4"/>
        <v>462.8119059689343</v>
      </c>
      <c r="Q28" s="55">
        <f t="shared" si="5"/>
        <v>496.56011044893427</v>
      </c>
      <c r="R28" s="55">
        <v>1.24</v>
      </c>
      <c r="S28" s="55">
        <v>0.86</v>
      </c>
      <c r="T28" s="55">
        <v>14.39</v>
      </c>
      <c r="U28" s="55">
        <f t="shared" si="6"/>
        <v>0.87974068402246042</v>
      </c>
      <c r="V28" s="62">
        <f t="shared" si="7"/>
        <v>466.44182881501132</v>
      </c>
      <c r="W28" s="62">
        <f t="shared" si="8"/>
        <v>500.19003329501129</v>
      </c>
      <c r="X28" s="66">
        <f t="shared" si="0"/>
        <v>29385.835215345713</v>
      </c>
      <c r="Y28" s="66">
        <f t="shared" si="1"/>
        <v>203577.34355106959</v>
      </c>
    </row>
    <row r="29" spans="1:25" s="7" customFormat="1" ht="15" customHeight="1" x14ac:dyDescent="0.25">
      <c r="A29" s="34">
        <v>206190009</v>
      </c>
      <c r="B29" s="39" t="e">
        <f>VLOOKUP(A29,#REF!,4,FALSE)</f>
        <v>#REF!</v>
      </c>
      <c r="C29" s="48" t="s">
        <v>52</v>
      </c>
      <c r="D29" s="31">
        <f>VLOOKUP(A29,[1]Summary!$E$2:$AA$56,23,FALSE)</f>
        <v>11075</v>
      </c>
      <c r="E29" s="31">
        <f>VLOOKUP(A29,'[1]PD Summary'!$G$3:$BK$57,57,FALSE)</f>
        <v>3412</v>
      </c>
      <c r="F29" s="31">
        <f>VLOOKUP(A29,'[1]PD Summary'!$G$3:$BJ$57,56,FALSE)</f>
        <v>5042</v>
      </c>
      <c r="G29" s="31">
        <f>VLOOKUP(A29,[1]Summary!$E$2:$S$56,15,FALSE)</f>
        <v>34</v>
      </c>
      <c r="H29" s="55">
        <f>VLOOKUP(A29,'[2]PD Summary'!$G$3:$AU$57,41,FALSE)</f>
        <v>0.74353042479908149</v>
      </c>
      <c r="I29" s="55">
        <f>VLOOKUP(A29,'[2]PD Summary'!$G$3:$AW$57,43,FALSE)</f>
        <v>13.08</v>
      </c>
      <c r="J29" s="55">
        <f>VLOOKUP(A29,'[1]PD Summary'!$G$3:$CF$57,78,FALSE)</f>
        <v>306.55551751610972</v>
      </c>
      <c r="K29" s="55">
        <f>VLOOKUP(A29,'[1]PD Summary'!$G$3:$CA$57,73,FALSE)</f>
        <v>340.11551751610972</v>
      </c>
      <c r="L29" s="32" t="e">
        <f>VLOOKUP(A29,#REF!,6,FALSE)</f>
        <v>#REF!</v>
      </c>
      <c r="M29" s="32" t="e">
        <f>VLOOKUP(A29,#REF!,5,FALSE)</f>
        <v>#REF!</v>
      </c>
      <c r="N29" s="55">
        <f t="shared" si="2"/>
        <v>306.55551751610972</v>
      </c>
      <c r="O29" s="55">
        <f t="shared" si="3"/>
        <v>340.11551751610972</v>
      </c>
      <c r="P29" s="55">
        <f t="shared" si="4"/>
        <v>308.2746808583401</v>
      </c>
      <c r="Q29" s="55">
        <f t="shared" si="5"/>
        <v>342.02288533834007</v>
      </c>
      <c r="R29" s="55">
        <v>1.24</v>
      </c>
      <c r="S29" s="55">
        <v>0.86</v>
      </c>
      <c r="T29" s="55">
        <v>14.39</v>
      </c>
      <c r="U29" s="55">
        <f t="shared" si="6"/>
        <v>0.91221309255079008</v>
      </c>
      <c r="V29" s="62">
        <f t="shared" si="7"/>
        <v>311.85336352609187</v>
      </c>
      <c r="W29" s="62">
        <f t="shared" si="8"/>
        <v>345.60156800609184</v>
      </c>
      <c r="X29" s="66">
        <f t="shared" si="0"/>
        <v>1064043.6763510255</v>
      </c>
      <c r="Y29" s="66">
        <f t="shared" si="1"/>
        <v>1742523.105886715</v>
      </c>
    </row>
    <row r="30" spans="1:25" s="7" customFormat="1" ht="15" customHeight="1" x14ac:dyDescent="0.25">
      <c r="A30" s="34">
        <v>206370713</v>
      </c>
      <c r="B30" s="39" t="e">
        <f>VLOOKUP(A30,#REF!,4,FALSE)</f>
        <v>#REF!</v>
      </c>
      <c r="C30" s="49" t="s">
        <v>53</v>
      </c>
      <c r="D30" s="31">
        <f>VLOOKUP(A30,[1]Summary!$E$2:$AA$56,23,FALSE)</f>
        <v>11236</v>
      </c>
      <c r="E30" s="31">
        <f>VLOOKUP(A30,'[1]PD Summary'!$G$3:$BK$57,57,FALSE)</f>
        <v>3141</v>
      </c>
      <c r="F30" s="31">
        <f>VLOOKUP(A30,'[1]PD Summary'!$G$3:$BJ$57,56,FALSE)</f>
        <v>6502</v>
      </c>
      <c r="G30" s="31">
        <f>VLOOKUP(A30,[1]Summary!$E$2:$S$56,15,FALSE)</f>
        <v>35</v>
      </c>
      <c r="H30" s="55">
        <f>VLOOKUP(A30,'[2]PD Summary'!$G$3:$AU$57,41,FALSE)</f>
        <v>0.71922592825676523</v>
      </c>
      <c r="I30" s="55">
        <f>VLOOKUP(A30,'[2]PD Summary'!$G$3:$AW$57,43,FALSE)</f>
        <v>13.08</v>
      </c>
      <c r="J30" s="55">
        <f>VLOOKUP(A30,'[1]PD Summary'!$G$3:$CF$57,78,FALSE)</f>
        <v>426.60202440808428</v>
      </c>
      <c r="K30" s="55">
        <f>VLOOKUP(A30,'[1]PD Summary'!$G$3:$CA$57,73,FALSE)</f>
        <v>460.16202440808428</v>
      </c>
      <c r="L30" s="32" t="e">
        <f>VLOOKUP(A30,#REF!,6,FALSE)</f>
        <v>#REF!</v>
      </c>
      <c r="M30" s="32" t="e">
        <f>VLOOKUP(A30,#REF!,5,FALSE)</f>
        <v>#REF!</v>
      </c>
      <c r="N30" s="55">
        <f t="shared" si="2"/>
        <v>426.60202440808428</v>
      </c>
      <c r="O30" s="55">
        <f t="shared" si="3"/>
        <v>460.16202440808428</v>
      </c>
      <c r="P30" s="55">
        <f t="shared" si="4"/>
        <v>428.99440856096481</v>
      </c>
      <c r="Q30" s="55">
        <f t="shared" si="5"/>
        <v>462.74261304096484</v>
      </c>
      <c r="R30" s="55">
        <v>1.24</v>
      </c>
      <c r="S30" s="55">
        <v>0.86</v>
      </c>
      <c r="T30" s="55">
        <v>14.39</v>
      </c>
      <c r="U30" s="55">
        <f t="shared" si="6"/>
        <v>0.92558739765040932</v>
      </c>
      <c r="V30" s="62">
        <f t="shared" si="7"/>
        <v>432.61077003035848</v>
      </c>
      <c r="W30" s="62">
        <f t="shared" si="8"/>
        <v>466.35897451035851</v>
      </c>
      <c r="X30" s="66">
        <f t="shared" si="0"/>
        <v>1358830.428665356</v>
      </c>
      <c r="Y30" s="66">
        <f t="shared" si="1"/>
        <v>3032266.0522663509</v>
      </c>
    </row>
    <row r="31" spans="1:25" s="7" customFormat="1" ht="15" customHeight="1" x14ac:dyDescent="0.25">
      <c r="A31" s="34">
        <v>206190087</v>
      </c>
      <c r="B31" s="39" t="e">
        <f>VLOOKUP(A31,#REF!,4,FALSE)</f>
        <v>#REF!</v>
      </c>
      <c r="C31" s="48" t="s">
        <v>54</v>
      </c>
      <c r="D31" s="31">
        <f>VLOOKUP(A31,[1]Summary!$E$2:$AA$56,23,FALSE)</f>
        <v>7084</v>
      </c>
      <c r="E31" s="31">
        <f>VLOOKUP(A31,'[1]PD Summary'!$G$3:$BK$57,57,FALSE)</f>
        <v>3254</v>
      </c>
      <c r="F31" s="31">
        <f>VLOOKUP(A31,'[1]PD Summary'!$G$3:$BJ$57,56,FALSE)</f>
        <v>3721</v>
      </c>
      <c r="G31" s="31">
        <f>VLOOKUP(A31,[1]Summary!$E$2:$S$56,15,FALSE)</f>
        <v>20</v>
      </c>
      <c r="H31" s="55">
        <f>VLOOKUP(A31,'[2]PD Summary'!$G$3:$AU$57,41,FALSE)</f>
        <v>0.6771441267960302</v>
      </c>
      <c r="I31" s="55">
        <f>VLOOKUP(A31,'[2]PD Summary'!$G$3:$AW$57,43,FALSE)</f>
        <v>13.08</v>
      </c>
      <c r="J31" s="55">
        <f>VLOOKUP(A31,'[1]PD Summary'!$G$3:$CF$57,78,FALSE)</f>
        <v>420.82521757817369</v>
      </c>
      <c r="K31" s="55">
        <f>VLOOKUP(A31,'[1]PD Summary'!$G$3:$CA$57,73,FALSE)</f>
        <v>454.38521757817369</v>
      </c>
      <c r="L31" s="32" t="e">
        <f>VLOOKUP(A31,#REF!,6,FALSE)</f>
        <v>#REF!</v>
      </c>
      <c r="M31" s="32" t="e">
        <f>VLOOKUP(A31,#REF!,5,FALSE)</f>
        <v>#REF!</v>
      </c>
      <c r="N31" s="55">
        <f t="shared" si="2"/>
        <v>420.82521757817369</v>
      </c>
      <c r="O31" s="55">
        <f t="shared" si="3"/>
        <v>454.38521757817369</v>
      </c>
      <c r="P31" s="55">
        <f t="shared" si="4"/>
        <v>423.18520539835214</v>
      </c>
      <c r="Q31" s="55">
        <f t="shared" si="5"/>
        <v>456.93340987835211</v>
      </c>
      <c r="R31" s="55">
        <v>1.24</v>
      </c>
      <c r="S31" s="55">
        <v>0.86</v>
      </c>
      <c r="T31" s="55">
        <v>14.39</v>
      </c>
      <c r="U31" s="55">
        <f t="shared" si="6"/>
        <v>0.8389045736871823</v>
      </c>
      <c r="V31" s="62">
        <f t="shared" si="7"/>
        <v>426.75696584524331</v>
      </c>
      <c r="W31" s="62">
        <f t="shared" si="8"/>
        <v>460.50517032524328</v>
      </c>
      <c r="X31" s="66">
        <f t="shared" si="0"/>
        <v>1388667.1668604217</v>
      </c>
      <c r="Y31" s="66">
        <f t="shared" si="1"/>
        <v>1713539.7387802303</v>
      </c>
    </row>
    <row r="32" spans="1:25" s="7" customFormat="1" ht="15" customHeight="1" x14ac:dyDescent="0.25">
      <c r="A32" s="35">
        <v>206301210</v>
      </c>
      <c r="B32" s="39" t="e">
        <f>VLOOKUP(A32,#REF!,4,FALSE)</f>
        <v>#REF!</v>
      </c>
      <c r="C32" s="49" t="s">
        <v>55</v>
      </c>
      <c r="D32" s="31">
        <f>VLOOKUP(A32,[1]Summary!$E$2:$AA$56,23,FALSE)</f>
        <v>6014</v>
      </c>
      <c r="E32" s="31">
        <f>VLOOKUP(A32,'[1]PD Summary'!$G$3:$BK$57,57,FALSE)</f>
        <v>988</v>
      </c>
      <c r="F32" s="31">
        <f>VLOOKUP(A32,'[1]PD Summary'!$G$3:$BJ$57,56,FALSE)</f>
        <v>3766</v>
      </c>
      <c r="G32" s="31">
        <f>VLOOKUP(A32,[1]Summary!$E$2:$S$56,15,FALSE)</f>
        <v>21</v>
      </c>
      <c r="H32" s="55">
        <f>VLOOKUP(A32,'[2]PD Summary'!$G$3:$AU$57,41,FALSE)</f>
        <v>0.9933507170795306</v>
      </c>
      <c r="I32" s="55">
        <f>VLOOKUP(A32,'[2]PD Summary'!$G$3:$AW$57,43,FALSE)</f>
        <v>13.08</v>
      </c>
      <c r="J32" s="55">
        <f>VLOOKUP(A32,'[1]PD Summary'!$G$3:$CF$57,78,FALSE)</f>
        <v>522.05491479854186</v>
      </c>
      <c r="K32" s="55">
        <f>VLOOKUP(A32,'[1]PD Summary'!$G$3:$CA$57,73,FALSE)</f>
        <v>555.6149147985418</v>
      </c>
      <c r="L32" s="32" t="e">
        <f>VLOOKUP(A32,#REF!,6,FALSE)</f>
        <v>#REF!</v>
      </c>
      <c r="M32" s="32" t="e">
        <f>VLOOKUP(A32,#REF!,5,FALSE)</f>
        <v>#REF!</v>
      </c>
      <c r="N32" s="55">
        <f t="shared" si="2"/>
        <v>522.05491479854186</v>
      </c>
      <c r="O32" s="55">
        <f t="shared" si="3"/>
        <v>555.6149147985418</v>
      </c>
      <c r="P32" s="55">
        <f t="shared" si="4"/>
        <v>524.98259876073212</v>
      </c>
      <c r="Q32" s="55">
        <f t="shared" si="5"/>
        <v>558.73080324073203</v>
      </c>
      <c r="R32" s="55">
        <v>1.24</v>
      </c>
      <c r="S32" s="55">
        <v>0.86</v>
      </c>
      <c r="T32" s="55">
        <v>14.39</v>
      </c>
      <c r="U32" s="55">
        <f t="shared" si="6"/>
        <v>1.0375690056534752</v>
      </c>
      <c r="V32" s="62">
        <f t="shared" si="7"/>
        <v>528.436817049306</v>
      </c>
      <c r="W32" s="62">
        <f t="shared" si="8"/>
        <v>562.18502152930591</v>
      </c>
      <c r="X32" s="66">
        <f t="shared" si="0"/>
        <v>522095.57524471433</v>
      </c>
      <c r="Y32" s="66">
        <f t="shared" si="1"/>
        <v>2117188.7910793661</v>
      </c>
    </row>
    <row r="33" spans="1:25" s="7" customFormat="1" ht="15" customHeight="1" x14ac:dyDescent="0.25">
      <c r="A33" s="34">
        <v>206190173</v>
      </c>
      <c r="B33" s="39" t="e">
        <f>VLOOKUP(A33,#REF!,4,FALSE)</f>
        <v>#REF!</v>
      </c>
      <c r="C33" s="48" t="s">
        <v>56</v>
      </c>
      <c r="D33" s="31">
        <f>VLOOKUP(A33,[1]Summary!$E$2:$AA$56,23,FALSE)</f>
        <v>16422</v>
      </c>
      <c r="E33" s="31">
        <f>VLOOKUP(A33,'[1]PD Summary'!$G$3:$BK$57,57,FALSE)</f>
        <v>5503</v>
      </c>
      <c r="F33" s="31">
        <f>VLOOKUP(A33,'[1]PD Summary'!$G$3:$BJ$57,56,FALSE)</f>
        <v>7287</v>
      </c>
      <c r="G33" s="31">
        <f>VLOOKUP(A33,[1]Summary!$E$2:$S$56,15,FALSE)</f>
        <v>48</v>
      </c>
      <c r="H33" s="55">
        <f>VLOOKUP(A33,'[2]PD Summary'!$G$3:$AU$57,41,FALSE)</f>
        <v>0.67144186046511634</v>
      </c>
      <c r="I33" s="55">
        <f>VLOOKUP(A33,'[2]PD Summary'!$G$3:$AW$57,43,FALSE)</f>
        <v>13.08</v>
      </c>
      <c r="J33" s="55">
        <f>VLOOKUP(A33,'[1]PD Summary'!$G$3:$CF$57,78,FALSE)</f>
        <v>418.01502899271259</v>
      </c>
      <c r="K33" s="55">
        <f>VLOOKUP(A33,'[1]PD Summary'!$G$3:$CA$57,73,FALSE)</f>
        <v>451.57502899271259</v>
      </c>
      <c r="L33" s="32" t="e">
        <f>VLOOKUP(A33,#REF!,6,FALSE)</f>
        <v>#REF!</v>
      </c>
      <c r="M33" s="32" t="e">
        <f>VLOOKUP(A33,#REF!,5,FALSE)</f>
        <v>#REF!</v>
      </c>
      <c r="N33" s="55">
        <f t="shared" si="2"/>
        <v>418.01502899271259</v>
      </c>
      <c r="O33" s="55">
        <f t="shared" si="3"/>
        <v>451.57502899271259</v>
      </c>
      <c r="P33" s="55">
        <f t="shared" si="4"/>
        <v>420.35925727530372</v>
      </c>
      <c r="Q33" s="55">
        <f t="shared" si="5"/>
        <v>454.10746175530375</v>
      </c>
      <c r="R33" s="55">
        <v>1.24</v>
      </c>
      <c r="S33" s="55">
        <v>0.86</v>
      </c>
      <c r="T33" s="55">
        <v>14.39</v>
      </c>
      <c r="U33" s="55">
        <f t="shared" si="6"/>
        <v>0.86851297040555353</v>
      </c>
      <c r="V33" s="62">
        <f t="shared" si="7"/>
        <v>423.9663283852442</v>
      </c>
      <c r="W33" s="62">
        <f t="shared" si="8"/>
        <v>457.71453286524422</v>
      </c>
      <c r="X33" s="66">
        <f t="shared" si="0"/>
        <v>2333086.705103999</v>
      </c>
      <c r="Y33" s="66">
        <f t="shared" si="1"/>
        <v>3335365.8009890346</v>
      </c>
    </row>
    <row r="34" spans="1:25" s="7" customFormat="1" ht="15" customHeight="1" x14ac:dyDescent="0.25">
      <c r="A34" s="34">
        <v>206190419</v>
      </c>
      <c r="B34" s="39" t="e">
        <f>VLOOKUP(A34,#REF!,4,FALSE)</f>
        <v>#REF!</v>
      </c>
      <c r="C34" s="48" t="s">
        <v>57</v>
      </c>
      <c r="D34" s="31">
        <f>VLOOKUP(A34,[1]Summary!$E$2:$AA$56,23,FALSE)</f>
        <v>10452</v>
      </c>
      <c r="E34" s="31">
        <f>VLOOKUP(A34,'[1]PD Summary'!$G$3:$BK$57,57,FALSE)</f>
        <v>4005</v>
      </c>
      <c r="F34" s="31">
        <f>VLOOKUP(A34,'[1]PD Summary'!$G$3:$BJ$57,56,FALSE)</f>
        <v>5747</v>
      </c>
      <c r="G34" s="31">
        <f>VLOOKUP(A34,[1]Summary!$E$2:$S$56,15,FALSE)</f>
        <v>30</v>
      </c>
      <c r="H34" s="55">
        <f>VLOOKUP(A34,'[2]PD Summary'!$G$3:$AU$57,41,FALSE)</f>
        <v>0.65088751779781673</v>
      </c>
      <c r="I34" s="55">
        <f>VLOOKUP(A34,'[2]PD Summary'!$G$3:$AW$57,43,FALSE)</f>
        <v>13.08</v>
      </c>
      <c r="J34" s="55">
        <f>VLOOKUP(A34,'[1]PD Summary'!$G$3:$CF$57,78,FALSE)</f>
        <v>389.97435852758372</v>
      </c>
      <c r="K34" s="55">
        <f>VLOOKUP(A34,'[1]PD Summary'!$G$3:$CA$57,73,FALSE)</f>
        <v>423.53435852758372</v>
      </c>
      <c r="L34" s="32" t="e">
        <f>VLOOKUP(A34,#REF!,6,FALSE)</f>
        <v>#REF!</v>
      </c>
      <c r="M34" s="32" t="e">
        <f>VLOOKUP(A34,#REF!,5,FALSE)</f>
        <v>#REF!</v>
      </c>
      <c r="N34" s="55">
        <f t="shared" si="2"/>
        <v>389.97435852758372</v>
      </c>
      <c r="O34" s="55">
        <f t="shared" si="3"/>
        <v>423.53435852758372</v>
      </c>
      <c r="P34" s="55">
        <f t="shared" si="4"/>
        <v>392.16133473020642</v>
      </c>
      <c r="Q34" s="55">
        <f t="shared" si="5"/>
        <v>425.90953921020645</v>
      </c>
      <c r="R34" s="55">
        <v>1.24</v>
      </c>
      <c r="S34" s="55">
        <v>0.86</v>
      </c>
      <c r="T34" s="55">
        <v>14.39</v>
      </c>
      <c r="U34" s="55">
        <f t="shared" si="6"/>
        <v>0.85287026406429378</v>
      </c>
      <c r="V34" s="62">
        <f t="shared" si="7"/>
        <v>395.77331747647293</v>
      </c>
      <c r="W34" s="62">
        <f t="shared" si="8"/>
        <v>429.52152195647295</v>
      </c>
      <c r="X34" s="66">
        <f t="shared" si="0"/>
        <v>1585072.136493274</v>
      </c>
      <c r="Y34" s="66">
        <f t="shared" si="1"/>
        <v>2468460.1866838499</v>
      </c>
    </row>
    <row r="35" spans="1:25" s="7" customFormat="1" ht="15" customHeight="1" x14ac:dyDescent="0.25">
      <c r="A35" s="34">
        <v>206301280</v>
      </c>
      <c r="B35" s="39" t="e">
        <f>VLOOKUP(A35,#REF!,4,FALSE)</f>
        <v>#REF!</v>
      </c>
      <c r="C35" s="48" t="s">
        <v>58</v>
      </c>
      <c r="D35" s="31">
        <f>VLOOKUP(A35,[1]Summary!$E$2:$AA$56,23,FALSE)</f>
        <v>12422</v>
      </c>
      <c r="E35" s="31">
        <f>VLOOKUP(A35,'[1]PD Summary'!$G$3:$BK$57,57,FALSE)</f>
        <v>1006</v>
      </c>
      <c r="F35" s="31">
        <f>VLOOKUP(A35,'[1]PD Summary'!$G$3:$BJ$57,56,FALSE)</f>
        <v>1485</v>
      </c>
      <c r="G35" s="31">
        <f>VLOOKUP(A35,[1]Summary!$E$2:$S$56,15,FALSE)</f>
        <v>39</v>
      </c>
      <c r="H35" s="55">
        <f>VLOOKUP(A35,'[2]PD Summary'!$G$3:$AU$57,41,FALSE)</f>
        <v>0.6572109436263831</v>
      </c>
      <c r="I35" s="55">
        <f>VLOOKUP(A35,'[2]PD Summary'!$G$3:$AW$57,43,FALSE)</f>
        <v>13.08</v>
      </c>
      <c r="J35" s="55">
        <f>VLOOKUP(A35,'[1]PD Summary'!$G$3:$CF$57,78,FALSE)</f>
        <v>463.79308138435528</v>
      </c>
      <c r="K35" s="55">
        <f>VLOOKUP(A35,'[1]PD Summary'!$G$3:$CA$57,73,FALSE)</f>
        <v>497.35308138435528</v>
      </c>
      <c r="L35" s="32" t="e">
        <f>VLOOKUP(A35,#REF!,6,FALSE)</f>
        <v>#REF!</v>
      </c>
      <c r="M35" s="32" t="e">
        <f>VLOOKUP(A35,#REF!,5,FALSE)</f>
        <v>#REF!</v>
      </c>
      <c r="N35" s="55">
        <f t="shared" si="2"/>
        <v>463.79308138435528</v>
      </c>
      <c r="O35" s="55">
        <f t="shared" si="3"/>
        <v>497.35308138435528</v>
      </c>
      <c r="P35" s="55">
        <f t="shared" si="4"/>
        <v>466.39403298475878</v>
      </c>
      <c r="Q35" s="55">
        <f t="shared" si="5"/>
        <v>500.14223746475875</v>
      </c>
      <c r="R35" s="55">
        <v>1.24</v>
      </c>
      <c r="S35" s="55">
        <v>0.86</v>
      </c>
      <c r="T35" s="55">
        <v>14.39</v>
      </c>
      <c r="U35" s="55">
        <f t="shared" si="6"/>
        <v>0.93289808404443719</v>
      </c>
      <c r="V35" s="62">
        <f t="shared" si="7"/>
        <v>470.07972012517683</v>
      </c>
      <c r="W35" s="62">
        <f t="shared" si="8"/>
        <v>503.8279246051768</v>
      </c>
      <c r="X35" s="66">
        <f t="shared" si="0"/>
        <v>472900.19844592788</v>
      </c>
      <c r="Y35" s="66">
        <f t="shared" si="1"/>
        <v>748184.4680386876</v>
      </c>
    </row>
    <row r="36" spans="1:25" s="7" customFormat="1" ht="15" customHeight="1" x14ac:dyDescent="0.25">
      <c r="A36" s="34">
        <v>206361332</v>
      </c>
      <c r="B36" s="39" t="e">
        <f>VLOOKUP(A36,#REF!,4,FALSE)</f>
        <v>#REF!</v>
      </c>
      <c r="C36" s="49" t="s">
        <v>59</v>
      </c>
      <c r="D36" s="31">
        <f>VLOOKUP(A36,[1]Summary!$E$2:$AA$56,23,FALSE)</f>
        <v>19964</v>
      </c>
      <c r="E36" s="31">
        <f>VLOOKUP(A36,'[1]PD Summary'!$G$3:$BK$57,57,FALSE)</f>
        <v>7463</v>
      </c>
      <c r="F36" s="31">
        <f>VLOOKUP(A36,'[1]PD Summary'!$G$3:$BJ$57,56,FALSE)</f>
        <v>12501</v>
      </c>
      <c r="G36" s="31">
        <f>VLOOKUP(A36,[1]Summary!$E$2:$S$56,15,FALSE)</f>
        <v>49</v>
      </c>
      <c r="H36" s="55">
        <f>VLOOKUP(A36,'[2]PD Summary'!$G$3:$AU$57,41,FALSE)</f>
        <v>0.60912220590634691</v>
      </c>
      <c r="I36" s="55">
        <f>VLOOKUP(A36,'[2]PD Summary'!$G$3:$AW$57,43,FALSE)</f>
        <v>13.08</v>
      </c>
      <c r="J36" s="55">
        <f>VLOOKUP(A36,'[1]PD Summary'!$G$3:$CF$57,78,FALSE)</f>
        <v>447.21705982894474</v>
      </c>
      <c r="K36" s="55">
        <f>VLOOKUP(A36,'[1]PD Summary'!$G$3:$CA$57,73,FALSE)</f>
        <v>480.77705982894474</v>
      </c>
      <c r="L36" s="32" t="e">
        <f>VLOOKUP(A36,#REF!,6,FALSE)</f>
        <v>#REF!</v>
      </c>
      <c r="M36" s="32" t="e">
        <f>VLOOKUP(A36,#REF!,5,FALSE)</f>
        <v>#REF!</v>
      </c>
      <c r="N36" s="55">
        <f t="shared" si="2"/>
        <v>447.21705982894474</v>
      </c>
      <c r="O36" s="55">
        <f t="shared" si="3"/>
        <v>480.77705982894474</v>
      </c>
      <c r="P36" s="55">
        <f t="shared" si="4"/>
        <v>449.72505310046552</v>
      </c>
      <c r="Q36" s="55">
        <f t="shared" si="5"/>
        <v>483.47325758046549</v>
      </c>
      <c r="R36" s="55">
        <v>1.24</v>
      </c>
      <c r="S36" s="55">
        <v>0.86</v>
      </c>
      <c r="T36" s="55">
        <v>14.39</v>
      </c>
      <c r="U36" s="55">
        <f t="shared" si="6"/>
        <v>0.72930575035063105</v>
      </c>
      <c r="V36" s="62">
        <f t="shared" si="7"/>
        <v>453.25523664490981</v>
      </c>
      <c r="W36" s="62">
        <f t="shared" si="8"/>
        <v>487.00344112490978</v>
      </c>
      <c r="X36" s="66">
        <f t="shared" si="0"/>
        <v>3382643.831080962</v>
      </c>
      <c r="Y36" s="66">
        <f t="shared" si="1"/>
        <v>6088030.017502497</v>
      </c>
    </row>
    <row r="37" spans="1:25" s="7" customFormat="1" ht="15" customHeight="1" x14ac:dyDescent="0.25">
      <c r="A37" s="34">
        <v>206190481</v>
      </c>
      <c r="B37" s="39" t="e">
        <f>VLOOKUP(A37,#REF!,4,FALSE)</f>
        <v>#REF!</v>
      </c>
      <c r="C37" s="49" t="s">
        <v>60</v>
      </c>
      <c r="D37" s="31">
        <f>VLOOKUP(A37,[1]Summary!$E$2:$AA$56,23,FALSE)</f>
        <v>11693</v>
      </c>
      <c r="E37" s="31">
        <f>VLOOKUP(A37,'[1]PD Summary'!$G$3:$BK$57,57,FALSE)</f>
        <v>4399</v>
      </c>
      <c r="F37" s="31">
        <f>VLOOKUP(A37,'[1]PD Summary'!$G$3:$BJ$57,56,FALSE)</f>
        <v>5530</v>
      </c>
      <c r="G37" s="31">
        <f>VLOOKUP(A37,[1]Summary!$E$2:$S$56,15,FALSE)</f>
        <v>33</v>
      </c>
      <c r="H37" s="55">
        <f>VLOOKUP(A37,'[2]PD Summary'!$G$3:$AU$57,41,FALSE)</f>
        <v>0.71118329247595691</v>
      </c>
      <c r="I37" s="55">
        <f>VLOOKUP(A37,'[2]PD Summary'!$G$3:$AW$57,43,FALSE)</f>
        <v>13.08</v>
      </c>
      <c r="J37" s="55">
        <f>VLOOKUP(A37,'[1]PD Summary'!$G$3:$CF$57,78,FALSE)</f>
        <v>442.38968526648944</v>
      </c>
      <c r="K37" s="55">
        <f>VLOOKUP(A37,'[1]PD Summary'!$G$3:$CA$57,73,FALSE)</f>
        <v>475.94968526648944</v>
      </c>
      <c r="L37" s="32" t="e">
        <f>VLOOKUP(A37,#REF!,6,FALSE)</f>
        <v>#REF!</v>
      </c>
      <c r="M37" s="32" t="e">
        <f>VLOOKUP(A37,#REF!,5,FALSE)</f>
        <v>#REF!</v>
      </c>
      <c r="N37" s="55">
        <f t="shared" si="2"/>
        <v>442.38968526648944</v>
      </c>
      <c r="O37" s="55">
        <f t="shared" si="3"/>
        <v>475.94968526648944</v>
      </c>
      <c r="P37" s="55">
        <f t="shared" si="4"/>
        <v>444.87060662146393</v>
      </c>
      <c r="Q37" s="55">
        <f t="shared" si="5"/>
        <v>478.61881110146396</v>
      </c>
      <c r="R37" s="55">
        <v>1.24</v>
      </c>
      <c r="S37" s="55">
        <v>0.86</v>
      </c>
      <c r="T37" s="55">
        <v>14.39</v>
      </c>
      <c r="U37" s="55">
        <f t="shared" si="6"/>
        <v>0.83858889934148628</v>
      </c>
      <c r="V37" s="62">
        <f t="shared" si="7"/>
        <v>448.40801222832948</v>
      </c>
      <c r="W37" s="62">
        <f t="shared" si="8"/>
        <v>482.15621670832951</v>
      </c>
      <c r="X37" s="66">
        <f t="shared" si="0"/>
        <v>1972546.8457924214</v>
      </c>
      <c r="Y37" s="66">
        <f t="shared" si="1"/>
        <v>2666323.878397062</v>
      </c>
    </row>
    <row r="38" spans="1:25" s="56" customFormat="1" ht="15" customHeight="1" x14ac:dyDescent="0.25">
      <c r="A38" s="57">
        <v>206331203</v>
      </c>
      <c r="B38" s="58" t="e">
        <f>VLOOKUP(A38,#REF!,4,FALSE)</f>
        <v>#REF!</v>
      </c>
      <c r="C38" s="59" t="s">
        <v>61</v>
      </c>
      <c r="D38" s="31">
        <f>VLOOKUP(A38,[1]Summary!$E$2:$AA$56,23,FALSE)</f>
        <v>9408</v>
      </c>
      <c r="E38" s="31">
        <f>VLOOKUP(A38,'[1]PD Summary'!$G$3:$BK$57,57,FALSE)</f>
        <v>1279</v>
      </c>
      <c r="F38" s="31">
        <f>VLOOKUP(A38,'[1]PD Summary'!$G$3:$BJ$57,56,FALSE)</f>
        <v>4715</v>
      </c>
      <c r="G38" s="31">
        <f>VLOOKUP(A38,[1]Summary!$E$2:$S$56,15,FALSE)</f>
        <v>40</v>
      </c>
      <c r="H38" s="32">
        <f>(228.57*G38)/D38</f>
        <v>0.97181122448979584</v>
      </c>
      <c r="I38" s="55">
        <v>13.08</v>
      </c>
      <c r="J38" s="55">
        <f>VLOOKUP(A38,'[1]PD Summary'!$G$3:$CF$57,78,FALSE)</f>
        <v>463.31674301091164</v>
      </c>
      <c r="K38" s="55">
        <f>VLOOKUP(A38,'[1]PD Summary'!$G$3:$CA$57,73,FALSE)</f>
        <v>496.87674301091164</v>
      </c>
      <c r="L38" s="32" t="e">
        <f>VLOOKUP(A38,#REF!,6,FALSE)</f>
        <v>#REF!</v>
      </c>
      <c r="M38" s="32" t="e">
        <f>VLOOKUP(A38,#REF!,5,FALSE)</f>
        <v>#REF!</v>
      </c>
      <c r="N38" s="55">
        <f t="shared" si="2"/>
        <v>463.31674301091164</v>
      </c>
      <c r="O38" s="55">
        <f t="shared" si="3"/>
        <v>496.87674301091164</v>
      </c>
      <c r="P38" s="55">
        <f t="shared" si="4"/>
        <v>465.91502330571683</v>
      </c>
      <c r="Q38" s="55">
        <f t="shared" si="5"/>
        <v>499.66322778571686</v>
      </c>
      <c r="R38" s="55">
        <v>1.24</v>
      </c>
      <c r="S38" s="55">
        <v>0.86</v>
      </c>
      <c r="T38" s="55">
        <v>14.39</v>
      </c>
      <c r="U38" s="55">
        <f t="shared" si="6"/>
        <v>1.2633503401360542</v>
      </c>
      <c r="V38" s="62">
        <f t="shared" si="7"/>
        <v>469.61656242136314</v>
      </c>
      <c r="W38" s="62">
        <f t="shared" si="8"/>
        <v>503.36476690136317</v>
      </c>
      <c r="X38" s="66">
        <f t="shared" si="0"/>
        <v>600639.5833369235</v>
      </c>
      <c r="Y38" s="66">
        <f t="shared" si="1"/>
        <v>2373364.8759399275</v>
      </c>
    </row>
    <row r="39" spans="1:25" s="7" customFormat="1" ht="15" customHeight="1" x14ac:dyDescent="0.25">
      <c r="A39" s="34">
        <v>206190554</v>
      </c>
      <c r="B39" s="39" t="e">
        <f>VLOOKUP(A39,#REF!,4,FALSE)</f>
        <v>#REF!</v>
      </c>
      <c r="C39" s="49" t="s">
        <v>62</v>
      </c>
      <c r="D39" s="31">
        <f>VLOOKUP(A39,[1]Summary!$E$2:$AA$56,23,FALSE)</f>
        <v>8546</v>
      </c>
      <c r="E39" s="31">
        <f>VLOOKUP(A39,'[1]PD Summary'!$G$3:$BK$57,57,FALSE)</f>
        <v>5012</v>
      </c>
      <c r="F39" s="31">
        <f>VLOOKUP(A39,'[1]PD Summary'!$G$3:$BJ$57,56,FALSE)</f>
        <v>2466</v>
      </c>
      <c r="G39" s="31">
        <f>VLOOKUP(A39,[1]Summary!$E$2:$S$56,15,FALSE)</f>
        <v>24</v>
      </c>
      <c r="H39" s="55">
        <f>VLOOKUP(A39,'[2]PD Summary'!$G$3:$AU$57,41,FALSE)</f>
        <v>0.70828663653970303</v>
      </c>
      <c r="I39" s="55">
        <f>VLOOKUP(A39,'[2]PD Summary'!$G$3:$AW$57,43,FALSE)</f>
        <v>13.08</v>
      </c>
      <c r="J39" s="55">
        <f>VLOOKUP(A39,'[1]PD Summary'!$G$3:$CF$57,78,FALSE)</f>
        <v>486.86569319807415</v>
      </c>
      <c r="K39" s="55">
        <f>VLOOKUP(A39,'[1]PD Summary'!$G$3:$CA$57,73,FALSE)</f>
        <v>520.42569319807421</v>
      </c>
      <c r="L39" s="32" t="e">
        <f>VLOOKUP(A39,#REF!,6,FALSE)</f>
        <v>#REF!</v>
      </c>
      <c r="M39" s="32" t="e">
        <f>VLOOKUP(A39,#REF!,5,FALSE)</f>
        <v>#REF!</v>
      </c>
      <c r="N39" s="55">
        <f t="shared" si="2"/>
        <v>486.86569319807415</v>
      </c>
      <c r="O39" s="55">
        <f t="shared" si="3"/>
        <v>520.42569319807421</v>
      </c>
      <c r="P39" s="55">
        <f t="shared" si="4"/>
        <v>489.59603600552896</v>
      </c>
      <c r="Q39" s="55">
        <f t="shared" si="5"/>
        <v>523.3442404855291</v>
      </c>
      <c r="R39" s="55">
        <v>1.24</v>
      </c>
      <c r="S39" s="55">
        <v>0.86</v>
      </c>
      <c r="T39" s="55">
        <v>14.39</v>
      </c>
      <c r="U39" s="55">
        <f t="shared" si="6"/>
        <v>0.83446758717528668</v>
      </c>
      <c r="V39" s="62">
        <f t="shared" si="7"/>
        <v>493.1322169561646</v>
      </c>
      <c r="W39" s="62">
        <f t="shared" si="8"/>
        <v>526.88042143616474</v>
      </c>
      <c r="X39" s="66">
        <f t="shared" si="0"/>
        <v>2471578.6713842968</v>
      </c>
      <c r="Y39" s="66">
        <f t="shared" si="1"/>
        <v>1299287.1192615821</v>
      </c>
    </row>
    <row r="40" spans="1:25" s="7" customFormat="1" ht="15" customHeight="1" x14ac:dyDescent="0.25">
      <c r="A40" s="34">
        <v>206304012</v>
      </c>
      <c r="B40" s="39" t="e">
        <f>VLOOKUP(A40,#REF!,4,FALSE)</f>
        <v>#REF!</v>
      </c>
      <c r="C40" s="48" t="s">
        <v>63</v>
      </c>
      <c r="D40" s="31">
        <f>VLOOKUP(A40,[1]Summary!$E$2:$AA$56,23,FALSE)</f>
        <v>12929</v>
      </c>
      <c r="E40" s="31">
        <f>VLOOKUP(A40,'[1]PD Summary'!$G$3:$BK$57,57,FALSE)</f>
        <v>60</v>
      </c>
      <c r="F40" s="31">
        <f>VLOOKUP(A40,'[1]PD Summary'!$G$3:$BJ$57,56,FALSE)</f>
        <v>214</v>
      </c>
      <c r="G40" s="31">
        <f>VLOOKUP(A40,[1]Summary!$E$2:$S$56,15,FALSE)</f>
        <v>37</v>
      </c>
      <c r="H40" s="55">
        <f>VLOOKUP(A40,'[2]PD Summary'!$G$3:$AU$57,41,FALSE)</f>
        <v>0.68784231116461025</v>
      </c>
      <c r="I40" s="55">
        <f>VLOOKUP(A40,'[2]PD Summary'!$G$3:$AW$57,43,FALSE)</f>
        <v>13.08</v>
      </c>
      <c r="J40" s="55">
        <f>VLOOKUP(A40,'[1]PD Summary'!$G$3:$CF$57,78,FALSE)</f>
        <v>507.04261511182375</v>
      </c>
      <c r="K40" s="55">
        <f>VLOOKUP(A40,'[1]PD Summary'!$G$3:$CA$57,73,FALSE)</f>
        <v>540.60261511182375</v>
      </c>
      <c r="L40" s="32" t="e">
        <f>VLOOKUP(A40,#REF!,6,FALSE)</f>
        <v>#REF!</v>
      </c>
      <c r="M40" s="32" t="e">
        <f>VLOOKUP(A40,#REF!,5,FALSE)</f>
        <v>#REF!</v>
      </c>
      <c r="N40" s="55">
        <f t="shared" si="2"/>
        <v>507.04261511182375</v>
      </c>
      <c r="O40" s="55">
        <f t="shared" si="3"/>
        <v>540.60261511182375</v>
      </c>
      <c r="P40" s="55">
        <f t="shared" si="4"/>
        <v>509.88611009737087</v>
      </c>
      <c r="Q40" s="55">
        <f t="shared" si="5"/>
        <v>543.6343145773709</v>
      </c>
      <c r="R40" s="55">
        <v>1.24</v>
      </c>
      <c r="S40" s="55">
        <v>0.86</v>
      </c>
      <c r="T40" s="55">
        <v>14.39</v>
      </c>
      <c r="U40" s="55">
        <f t="shared" si="6"/>
        <v>0.85035037512568645</v>
      </c>
      <c r="V40" s="62">
        <f t="shared" si="7"/>
        <v>513.45861816133197</v>
      </c>
      <c r="W40" s="62">
        <f t="shared" si="8"/>
        <v>547.206822641332</v>
      </c>
      <c r="X40" s="66">
        <f t="shared" si="0"/>
        <v>30807.517089679917</v>
      </c>
      <c r="Y40" s="66">
        <f t="shared" si="1"/>
        <v>117102.26004524504</v>
      </c>
    </row>
    <row r="41" spans="1:25" s="7" customFormat="1" ht="15" customHeight="1" x14ac:dyDescent="0.25">
      <c r="A41" s="34">
        <v>206190092</v>
      </c>
      <c r="B41" s="39" t="e">
        <f>VLOOKUP(A41,#REF!,4,FALSE)</f>
        <v>#REF!</v>
      </c>
      <c r="C41" s="48" t="s">
        <v>64</v>
      </c>
      <c r="D41" s="31">
        <f>VLOOKUP(A41,[1]Summary!$E$2:$AA$56,23,FALSE)</f>
        <v>10406</v>
      </c>
      <c r="E41" s="31">
        <f>VLOOKUP(A41,'[1]PD Summary'!$G$3:$BK$57,57,FALSE)</f>
        <v>3831</v>
      </c>
      <c r="F41" s="31">
        <f>VLOOKUP(A41,'[1]PD Summary'!$G$3:$BJ$57,56,FALSE)</f>
        <v>6157</v>
      </c>
      <c r="G41" s="31">
        <f>VLOOKUP(A41,[1]Summary!$E$2:$S$56,15,FALSE)</f>
        <v>30</v>
      </c>
      <c r="H41" s="55">
        <f>VLOOKUP(A41,'[2]PD Summary'!$G$3:$AU$57,41,FALSE)</f>
        <v>0.65756616800920598</v>
      </c>
      <c r="I41" s="55">
        <f>VLOOKUP(A41,'[2]PD Summary'!$G$3:$AW$57,43,FALSE)</f>
        <v>13.08</v>
      </c>
      <c r="J41" s="55">
        <f>VLOOKUP(A41,'[1]PD Summary'!$G$3:$CF$57,78,FALSE)</f>
        <v>524.97213126742747</v>
      </c>
      <c r="K41" s="55">
        <f>VLOOKUP(A41,'[1]PD Summary'!$G$3:$CA$57,73,FALSE)</f>
        <v>558.53213126742753</v>
      </c>
      <c r="L41" s="32" t="e">
        <f>VLOOKUP(A41,#REF!,6,FALSE)</f>
        <v>#REF!</v>
      </c>
      <c r="M41" s="32" t="e">
        <f>VLOOKUP(A41,#REF!,5,FALSE)</f>
        <v>#REF!</v>
      </c>
      <c r="N41" s="55">
        <f t="shared" si="2"/>
        <v>524.97213126742747</v>
      </c>
      <c r="O41" s="55">
        <f t="shared" si="3"/>
        <v>558.53213126742753</v>
      </c>
      <c r="P41" s="55">
        <f t="shared" si="4"/>
        <v>527.9161749795752</v>
      </c>
      <c r="Q41" s="55">
        <f t="shared" si="5"/>
        <v>561.66437945957534</v>
      </c>
      <c r="R41" s="55">
        <v>1.24</v>
      </c>
      <c r="S41" s="55">
        <v>0.86</v>
      </c>
      <c r="T41" s="55">
        <v>14.39</v>
      </c>
      <c r="U41" s="55">
        <f t="shared" si="6"/>
        <v>0.85664039976936368</v>
      </c>
      <c r="V41" s="62">
        <f t="shared" si="7"/>
        <v>531.52524921133534</v>
      </c>
      <c r="W41" s="62">
        <f t="shared" si="8"/>
        <v>565.27345369133548</v>
      </c>
      <c r="X41" s="66">
        <f t="shared" si="0"/>
        <v>2036273.2297286256</v>
      </c>
      <c r="Y41" s="66">
        <f t="shared" si="1"/>
        <v>3480388.6543775527</v>
      </c>
    </row>
    <row r="42" spans="1:25" s="7" customFormat="1" ht="15" customHeight="1" x14ac:dyDescent="0.25">
      <c r="A42" s="34">
        <v>206301302</v>
      </c>
      <c r="B42" s="39" t="e">
        <f>VLOOKUP(A42,#REF!,4,FALSE)</f>
        <v>#REF!</v>
      </c>
      <c r="C42" s="49" t="s">
        <v>65</v>
      </c>
      <c r="D42" s="31">
        <f>VLOOKUP(A42,[1]Summary!$E$2:$AA$56,23,FALSE)</f>
        <v>9712</v>
      </c>
      <c r="E42" s="31">
        <f>VLOOKUP(A42,'[1]PD Summary'!$G$3:$BK$57,57,FALSE)</f>
        <v>208</v>
      </c>
      <c r="F42" s="31">
        <f>VLOOKUP(A42,'[1]PD Summary'!$G$3:$BJ$57,56,FALSE)</f>
        <v>534</v>
      </c>
      <c r="G42" s="31">
        <f>VLOOKUP(A42,[1]Summary!$E$2:$S$56,15,FALSE)</f>
        <v>45</v>
      </c>
      <c r="H42" s="55">
        <f>VLOOKUP(A42,'[2]PD Summary'!$G$3:$AU$57,41,FALSE)</f>
        <v>1.2671738326968092</v>
      </c>
      <c r="I42" s="55">
        <f>VLOOKUP(A42,'[2]PD Summary'!$G$3:$AW$57,43,FALSE)</f>
        <v>13.08</v>
      </c>
      <c r="J42" s="55">
        <f>VLOOKUP(A42,'[1]PD Summary'!$G$3:$CF$57,78,FALSE)</f>
        <v>471.15681799938278</v>
      </c>
      <c r="K42" s="55">
        <f>VLOOKUP(A42,'[1]PD Summary'!$G$3:$CA$57,73,FALSE)</f>
        <v>504.71681799938278</v>
      </c>
      <c r="L42" s="32" t="e">
        <f>VLOOKUP(A42,#REF!,6,FALSE)</f>
        <v>#REF!</v>
      </c>
      <c r="M42" s="32" t="e">
        <f>VLOOKUP(A42,#REF!,5,FALSE)</f>
        <v>#REF!</v>
      </c>
      <c r="N42" s="55">
        <f t="shared" si="2"/>
        <v>471.15681799938278</v>
      </c>
      <c r="O42" s="55">
        <f t="shared" si="3"/>
        <v>504.71681799938278</v>
      </c>
      <c r="P42" s="55">
        <f t="shared" si="4"/>
        <v>473.79906543472333</v>
      </c>
      <c r="Q42" s="55">
        <f t="shared" si="5"/>
        <v>507.54726991472336</v>
      </c>
      <c r="R42" s="55">
        <v>1.24</v>
      </c>
      <c r="S42" s="55">
        <v>0.86</v>
      </c>
      <c r="T42" s="55">
        <v>14.39</v>
      </c>
      <c r="U42" s="55">
        <f t="shared" si="6"/>
        <v>1.3767813014827017</v>
      </c>
      <c r="V42" s="62">
        <f t="shared" si="7"/>
        <v>477.31867290350925</v>
      </c>
      <c r="W42" s="62">
        <f t="shared" si="8"/>
        <v>511.06687738350928</v>
      </c>
      <c r="X42" s="66">
        <f t="shared" si="0"/>
        <v>99282.28396392992</v>
      </c>
      <c r="Y42" s="66">
        <f t="shared" si="1"/>
        <v>272909.71252279397</v>
      </c>
    </row>
    <row r="43" spans="1:25" s="7" customFormat="1" ht="15" customHeight="1" x14ac:dyDescent="0.25">
      <c r="A43" s="34">
        <v>206190192</v>
      </c>
      <c r="B43" s="39" t="e">
        <f>VLOOKUP(A43,#REF!,4,FALSE)</f>
        <v>#REF!</v>
      </c>
      <c r="C43" s="48" t="s">
        <v>66</v>
      </c>
      <c r="D43" s="31">
        <f>VLOOKUP(A43,[1]Summary!$E$2:$AA$56,23,FALSE)</f>
        <v>10605</v>
      </c>
      <c r="E43" s="31">
        <f>VLOOKUP(A43,'[1]PD Summary'!$G$3:$BK$57,57,FALSE)</f>
        <v>3623</v>
      </c>
      <c r="F43" s="31">
        <f>VLOOKUP(A43,'[1]PD Summary'!$G$3:$BJ$57,56,FALSE)</f>
        <v>6907</v>
      </c>
      <c r="G43" s="31">
        <f>VLOOKUP(A43,[1]Summary!$E$2:$S$56,15,FALSE)</f>
        <v>32</v>
      </c>
      <c r="H43" s="55">
        <f>VLOOKUP(A43,'[2]PD Summary'!$G$3:$AU$57,41,FALSE)</f>
        <v>0.66863881524819446</v>
      </c>
      <c r="I43" s="55">
        <f>VLOOKUP(A43,'[2]PD Summary'!$G$3:$AW$57,43,FALSE)</f>
        <v>13.08</v>
      </c>
      <c r="J43" s="55">
        <f>VLOOKUP(A43,'[1]PD Summary'!$G$3:$CF$57,78,FALSE)</f>
        <v>432.95193958435783</v>
      </c>
      <c r="K43" s="55">
        <f>VLOOKUP(A43,'[1]PD Summary'!$G$3:$CA$57,73,FALSE)</f>
        <v>466.51193958435783</v>
      </c>
      <c r="L43" s="32" t="e">
        <f>VLOOKUP(A43,#REF!,6,FALSE)</f>
        <v>#REF!</v>
      </c>
      <c r="M43" s="32" t="e">
        <f>VLOOKUP(A43,#REF!,5,FALSE)</f>
        <v>#REF!</v>
      </c>
      <c r="N43" s="55">
        <f t="shared" si="2"/>
        <v>432.95193958435783</v>
      </c>
      <c r="O43" s="55">
        <f t="shared" si="3"/>
        <v>466.51193958435783</v>
      </c>
      <c r="P43" s="55">
        <f t="shared" si="4"/>
        <v>435.37993406154692</v>
      </c>
      <c r="Q43" s="55">
        <f t="shared" si="5"/>
        <v>469.12813854154695</v>
      </c>
      <c r="R43" s="55">
        <v>1.24</v>
      </c>
      <c r="S43" s="55">
        <v>0.86</v>
      </c>
      <c r="T43" s="55">
        <v>14.39</v>
      </c>
      <c r="U43" s="55">
        <f t="shared" si="6"/>
        <v>0.8966034889203206</v>
      </c>
      <c r="V43" s="62">
        <f t="shared" si="7"/>
        <v>439.01789873521909</v>
      </c>
      <c r="W43" s="62">
        <f t="shared" si="8"/>
        <v>472.76610321521912</v>
      </c>
      <c r="X43" s="66">
        <f t="shared" si="0"/>
        <v>1590561.8471176988</v>
      </c>
      <c r="Y43" s="66">
        <f t="shared" si="1"/>
        <v>3265395.4749075184</v>
      </c>
    </row>
    <row r="44" spans="1:25" s="7" customFormat="1" ht="15" customHeight="1" x14ac:dyDescent="0.25">
      <c r="A44" s="34">
        <v>206190593</v>
      </c>
      <c r="B44" s="39" t="e">
        <f>VLOOKUP(A44,#REF!,4,FALSE)</f>
        <v>#REF!</v>
      </c>
      <c r="C44" s="49" t="s">
        <v>67</v>
      </c>
      <c r="D44" s="31">
        <f>VLOOKUP(A44,[1]Summary!$E$2:$AA$56,23,FALSE)</f>
        <v>10767</v>
      </c>
      <c r="E44" s="31">
        <f>VLOOKUP(A44,'[1]PD Summary'!$G$3:$BK$57,57,FALSE)</f>
        <v>3442</v>
      </c>
      <c r="F44" s="31">
        <f>VLOOKUP(A44,'[1]PD Summary'!$G$3:$BJ$57,56,FALSE)</f>
        <v>5226</v>
      </c>
      <c r="G44" s="31">
        <f>VLOOKUP(A44,[1]Summary!$E$2:$S$56,15,FALSE)</f>
        <v>33</v>
      </c>
      <c r="H44" s="55">
        <f>VLOOKUP(A44,'[2]PD Summary'!$G$3:$AU$57,41,FALSE)</f>
        <v>0.6743683504693786</v>
      </c>
      <c r="I44" s="55">
        <f>VLOOKUP(A44,'[2]PD Summary'!$G$3:$AW$57,43,FALSE)</f>
        <v>13.08</v>
      </c>
      <c r="J44" s="55">
        <f>VLOOKUP(A44,'[1]PD Summary'!$G$3:$CF$57,78,FALSE)</f>
        <v>354.82942588493148</v>
      </c>
      <c r="K44" s="55">
        <f>VLOOKUP(A44,'[1]PD Summary'!$G$3:$CA$57,73,FALSE)</f>
        <v>388.38942588493148</v>
      </c>
      <c r="L44" s="32" t="e">
        <f>VLOOKUP(A44,#REF!,6,FALSE)</f>
        <v>#REF!</v>
      </c>
      <c r="M44" s="32" t="e">
        <f>VLOOKUP(A44,#REF!,5,FALSE)</f>
        <v>#REF!</v>
      </c>
      <c r="N44" s="55">
        <f t="shared" si="2"/>
        <v>354.82942588493148</v>
      </c>
      <c r="O44" s="55">
        <f t="shared" si="3"/>
        <v>388.38942588493148</v>
      </c>
      <c r="P44" s="55">
        <f t="shared" si="4"/>
        <v>356.81930930529421</v>
      </c>
      <c r="Q44" s="55">
        <f t="shared" si="5"/>
        <v>390.56751378529418</v>
      </c>
      <c r="R44" s="55">
        <v>1.24</v>
      </c>
      <c r="S44" s="55">
        <v>0.86</v>
      </c>
      <c r="T44" s="55">
        <v>14.39</v>
      </c>
      <c r="U44" s="55">
        <f t="shared" si="6"/>
        <v>0.91071050431875167</v>
      </c>
      <c r="V44" s="62">
        <f t="shared" si="7"/>
        <v>360.4656514591436</v>
      </c>
      <c r="W44" s="62">
        <f t="shared" si="8"/>
        <v>394.21385593914357</v>
      </c>
      <c r="X44" s="66">
        <f t="shared" si="0"/>
        <v>1240722.7723223723</v>
      </c>
      <c r="Y44" s="66">
        <f t="shared" si="1"/>
        <v>2060161.6111379643</v>
      </c>
    </row>
    <row r="45" spans="1:25" s="7" customFormat="1" ht="15" customHeight="1" x14ac:dyDescent="0.25">
      <c r="A45" s="34">
        <v>206301334</v>
      </c>
      <c r="B45" s="39" t="e">
        <f>VLOOKUP(A45,#REF!,4,FALSE)</f>
        <v>#REF!</v>
      </c>
      <c r="C45" s="49" t="s">
        <v>68</v>
      </c>
      <c r="D45" s="31">
        <f>VLOOKUP(A45,[1]Summary!$E$2:$AA$56,23,FALSE)</f>
        <v>7026</v>
      </c>
      <c r="E45" s="31">
        <f>VLOOKUP(A45,'[1]PD Summary'!$G$3:$BK$57,57,FALSE)</f>
        <v>2327</v>
      </c>
      <c r="F45" s="31">
        <f>VLOOKUP(A45,'[1]PD Summary'!$G$3:$BJ$57,56,FALSE)</f>
        <v>3805</v>
      </c>
      <c r="G45" s="31">
        <f>VLOOKUP(A45,[1]Summary!$E$2:$S$56,15,FALSE)</f>
        <v>20</v>
      </c>
      <c r="H45" s="55">
        <f>VLOOKUP(A45,'[2]PD Summary'!$G$3:$AU$57,41,FALSE)</f>
        <v>0.6948472412220702</v>
      </c>
      <c r="I45" s="55">
        <f>VLOOKUP(A45,'[2]PD Summary'!$G$3:$AW$57,43,FALSE)</f>
        <v>13.08</v>
      </c>
      <c r="J45" s="55">
        <f>VLOOKUP(A45,'[1]PD Summary'!$G$3:$CF$57,78,FALSE)</f>
        <v>517.11582698035124</v>
      </c>
      <c r="K45" s="55">
        <f>VLOOKUP(A45,'[1]PD Summary'!$G$3:$CA$57,73,FALSE)</f>
        <v>550.6758269803513</v>
      </c>
      <c r="L45" s="32" t="e">
        <f>VLOOKUP(A45,#REF!,6,FALSE)</f>
        <v>#REF!</v>
      </c>
      <c r="M45" s="32" t="e">
        <f>VLOOKUP(A45,#REF!,5,FALSE)</f>
        <v>#REF!</v>
      </c>
      <c r="N45" s="55">
        <f t="shared" si="2"/>
        <v>517.11582698035124</v>
      </c>
      <c r="O45" s="55">
        <f t="shared" si="3"/>
        <v>550.6758269803513</v>
      </c>
      <c r="P45" s="55">
        <f t="shared" si="4"/>
        <v>520.01581253805705</v>
      </c>
      <c r="Q45" s="55">
        <f t="shared" si="5"/>
        <v>553.76401701805719</v>
      </c>
      <c r="R45" s="55">
        <v>1.24</v>
      </c>
      <c r="S45" s="55">
        <v>0.86</v>
      </c>
      <c r="T45" s="55">
        <v>14.39</v>
      </c>
      <c r="U45" s="55">
        <f t="shared" si="6"/>
        <v>0.84582977512097912</v>
      </c>
      <c r="V45" s="62">
        <f t="shared" si="7"/>
        <v>523.57679507195598</v>
      </c>
      <c r="W45" s="62">
        <f t="shared" si="8"/>
        <v>557.32499955195601</v>
      </c>
      <c r="X45" s="66">
        <f t="shared" si="0"/>
        <v>1218363.2021324416</v>
      </c>
      <c r="Y45" s="66">
        <f t="shared" si="1"/>
        <v>2120621.6232951926</v>
      </c>
    </row>
    <row r="46" spans="1:25" s="7" customFormat="1" ht="15" customHeight="1" x14ac:dyDescent="0.25">
      <c r="A46" s="34">
        <v>206301135</v>
      </c>
      <c r="B46" s="39" t="e">
        <f>VLOOKUP(A46,#REF!,4,FALSE)</f>
        <v>#REF!</v>
      </c>
      <c r="C46" s="49" t="s">
        <v>69</v>
      </c>
      <c r="D46" s="31">
        <f>VLOOKUP(A46,[1]Summary!$E$2:$AA$56,23,FALSE)</f>
        <v>13728</v>
      </c>
      <c r="E46" s="31">
        <f>VLOOKUP(A46,'[1]PD Summary'!$G$3:$BK$57,57,FALSE)</f>
        <v>692</v>
      </c>
      <c r="F46" s="31">
        <f>VLOOKUP(A46,'[1]PD Summary'!$G$3:$BJ$57,56,FALSE)</f>
        <v>2972</v>
      </c>
      <c r="G46" s="31">
        <f>VLOOKUP(A46,[1]Summary!$E$2:$S$56,15,FALSE)</f>
        <v>41</v>
      </c>
      <c r="H46" s="55">
        <f>VLOOKUP(A46,'[2]PD Summary'!$G$3:$AU$57,41,FALSE)</f>
        <v>0.74246315956266828</v>
      </c>
      <c r="I46" s="55">
        <f>VLOOKUP(A46,'[2]PD Summary'!$G$3:$AW$57,43,FALSE)</f>
        <v>13.08</v>
      </c>
      <c r="J46" s="55">
        <f>VLOOKUP(A46,'[1]PD Summary'!$G$3:$CF$57,78,FALSE)</f>
        <v>421.62635739787891</v>
      </c>
      <c r="K46" s="55">
        <f>VLOOKUP(A46,'[1]PD Summary'!$G$3:$CA$57,73,FALSE)</f>
        <v>455.18635739787891</v>
      </c>
      <c r="L46" s="32" t="e">
        <f>VLOOKUP(A46,#REF!,6,FALSE)</f>
        <v>#REF!</v>
      </c>
      <c r="M46" s="32" t="e">
        <f>VLOOKUP(A46,#REF!,5,FALSE)</f>
        <v>#REF!</v>
      </c>
      <c r="N46" s="55">
        <f t="shared" si="2"/>
        <v>421.62635739787891</v>
      </c>
      <c r="O46" s="55">
        <f t="shared" si="3"/>
        <v>455.18635739787891</v>
      </c>
      <c r="P46" s="55">
        <f t="shared" si="4"/>
        <v>423.99083801016621</v>
      </c>
      <c r="Q46" s="55">
        <f t="shared" si="5"/>
        <v>457.73904249016624</v>
      </c>
      <c r="R46" s="55">
        <v>1.24</v>
      </c>
      <c r="S46" s="55">
        <v>0.86</v>
      </c>
      <c r="T46" s="55">
        <v>14.39</v>
      </c>
      <c r="U46" s="55">
        <f t="shared" si="6"/>
        <v>0.88743735431235427</v>
      </c>
      <c r="V46" s="62">
        <f t="shared" si="7"/>
        <v>427.54581220491593</v>
      </c>
      <c r="W46" s="62">
        <f t="shared" si="8"/>
        <v>461.29401668491596</v>
      </c>
      <c r="X46" s="66">
        <f t="shared" si="0"/>
        <v>295861.70204580185</v>
      </c>
      <c r="Y46" s="66">
        <f t="shared" si="1"/>
        <v>1370965.8175875703</v>
      </c>
    </row>
    <row r="47" spans="1:25" s="7" customFormat="1" ht="15" customHeight="1" x14ac:dyDescent="0.25">
      <c r="A47" s="34">
        <v>206364064</v>
      </c>
      <c r="B47" s="39" t="e">
        <f>VLOOKUP(A47,#REF!,4,FALSE)</f>
        <v>#REF!</v>
      </c>
      <c r="C47" s="49" t="s">
        <v>70</v>
      </c>
      <c r="D47" s="31">
        <f>VLOOKUP(A47,[1]Summary!$E$2:$AA$56,23,FALSE)</f>
        <v>18474</v>
      </c>
      <c r="E47" s="31">
        <f>VLOOKUP(A47,'[1]PD Summary'!$G$3:$BK$57,57,FALSE)</f>
        <v>9398</v>
      </c>
      <c r="F47" s="31">
        <f>VLOOKUP(A47,'[1]PD Summary'!$G$3:$BJ$57,56,FALSE)</f>
        <v>7975</v>
      </c>
      <c r="G47" s="31">
        <f>VLOOKUP(A47,[1]Summary!$E$2:$S$56,15,FALSE)</f>
        <v>50</v>
      </c>
      <c r="H47" s="55">
        <f>VLOOKUP(A47,'[2]PD Summary'!$G$3:$AU$57,41,FALSE)</f>
        <v>0.62450819672131153</v>
      </c>
      <c r="I47" s="55">
        <f>VLOOKUP(A47,'[2]PD Summary'!$G$3:$AW$57,43,FALSE)</f>
        <v>13.08</v>
      </c>
      <c r="J47" s="55">
        <f>VLOOKUP(A47,'[1]PD Summary'!$G$3:$CF$57,78,FALSE)</f>
        <v>444.26702023095334</v>
      </c>
      <c r="K47" s="55">
        <f>VLOOKUP(A47,'[1]PD Summary'!$G$3:$CA$57,73,FALSE)</f>
        <v>477.82702023095334</v>
      </c>
      <c r="L47" s="32" t="e">
        <f>VLOOKUP(A47,#REF!,6,FALSE)</f>
        <v>#REF!</v>
      </c>
      <c r="M47" s="32" t="e">
        <f>VLOOKUP(A47,#REF!,5,FALSE)</f>
        <v>#REF!</v>
      </c>
      <c r="N47" s="55">
        <f t="shared" si="2"/>
        <v>444.26702023095334</v>
      </c>
      <c r="O47" s="55">
        <f t="shared" si="3"/>
        <v>477.82702023095334</v>
      </c>
      <c r="P47" s="55">
        <f t="shared" si="4"/>
        <v>446.75846968040855</v>
      </c>
      <c r="Q47" s="55">
        <f t="shared" si="5"/>
        <v>480.50667416040858</v>
      </c>
      <c r="R47" s="55">
        <v>1.24</v>
      </c>
      <c r="S47" s="55">
        <v>0.86</v>
      </c>
      <c r="T47" s="55">
        <v>14.39</v>
      </c>
      <c r="U47" s="55">
        <f t="shared" si="6"/>
        <v>0.80421132402295115</v>
      </c>
      <c r="V47" s="62">
        <f t="shared" si="7"/>
        <v>450.34817280771023</v>
      </c>
      <c r="W47" s="62">
        <f t="shared" si="8"/>
        <v>484.09637728771025</v>
      </c>
      <c r="X47" s="66">
        <f t="shared" si="0"/>
        <v>4232372.1280468609</v>
      </c>
      <c r="Y47" s="66">
        <f t="shared" si="1"/>
        <v>3860668.6088694893</v>
      </c>
    </row>
    <row r="48" spans="1:25" s="7" customFormat="1" ht="15" customHeight="1" x14ac:dyDescent="0.25">
      <c r="A48" s="34">
        <v>206190650</v>
      </c>
      <c r="B48" s="39" t="e">
        <f>VLOOKUP(A48,#REF!,4,FALSE)</f>
        <v>#REF!</v>
      </c>
      <c r="C48" s="49" t="s">
        <v>71</v>
      </c>
      <c r="D48" s="31">
        <f>VLOOKUP(A48,[1]Summary!$E$2:$AA$56,23,FALSE)</f>
        <v>6825</v>
      </c>
      <c r="E48" s="31">
        <f>VLOOKUP(A48,'[1]PD Summary'!$G$3:$BK$57,57,FALSE)</f>
        <v>2078</v>
      </c>
      <c r="F48" s="31">
        <f>VLOOKUP(A48,'[1]PD Summary'!$G$3:$BJ$57,56,FALSE)</f>
        <v>3815</v>
      </c>
      <c r="G48" s="31">
        <f>VLOOKUP(A48,[1]Summary!$E$2:$S$56,15,FALSE)</f>
        <v>24</v>
      </c>
      <c r="H48" s="55">
        <f>VLOOKUP(A48,'[2]PD Summary'!$G$3:$AU$57,41,FALSE)</f>
        <v>0.72085151116951385</v>
      </c>
      <c r="I48" s="55">
        <f>VLOOKUP(A48,'[2]PD Summary'!$G$3:$AW$57,43,FALSE)</f>
        <v>13.08</v>
      </c>
      <c r="J48" s="55">
        <f>VLOOKUP(A48,'[1]PD Summary'!$G$3:$CF$57,78,FALSE)</f>
        <v>341.11257073292654</v>
      </c>
      <c r="K48" s="55">
        <f>VLOOKUP(A48,'[1]PD Summary'!$G$3:$CA$57,73,FALSE)</f>
        <v>374.67257073292654</v>
      </c>
      <c r="L48" s="55" t="e">
        <f>VLOOKUP(A48,#REF!,6,FALSE)</f>
        <v>#REF!</v>
      </c>
      <c r="M48" s="55" t="e">
        <f>VLOOKUP(A48,#REF!,5,FALSE)</f>
        <v>#REF!</v>
      </c>
      <c r="N48" s="55">
        <f t="shared" si="2"/>
        <v>341.11257073292654</v>
      </c>
      <c r="O48" s="55">
        <f t="shared" si="3"/>
        <v>374.67257073292654</v>
      </c>
      <c r="P48" s="55">
        <f t="shared" si="4"/>
        <v>343.02553002959684</v>
      </c>
      <c r="Q48" s="55">
        <f t="shared" si="5"/>
        <v>376.77373450959681</v>
      </c>
      <c r="R48" s="55">
        <v>1.24</v>
      </c>
      <c r="S48" s="55">
        <v>0.86</v>
      </c>
      <c r="T48" s="55">
        <v>14.39</v>
      </c>
      <c r="U48" s="55">
        <f t="shared" si="6"/>
        <v>1.044887912087912</v>
      </c>
      <c r="V48" s="62">
        <f t="shared" si="7"/>
        <v>346.75956643051524</v>
      </c>
      <c r="W48" s="62">
        <f t="shared" si="8"/>
        <v>380.50777091051521</v>
      </c>
      <c r="X48" s="66">
        <f t="shared" si="0"/>
        <v>720566.37904261064</v>
      </c>
      <c r="Y48" s="66">
        <f t="shared" si="1"/>
        <v>1451637.1460236155</v>
      </c>
    </row>
    <row r="49" spans="1:35" s="7" customFormat="1" ht="15" customHeight="1" x14ac:dyDescent="0.25">
      <c r="A49" s="34">
        <v>206190270</v>
      </c>
      <c r="B49" s="39" t="e">
        <f>VLOOKUP(A49,#REF!,4,FALSE)</f>
        <v>#REF!</v>
      </c>
      <c r="C49" s="49" t="s">
        <v>72</v>
      </c>
      <c r="D49" s="31">
        <f>VLOOKUP(A49,[1]Summary!$E$2:$AA$56,23,FALSE)</f>
        <v>6477</v>
      </c>
      <c r="E49" s="31">
        <f>VLOOKUP(A49,'[1]PD Summary'!$G$3:$BK$57,57,FALSE)</f>
        <v>3394</v>
      </c>
      <c r="F49" s="31">
        <f>VLOOKUP(A49,'[1]PD Summary'!$G$3:$BJ$57,56,FALSE)</f>
        <v>2508</v>
      </c>
      <c r="G49" s="31">
        <f>VLOOKUP(A49,[1]Summary!$E$2:$S$56,15,FALSE)</f>
        <v>21</v>
      </c>
      <c r="H49" s="55">
        <f>VLOOKUP(A49,'[2]PD Summary'!$G$3:$AU$57,41,FALSE)</f>
        <v>0.75234639498432609</v>
      </c>
      <c r="I49" s="55">
        <f>VLOOKUP(A49,'[2]PD Summary'!$G$3:$AW$57,43,FALSE)</f>
        <v>13.08</v>
      </c>
      <c r="J49" s="55">
        <f>VLOOKUP(A49,'[1]PD Summary'!$G$3:$CF$57,78,FALSE)</f>
        <v>381.28455988515157</v>
      </c>
      <c r="K49" s="55">
        <f>VLOOKUP(A49,'[1]PD Summary'!$G$3:$CA$57,73,FALSE)</f>
        <v>414.84455988515157</v>
      </c>
      <c r="L49" s="32" t="e">
        <f>VLOOKUP(A49,#REF!,6,FALSE)</f>
        <v>#REF!</v>
      </c>
      <c r="M49" s="32" t="e">
        <f>VLOOKUP(A49,#REF!,5,FALSE)</f>
        <v>#REF!</v>
      </c>
      <c r="N49" s="55">
        <f t="shared" si="2"/>
        <v>381.28455988515157</v>
      </c>
      <c r="O49" s="55">
        <f t="shared" si="3"/>
        <v>414.84455988515157</v>
      </c>
      <c r="P49" s="55">
        <f t="shared" si="4"/>
        <v>383.4228036969875</v>
      </c>
      <c r="Q49" s="55">
        <f t="shared" si="5"/>
        <v>417.17100817698753</v>
      </c>
      <c r="R49" s="55">
        <v>1.24</v>
      </c>
      <c r="S49" s="55">
        <v>0.86</v>
      </c>
      <c r="T49" s="55">
        <v>14.39</v>
      </c>
      <c r="U49" s="55">
        <f t="shared" si="6"/>
        <v>0.96339972209356173</v>
      </c>
      <c r="V49" s="62">
        <f t="shared" si="7"/>
        <v>387.04385702409678</v>
      </c>
      <c r="W49" s="62">
        <f t="shared" si="8"/>
        <v>420.79206150409681</v>
      </c>
      <c r="X49" s="66">
        <f t="shared" si="0"/>
        <v>1313626.8507397845</v>
      </c>
      <c r="Y49" s="66">
        <f t="shared" si="1"/>
        <v>1055346.4902522748</v>
      </c>
    </row>
    <row r="50" spans="1:35" s="7" customFormat="1" ht="15" customHeight="1" x14ac:dyDescent="0.25">
      <c r="A50" s="34">
        <v>206190299</v>
      </c>
      <c r="B50" s="39" t="e">
        <f>VLOOKUP(A50,#REF!,4,FALSE)</f>
        <v>#REF!</v>
      </c>
      <c r="C50" s="49" t="s">
        <v>73</v>
      </c>
      <c r="D50" s="31">
        <f>VLOOKUP(A50,[1]Summary!$E$2:$AA$56,23,FALSE)</f>
        <v>20048</v>
      </c>
      <c r="E50" s="31">
        <f>VLOOKUP(A50,'[1]PD Summary'!$G$3:$BK$57,57,FALSE)</f>
        <v>8082</v>
      </c>
      <c r="F50" s="31">
        <f>VLOOKUP(A50,'[1]PD Summary'!$G$3:$BJ$57,56,FALSE)</f>
        <v>7112</v>
      </c>
      <c r="G50" s="31">
        <f>VLOOKUP(A50,[1]Summary!$E$2:$S$56,15,FALSE)</f>
        <v>59</v>
      </c>
      <c r="H50" s="55">
        <f>VLOOKUP(A50,'[2]PD Summary'!$G$3:$AU$57,41,FALSE)</f>
        <v>0.83476508820798512</v>
      </c>
      <c r="I50" s="55">
        <f>VLOOKUP(A50,'[2]PD Summary'!$G$3:$AW$57,43,FALSE)</f>
        <v>13.08</v>
      </c>
      <c r="J50" s="55">
        <f>VLOOKUP(A50,'[1]PD Summary'!$G$3:$CF$57,78,FALSE)</f>
        <v>453.7156264632398</v>
      </c>
      <c r="K50" s="55">
        <f>VLOOKUP(A50,'[1]PD Summary'!$G$3:$CA$57,73,FALSE)</f>
        <v>487.2756264632398</v>
      </c>
      <c r="L50" s="32" t="e">
        <f>VLOOKUP(A50,#REF!,6,FALSE)</f>
        <v>#REF!</v>
      </c>
      <c r="M50" s="32" t="e">
        <f>VLOOKUP(A50,#REF!,5,FALSE)</f>
        <v>#REF!</v>
      </c>
      <c r="N50" s="55">
        <f t="shared" si="2"/>
        <v>453.7156264632398</v>
      </c>
      <c r="O50" s="55">
        <f t="shared" si="3"/>
        <v>487.2756264632398</v>
      </c>
      <c r="P50" s="55">
        <f t="shared" si="4"/>
        <v>456.26006369644568</v>
      </c>
      <c r="Q50" s="55">
        <f t="shared" si="5"/>
        <v>490.00826817644565</v>
      </c>
      <c r="R50" s="55">
        <v>1.24</v>
      </c>
      <c r="S50" s="55">
        <v>0.86</v>
      </c>
      <c r="T50" s="55">
        <v>14.39</v>
      </c>
      <c r="U50" s="55">
        <f t="shared" si="6"/>
        <v>0.87446428571428558</v>
      </c>
      <c r="V50" s="62">
        <f t="shared" si="7"/>
        <v>459.70976289395202</v>
      </c>
      <c r="W50" s="62">
        <f t="shared" si="8"/>
        <v>493.45796737395199</v>
      </c>
      <c r="X50" s="66">
        <f t="shared" si="0"/>
        <v>3715374.3037089203</v>
      </c>
      <c r="Y50" s="66">
        <f t="shared" si="1"/>
        <v>3509473.0639635464</v>
      </c>
    </row>
    <row r="51" spans="1:35" s="7" customFormat="1" ht="15" customHeight="1" x14ac:dyDescent="0.25">
      <c r="A51" s="36">
        <v>206190703</v>
      </c>
      <c r="B51" s="39" t="e">
        <f>VLOOKUP(A51,#REF!,4,FALSE)</f>
        <v>#REF!</v>
      </c>
      <c r="C51" s="49" t="s">
        <v>74</v>
      </c>
      <c r="D51" s="31">
        <f>VLOOKUP(A51,[1]Summary!$E$2:$AA$56,23,FALSE)</f>
        <v>13029</v>
      </c>
      <c r="E51" s="31">
        <f>VLOOKUP(A51,'[1]PD Summary'!$G$3:$BK$57,57,FALSE)</f>
        <v>6228</v>
      </c>
      <c r="F51" s="31">
        <f>VLOOKUP(A51,'[1]PD Summary'!$G$3:$BJ$57,56,FALSE)</f>
        <v>5584</v>
      </c>
      <c r="G51" s="31">
        <f>VLOOKUP(A51,[1]Summary!$E$2:$S$56,15,FALSE)</f>
        <v>37</v>
      </c>
      <c r="H51" s="55">
        <f>VLOOKUP(A51,'[2]PD Summary'!$G$3:$AU$57,41,FALSE)</f>
        <v>0.65640251474697298</v>
      </c>
      <c r="I51" s="55">
        <f>VLOOKUP(A51,'[2]PD Summary'!$G$3:$AW$57,43,FALSE)</f>
        <v>13.08</v>
      </c>
      <c r="J51" s="55">
        <f>VLOOKUP(A51,'[1]PD Summary'!$G$3:$CF$57,78,FALSE)</f>
        <v>410.99563463435322</v>
      </c>
      <c r="K51" s="55">
        <f>VLOOKUP(A51,'[1]PD Summary'!$G$3:$CA$57,73,FALSE)</f>
        <v>444.55563463435323</v>
      </c>
      <c r="L51" s="32" t="e">
        <f>VLOOKUP(A51,#REF!,6,FALSE)</f>
        <v>#REF!</v>
      </c>
      <c r="M51" s="32" t="e">
        <f>VLOOKUP(A51,#REF!,5,FALSE)</f>
        <v>#REF!</v>
      </c>
      <c r="N51" s="55">
        <f t="shared" si="2"/>
        <v>410.99563463435322</v>
      </c>
      <c r="O51" s="55">
        <f t="shared" si="3"/>
        <v>444.55563463435323</v>
      </c>
      <c r="P51" s="55">
        <f t="shared" si="4"/>
        <v>413.3004981533827</v>
      </c>
      <c r="Q51" s="55">
        <f t="shared" si="5"/>
        <v>447.04870263338273</v>
      </c>
      <c r="R51" s="55">
        <v>1.24</v>
      </c>
      <c r="S51" s="55">
        <v>0.86</v>
      </c>
      <c r="T51" s="55">
        <v>14.39</v>
      </c>
      <c r="U51" s="55">
        <f t="shared" si="6"/>
        <v>0.84382377772660988</v>
      </c>
      <c r="V51" s="62">
        <f t="shared" si="7"/>
        <v>416.89791941636236</v>
      </c>
      <c r="W51" s="62">
        <f t="shared" si="8"/>
        <v>450.64612389636238</v>
      </c>
      <c r="X51" s="66">
        <f t="shared" si="0"/>
        <v>2596440.2421251046</v>
      </c>
      <c r="Y51" s="66">
        <f t="shared" si="1"/>
        <v>2516407.9558372875</v>
      </c>
    </row>
    <row r="52" spans="1:35" s="7" customFormat="1" ht="15" customHeight="1" x14ac:dyDescent="0.25">
      <c r="A52" s="34">
        <v>206190653</v>
      </c>
      <c r="B52" s="39" t="e">
        <f>VLOOKUP(A52,#REF!,4,FALSE)</f>
        <v>#REF!</v>
      </c>
      <c r="C52" s="49" t="s">
        <v>75</v>
      </c>
      <c r="D52" s="31">
        <f>VLOOKUP(A52,[1]Summary!$E$2:$AA$56,23,FALSE)</f>
        <v>14313</v>
      </c>
      <c r="E52" s="31">
        <f>VLOOKUP(A52,'[1]PD Summary'!$G$3:$BK$57,57,FALSE)</f>
        <v>7214</v>
      </c>
      <c r="F52" s="31">
        <f>VLOOKUP(A52,'[1]PD Summary'!$G$3:$BJ$57,56,FALSE)</f>
        <v>6142</v>
      </c>
      <c r="G52" s="31">
        <f>VLOOKUP(A52,[1]Summary!$E$2:$S$56,15,FALSE)</f>
        <v>40</v>
      </c>
      <c r="H52" s="55">
        <f>VLOOKUP(A52,'[2]PD Summary'!$G$3:$AU$57,41,FALSE)</f>
        <v>0.64581479126933672</v>
      </c>
      <c r="I52" s="55">
        <f>VLOOKUP(A52,'[2]PD Summary'!$G$3:$AW$57,43,FALSE)</f>
        <v>13.08</v>
      </c>
      <c r="J52" s="55">
        <f>VLOOKUP(A52,'[1]PD Summary'!$G$3:$CF$57,78,FALSE)</f>
        <v>423.78661012067323</v>
      </c>
      <c r="K52" s="55">
        <f>VLOOKUP(A52,'[1]PD Summary'!$G$3:$CA$57,73,FALSE)</f>
        <v>457.34661012067323</v>
      </c>
      <c r="L52" s="32" t="e">
        <f>VLOOKUP(A52,#REF!,6,FALSE)</f>
        <v>#REF!</v>
      </c>
      <c r="M52" s="32" t="e">
        <f>VLOOKUP(A52,#REF!,5,FALSE)</f>
        <v>#REF!</v>
      </c>
      <c r="N52" s="55">
        <f t="shared" si="2"/>
        <v>423.78661012067323</v>
      </c>
      <c r="O52" s="55">
        <f t="shared" si="3"/>
        <v>457.34661012067323</v>
      </c>
      <c r="P52" s="55">
        <f t="shared" si="4"/>
        <v>426.16320543022999</v>
      </c>
      <c r="Q52" s="55">
        <f t="shared" si="5"/>
        <v>459.91140991023002</v>
      </c>
      <c r="R52" s="55">
        <v>1.24</v>
      </c>
      <c r="S52" s="55">
        <v>0.86</v>
      </c>
      <c r="T52" s="55">
        <v>14.39</v>
      </c>
      <c r="U52" s="55">
        <f t="shared" si="6"/>
        <v>0.83040592468385377</v>
      </c>
      <c r="V52" s="62">
        <f t="shared" si="7"/>
        <v>429.75779656364455</v>
      </c>
      <c r="W52" s="62">
        <f t="shared" si="8"/>
        <v>463.50600104364457</v>
      </c>
      <c r="X52" s="66">
        <f t="shared" si="0"/>
        <v>3100272.7444101316</v>
      </c>
      <c r="Y52" s="66">
        <f t="shared" si="1"/>
        <v>2846853.8584100651</v>
      </c>
    </row>
    <row r="53" spans="1:35" s="7" customFormat="1" ht="15" customHeight="1" x14ac:dyDescent="0.25">
      <c r="A53" s="34">
        <v>206190773</v>
      </c>
      <c r="B53" s="39" t="e">
        <f>VLOOKUP(A53,#REF!,4,FALSE)</f>
        <v>#REF!</v>
      </c>
      <c r="C53" s="49" t="s">
        <v>76</v>
      </c>
      <c r="D53" s="31">
        <f>VLOOKUP(A53,[1]Summary!$E$2:$AA$56,23,FALSE)</f>
        <v>8033</v>
      </c>
      <c r="E53" s="31">
        <f>VLOOKUP(A53,'[1]PD Summary'!$G$3:$BK$57,57,FALSE)</f>
        <v>2345</v>
      </c>
      <c r="F53" s="31">
        <f>VLOOKUP(A53,'[1]PD Summary'!$G$3:$BJ$57,56,FALSE)</f>
        <v>3811</v>
      </c>
      <c r="G53" s="31">
        <f>VLOOKUP(A53,[1]Summary!$E$2:$S$56,15,FALSE)</f>
        <v>24</v>
      </c>
      <c r="H53" s="55">
        <f>VLOOKUP(A53,'[2]PD Summary'!$G$3:$AU$57,41,FALSE)</f>
        <v>0.66711419190076615</v>
      </c>
      <c r="I53" s="55">
        <f>VLOOKUP(A53,'[2]PD Summary'!$G$3:$AW$57,43,FALSE)</f>
        <v>13.08</v>
      </c>
      <c r="J53" s="55">
        <f>VLOOKUP(A53,'[1]PD Summary'!$G$3:$CF$57,78,FALSE)</f>
        <v>426.8959423015159</v>
      </c>
      <c r="K53" s="55">
        <f>VLOOKUP(A53,'[1]PD Summary'!$G$3:$CA$57,73,FALSE)</f>
        <v>460.4559423015159</v>
      </c>
      <c r="L53" s="32" t="e">
        <f>VLOOKUP(A53,#REF!,6,FALSE)</f>
        <v>#REF!</v>
      </c>
      <c r="M53" s="32" t="e">
        <f>VLOOKUP(A53,#REF!,5,FALSE)</f>
        <v>#REF!</v>
      </c>
      <c r="N53" s="55">
        <f t="shared" si="2"/>
        <v>426.8959423015159</v>
      </c>
      <c r="O53" s="55">
        <f t="shared" si="3"/>
        <v>460.4559423015159</v>
      </c>
      <c r="P53" s="55">
        <f t="shared" si="4"/>
        <v>429.2899747459428</v>
      </c>
      <c r="Q53" s="55">
        <f t="shared" si="5"/>
        <v>463.03817922594283</v>
      </c>
      <c r="R53" s="55">
        <v>1.24</v>
      </c>
      <c r="S53" s="55">
        <v>0.86</v>
      </c>
      <c r="T53" s="55">
        <v>14.39</v>
      </c>
      <c r="U53" s="55">
        <f t="shared" si="6"/>
        <v>0.88775799825718904</v>
      </c>
      <c r="V53" s="62">
        <f t="shared" si="7"/>
        <v>432.92061855229923</v>
      </c>
      <c r="W53" s="62">
        <f t="shared" si="8"/>
        <v>466.66882303229926</v>
      </c>
      <c r="X53" s="66">
        <f t="shared" si="0"/>
        <v>1015198.8505051417</v>
      </c>
      <c r="Y53" s="66">
        <f t="shared" si="1"/>
        <v>1778474.8845760925</v>
      </c>
    </row>
    <row r="54" spans="1:35" s="7" customFormat="1" ht="15" customHeight="1" x14ac:dyDescent="0.25">
      <c r="A54" s="34">
        <v>206190776</v>
      </c>
      <c r="B54" s="39" t="e">
        <f>VLOOKUP(A54,#REF!,4,FALSE)</f>
        <v>#REF!</v>
      </c>
      <c r="C54" s="49" t="s">
        <v>77</v>
      </c>
      <c r="D54" s="31">
        <f>VLOOKUP(A54,[1]Summary!$E$2:$AA$56,23,FALSE)</f>
        <v>13723</v>
      </c>
      <c r="E54" s="31">
        <f>VLOOKUP(A54,'[1]PD Summary'!$G$3:$BK$57,57,FALSE)</f>
        <v>6762</v>
      </c>
      <c r="F54" s="31">
        <f>VLOOKUP(A54,'[1]PD Summary'!$G$3:$BJ$57,56,FALSE)</f>
        <v>6928</v>
      </c>
      <c r="G54" s="31">
        <f>VLOOKUP(A54,[1]Summary!$E$2:$S$56,15,FALSE)</f>
        <v>39</v>
      </c>
      <c r="H54" s="55">
        <f>VLOOKUP(A54,'[2]PD Summary'!$G$3:$AU$57,41,FALSE)</f>
        <v>0.63595847898979807</v>
      </c>
      <c r="I54" s="55">
        <f>VLOOKUP(A54,'[2]PD Summary'!$G$3:$AW$57,43,FALSE)</f>
        <v>13.08</v>
      </c>
      <c r="J54" s="55">
        <f>VLOOKUP(A54,'[1]PD Summary'!$G$3:$CF$57,78,FALSE)</f>
        <v>398.37618276467424</v>
      </c>
      <c r="K54" s="55">
        <f>VLOOKUP(A54,'[1]PD Summary'!$G$3:$CA$57,73,FALSE)</f>
        <v>431.93618276467424</v>
      </c>
      <c r="L54" s="32" t="e">
        <f>VLOOKUP(A54,#REF!,6,FALSE)</f>
        <v>#REF!</v>
      </c>
      <c r="M54" s="32" t="e">
        <f>VLOOKUP(A54,#REF!,5,FALSE)</f>
        <v>#REF!</v>
      </c>
      <c r="N54" s="55">
        <f t="shared" si="2"/>
        <v>398.37618276467424</v>
      </c>
      <c r="O54" s="55">
        <f t="shared" si="3"/>
        <v>431.93618276467424</v>
      </c>
      <c r="P54" s="55">
        <f t="shared" si="4"/>
        <v>400.61027639761858</v>
      </c>
      <c r="Q54" s="55">
        <f t="shared" si="5"/>
        <v>434.35848087761855</v>
      </c>
      <c r="R54" s="55">
        <v>1.24</v>
      </c>
      <c r="S54" s="55">
        <v>0.86</v>
      </c>
      <c r="T54" s="55">
        <v>14.39</v>
      </c>
      <c r="U54" s="55">
        <f t="shared" si="6"/>
        <v>0.8444552940319171</v>
      </c>
      <c r="V54" s="62">
        <f t="shared" si="7"/>
        <v>404.22877321266077</v>
      </c>
      <c r="W54" s="62">
        <f t="shared" si="8"/>
        <v>437.97697769266074</v>
      </c>
      <c r="X54" s="66">
        <f t="shared" si="0"/>
        <v>2733394.9644640121</v>
      </c>
      <c r="Y54" s="66">
        <f t="shared" si="1"/>
        <v>3034304.5014547538</v>
      </c>
    </row>
    <row r="55" spans="1:35" s="7" customFormat="1" ht="15" customHeight="1" x14ac:dyDescent="0.25">
      <c r="A55" s="34">
        <v>206190786</v>
      </c>
      <c r="B55" s="39" t="e">
        <f>VLOOKUP(A55,#REF!,4,FALSE)</f>
        <v>#REF!</v>
      </c>
      <c r="C55" s="49" t="s">
        <v>78</v>
      </c>
      <c r="D55" s="31">
        <f>VLOOKUP(A55,[1]Summary!$E$2:$AA$56,23,FALSE)</f>
        <v>16731</v>
      </c>
      <c r="E55" s="31">
        <f>VLOOKUP(A55,'[1]PD Summary'!$G$3:$BK$57,57,FALSE)</f>
        <v>9618</v>
      </c>
      <c r="F55" s="31">
        <f>VLOOKUP(A55,'[1]PD Summary'!$G$3:$BJ$57,56,FALSE)</f>
        <v>6392</v>
      </c>
      <c r="G55" s="31">
        <f>VLOOKUP(A55,[1]Summary!$E$2:$S$56,15,FALSE)</f>
        <v>48</v>
      </c>
      <c r="H55" s="55">
        <f>VLOOKUP(A55,'[2]PD Summary'!$G$3:$AU$57,41,FALSE)</f>
        <v>0.65822894168466528</v>
      </c>
      <c r="I55" s="55">
        <f>VLOOKUP(A55,'[2]PD Summary'!$G$3:$AW$57,43,FALSE)</f>
        <v>13.08</v>
      </c>
      <c r="J55" s="55">
        <f>VLOOKUP(A55,'[1]PD Summary'!$G$3:$CF$57,78,FALSE)</f>
        <v>529.12132482996276</v>
      </c>
      <c r="K55" s="55">
        <f>VLOOKUP(A55,'[1]PD Summary'!$G$3:$CA$57,73,FALSE)</f>
        <v>562.6813248299627</v>
      </c>
      <c r="L55" s="32" t="e">
        <f>VLOOKUP(A55,#REF!,6,FALSE)</f>
        <v>#REF!</v>
      </c>
      <c r="M55" s="32" t="e">
        <f>VLOOKUP(A55,#REF!,5,FALSE)</f>
        <v>#REF!</v>
      </c>
      <c r="N55" s="55">
        <f t="shared" si="2"/>
        <v>529.12132482996276</v>
      </c>
      <c r="O55" s="55">
        <f t="shared" si="3"/>
        <v>562.6813248299627</v>
      </c>
      <c r="P55" s="55">
        <f t="shared" si="4"/>
        <v>532.08863721960927</v>
      </c>
      <c r="Q55" s="55">
        <f t="shared" si="5"/>
        <v>565.83684169960918</v>
      </c>
      <c r="R55" s="55">
        <v>1.24</v>
      </c>
      <c r="S55" s="55">
        <v>0.86</v>
      </c>
      <c r="T55" s="55">
        <v>14.39</v>
      </c>
      <c r="U55" s="55">
        <f t="shared" si="6"/>
        <v>0.85247265554957863</v>
      </c>
      <c r="V55" s="62">
        <f t="shared" si="7"/>
        <v>535.69288093347416</v>
      </c>
      <c r="W55" s="62">
        <f t="shared" si="8"/>
        <v>569.44108541347407</v>
      </c>
      <c r="X55" s="66">
        <f t="shared" si="0"/>
        <v>5152294.1288181543</v>
      </c>
      <c r="Y55" s="66">
        <f t="shared" si="1"/>
        <v>3639867.4179629264</v>
      </c>
    </row>
    <row r="56" spans="1:35" s="7" customFormat="1" ht="15" customHeight="1" x14ac:dyDescent="0.25">
      <c r="A56" s="34">
        <v>206370670</v>
      </c>
      <c r="B56" s="39" t="e">
        <f>VLOOKUP(A56,#REF!,4,FALSE)</f>
        <v>#REF!</v>
      </c>
      <c r="C56" s="49" t="s">
        <v>79</v>
      </c>
      <c r="D56" s="31">
        <f>VLOOKUP(A56,[1]Summary!$E$2:$AA$56,23,FALSE)</f>
        <v>5078</v>
      </c>
      <c r="E56" s="31">
        <f>VLOOKUP(A56,'[1]PD Summary'!$G$3:$BK$57,57,FALSE)</f>
        <v>666</v>
      </c>
      <c r="F56" s="31">
        <f>VLOOKUP(A56,'[1]PD Summary'!$G$3:$BJ$57,56,FALSE)</f>
        <v>3737</v>
      </c>
      <c r="G56" s="31">
        <f>VLOOKUP(A56,[1]Summary!$E$2:$S$56,15,FALSE)</f>
        <v>15</v>
      </c>
      <c r="H56" s="55">
        <f>VLOOKUP(A56,'[2]PD Summary'!$G$3:$AU$57,41,FALSE)</f>
        <v>0.64885503406510214</v>
      </c>
      <c r="I56" s="55">
        <f>VLOOKUP(A56,'[2]PD Summary'!$G$3:$AW$57,43,FALSE)</f>
        <v>13.08</v>
      </c>
      <c r="J56" s="55">
        <f>VLOOKUP(A56,'[1]PD Summary'!$G$3:$CF$57,78,FALSE)</f>
        <v>470.74558590826518</v>
      </c>
      <c r="K56" s="55">
        <f>VLOOKUP(A56,'[1]PD Summary'!$G$3:$CA$57,73,FALSE)</f>
        <v>504.30558590826519</v>
      </c>
      <c r="L56" s="32" t="e">
        <f>VLOOKUP(A56,#REF!,6,FALSE)</f>
        <v>#REF!</v>
      </c>
      <c r="M56" s="32" t="e">
        <f>VLOOKUP(A56,#REF!,5,FALSE)</f>
        <v>#REF!</v>
      </c>
      <c r="N56" s="55">
        <f t="shared" si="2"/>
        <v>470.74558590826518</v>
      </c>
      <c r="O56" s="55">
        <f t="shared" si="3"/>
        <v>504.30558590826519</v>
      </c>
      <c r="P56" s="55">
        <f t="shared" si="4"/>
        <v>473.38552715403875</v>
      </c>
      <c r="Q56" s="55">
        <f t="shared" si="5"/>
        <v>507.13373163403878</v>
      </c>
      <c r="R56" s="55">
        <v>1.24</v>
      </c>
      <c r="S56" s="55">
        <v>0.86</v>
      </c>
      <c r="T56" s="55">
        <v>14.39</v>
      </c>
      <c r="U56" s="55">
        <f t="shared" si="6"/>
        <v>0.87772745175265843</v>
      </c>
      <c r="V56" s="62">
        <f t="shared" si="7"/>
        <v>477.02439957172635</v>
      </c>
      <c r="W56" s="62">
        <f t="shared" si="8"/>
        <v>510.77260405172638</v>
      </c>
      <c r="X56" s="66">
        <f t="shared" si="0"/>
        <v>317698.25011476973</v>
      </c>
      <c r="Y56" s="66">
        <f t="shared" si="1"/>
        <v>1908757.2213413015</v>
      </c>
    </row>
    <row r="57" spans="1:35" s="7" customFormat="1" ht="15" customHeight="1" x14ac:dyDescent="0.25">
      <c r="A57" s="34">
        <v>206190855</v>
      </c>
      <c r="B57" s="39" t="e">
        <f>VLOOKUP(A57,#REF!,4,FALSE)</f>
        <v>#REF!</v>
      </c>
      <c r="C57" s="49" t="s">
        <v>80</v>
      </c>
      <c r="D57" s="31" t="e">
        <f>VLOOKUP(A57,[1]Summary!$E$2:$AA$56,23,FALSE)</f>
        <v>#N/A</v>
      </c>
      <c r="E57" s="31" t="e">
        <f>VLOOKUP(A57,'[1]PD Summary'!$G$3:$BK$57,57,FALSE)</f>
        <v>#N/A</v>
      </c>
      <c r="F57" s="31" t="e">
        <f>VLOOKUP(A57,'[1]PD Summary'!$G$3:$BJ$57,56,FALSE)</f>
        <v>#N/A</v>
      </c>
      <c r="G57" s="31" t="e">
        <f>VLOOKUP(A57,[1]Summary!$E$2:$S$56,15,FALSE)</f>
        <v>#N/A</v>
      </c>
      <c r="H57" s="55">
        <f>VLOOKUP(A57,'[2]PD Summary'!$G$3:$AU$57,41,FALSE)</f>
        <v>0.95941067830758897</v>
      </c>
      <c r="I57" s="55">
        <f>VLOOKUP(A57,'[2]PD Summary'!$G$3:$AW$57,43,FALSE)</f>
        <v>13.08</v>
      </c>
      <c r="J57" s="55" t="e">
        <f>VLOOKUP(A57,'[1]PD Summary'!$G$3:$CF$57,78,FALSE)</f>
        <v>#N/A</v>
      </c>
      <c r="K57" s="55" t="e">
        <f>VLOOKUP(A57,'[1]PD Summary'!$G$3:$CA$57,73,FALSE)</f>
        <v>#N/A</v>
      </c>
      <c r="L57" s="32" t="e">
        <f>VLOOKUP(A57,#REF!,6,FALSE)</f>
        <v>#REF!</v>
      </c>
      <c r="M57" s="32" t="e">
        <f>VLOOKUP(A57,#REF!,5,FALSE)</f>
        <v>#REF!</v>
      </c>
      <c r="N57" s="55" t="e">
        <f t="shared" si="2"/>
        <v>#N/A</v>
      </c>
      <c r="O57" s="55" t="e">
        <f t="shared" si="3"/>
        <v>#N/A</v>
      </c>
      <c r="P57" s="55" t="e">
        <f t="shared" si="4"/>
        <v>#N/A</v>
      </c>
      <c r="Q57" s="55" t="e">
        <f t="shared" si="5"/>
        <v>#N/A</v>
      </c>
      <c r="R57" s="55">
        <v>1.24</v>
      </c>
      <c r="S57" s="55">
        <v>0.86</v>
      </c>
      <c r="T57" s="55">
        <v>14.39</v>
      </c>
      <c r="U57" s="55" t="e">
        <f t="shared" si="6"/>
        <v>#N/A</v>
      </c>
      <c r="V57" s="62" t="e">
        <f t="shared" si="7"/>
        <v>#N/A</v>
      </c>
      <c r="W57" s="62" t="e">
        <f t="shared" si="8"/>
        <v>#N/A</v>
      </c>
      <c r="X57" s="66" t="e">
        <f t="shared" si="0"/>
        <v>#N/A</v>
      </c>
      <c r="Y57" s="66" t="e">
        <f t="shared" si="1"/>
        <v>#N/A</v>
      </c>
    </row>
    <row r="58" spans="1:35" s="7" customFormat="1" ht="15" customHeight="1" x14ac:dyDescent="0.25">
      <c r="A58" s="35">
        <v>206564120</v>
      </c>
      <c r="B58" s="39" t="e">
        <f>VLOOKUP(A58,#REF!,4,FALSE)</f>
        <v>#REF!</v>
      </c>
      <c r="C58" s="49" t="s">
        <v>81</v>
      </c>
      <c r="D58" s="31" t="e">
        <f>VLOOKUP(A58,[1]Summary!$E$2:$AA$56,23,FALSE)</f>
        <v>#N/A</v>
      </c>
      <c r="E58" s="31" t="e">
        <f>VLOOKUP(A58,'[1]PD Summary'!$G$3:$BK$57,57,FALSE)</f>
        <v>#N/A</v>
      </c>
      <c r="F58" s="31" t="e">
        <f>VLOOKUP(A58,'[1]PD Summary'!$G$3:$BJ$57,56,FALSE)</f>
        <v>#N/A</v>
      </c>
      <c r="G58" s="31" t="e">
        <f>VLOOKUP(A58,[1]Summary!$E$2:$S$56,15,FALSE)</f>
        <v>#N/A</v>
      </c>
      <c r="H58" s="55">
        <f>VLOOKUP(A58,'[2]PD Summary'!$G$3:$AU$57,41,FALSE)</f>
        <v>4.2759693877551017</v>
      </c>
      <c r="I58" s="55">
        <f>VLOOKUP(A58,'[2]PD Summary'!$G$3:$AW$57,43,FALSE)</f>
        <v>13.08</v>
      </c>
      <c r="J58" s="55" t="e">
        <f>VLOOKUP(A58,'[1]PD Summary'!$G$3:$CF$57,78,FALSE)</f>
        <v>#N/A</v>
      </c>
      <c r="K58" s="55" t="e">
        <f>VLOOKUP(A58,'[1]PD Summary'!$G$3:$CA$57,73,FALSE)</f>
        <v>#N/A</v>
      </c>
      <c r="L58" s="32" t="e">
        <f>VLOOKUP(A58,#REF!,6,FALSE)</f>
        <v>#REF!</v>
      </c>
      <c r="M58" s="32" t="e">
        <f>VLOOKUP(A58,#REF!,5,FALSE)</f>
        <v>#REF!</v>
      </c>
      <c r="N58" s="55" t="e">
        <f t="shared" si="2"/>
        <v>#N/A</v>
      </c>
      <c r="O58" s="55" t="e">
        <f t="shared" si="3"/>
        <v>#N/A</v>
      </c>
      <c r="P58" s="55" t="e">
        <f t="shared" si="4"/>
        <v>#N/A</v>
      </c>
      <c r="Q58" s="55" t="e">
        <f t="shared" si="5"/>
        <v>#N/A</v>
      </c>
      <c r="R58" s="55">
        <v>1.24</v>
      </c>
      <c r="S58" s="55">
        <v>0.86</v>
      </c>
      <c r="T58" s="55">
        <v>14.39</v>
      </c>
      <c r="U58" s="55" t="e">
        <f t="shared" si="6"/>
        <v>#N/A</v>
      </c>
      <c r="V58" s="62" t="e">
        <f t="shared" si="7"/>
        <v>#N/A</v>
      </c>
      <c r="W58" s="62" t="e">
        <f t="shared" si="8"/>
        <v>#N/A</v>
      </c>
      <c r="X58" s="66" t="e">
        <f t="shared" si="0"/>
        <v>#N/A</v>
      </c>
      <c r="Y58" s="66" t="e">
        <f t="shared" si="1"/>
        <v>#N/A</v>
      </c>
    </row>
    <row r="59" spans="1:35" s="7" customFormat="1" ht="15" customHeight="1" x14ac:dyDescent="0.25">
      <c r="A59" s="34">
        <v>206112227</v>
      </c>
      <c r="B59" s="39" t="e">
        <f>VLOOKUP(A59,#REF!,4,FALSE)</f>
        <v>#REF!</v>
      </c>
      <c r="C59" s="49" t="s">
        <v>82</v>
      </c>
      <c r="D59" s="31" t="e">
        <f>VLOOKUP(A59,[1]Summary!$E$2:$AA$56,23,FALSE)</f>
        <v>#N/A</v>
      </c>
      <c r="E59" s="31" t="e">
        <f>VLOOKUP(A59,'[1]PD Summary'!$G$3:$BK$57,57,FALSE)</f>
        <v>#N/A</v>
      </c>
      <c r="F59" s="31" t="e">
        <f>VLOOKUP(A59,'[1]PD Summary'!$G$3:$BJ$57,56,FALSE)</f>
        <v>#N/A</v>
      </c>
      <c r="G59" s="31" t="e">
        <f>VLOOKUP(A59,[1]Summary!$E$2:$S$56,15,FALSE)</f>
        <v>#N/A</v>
      </c>
      <c r="H59" s="55">
        <f>VLOOKUP(A59,'[2]PD Summary'!$G$3:$AU$57,41,FALSE)</f>
        <v>0.65946335833814185</v>
      </c>
      <c r="I59" s="55">
        <f>VLOOKUP(A59,'[2]PD Summary'!$G$3:$AW$57,43,FALSE)</f>
        <v>13.08</v>
      </c>
      <c r="J59" s="55" t="e">
        <f>VLOOKUP(A59,'[1]PD Summary'!$G$3:$CF$57,78,FALSE)</f>
        <v>#N/A</v>
      </c>
      <c r="K59" s="55" t="e">
        <f>VLOOKUP(A59,'[1]PD Summary'!$G$3:$CA$57,73,FALSE)</f>
        <v>#N/A</v>
      </c>
      <c r="L59" s="32" t="e">
        <f>VLOOKUP(A59,#REF!,6,FALSE)</f>
        <v>#REF!</v>
      </c>
      <c r="M59" s="32" t="e">
        <f>VLOOKUP(A59,#REF!,5,FALSE)</f>
        <v>#REF!</v>
      </c>
      <c r="N59" s="55" t="e">
        <f t="shared" si="2"/>
        <v>#N/A</v>
      </c>
      <c r="O59" s="55" t="e">
        <f t="shared" si="3"/>
        <v>#N/A</v>
      </c>
      <c r="P59" s="55" t="e">
        <f t="shared" si="4"/>
        <v>#N/A</v>
      </c>
      <c r="Q59" s="55" t="e">
        <f t="shared" si="5"/>
        <v>#N/A</v>
      </c>
      <c r="R59" s="55">
        <v>1.24</v>
      </c>
      <c r="S59" s="55">
        <v>0.86</v>
      </c>
      <c r="T59" s="55">
        <v>14.39</v>
      </c>
      <c r="U59" s="55" t="e">
        <f t="shared" si="6"/>
        <v>#N/A</v>
      </c>
      <c r="V59" s="62" t="e">
        <f t="shared" si="7"/>
        <v>#N/A</v>
      </c>
      <c r="W59" s="62" t="e">
        <f t="shared" si="8"/>
        <v>#N/A</v>
      </c>
      <c r="X59" s="66" t="e">
        <f t="shared" si="0"/>
        <v>#N/A</v>
      </c>
      <c r="Y59" s="66" t="e">
        <f t="shared" si="1"/>
        <v>#N/A</v>
      </c>
    </row>
    <row r="60" spans="1:35" s="11" customFormat="1" ht="4.5" customHeight="1" x14ac:dyDescent="0.25">
      <c r="A60" s="29"/>
      <c r="B60" s="39"/>
      <c r="C60" s="46"/>
      <c r="D60" s="31"/>
      <c r="E60" s="31"/>
      <c r="F60" s="31"/>
      <c r="G60" s="31"/>
      <c r="H60" s="32"/>
      <c r="I60" s="32"/>
      <c r="J60" s="32"/>
      <c r="K60" s="32"/>
      <c r="L60" s="31"/>
      <c r="M60" s="31"/>
      <c r="N60" s="55"/>
      <c r="O60" s="55"/>
      <c r="P60" s="55">
        <f t="shared" si="4"/>
        <v>0</v>
      </c>
      <c r="Q60" s="55">
        <f t="shared" si="5"/>
        <v>0</v>
      </c>
      <c r="R60" s="55">
        <v>1.24</v>
      </c>
      <c r="S60" s="55">
        <v>0.86</v>
      </c>
      <c r="T60" s="55">
        <v>14.39</v>
      </c>
      <c r="U60" s="33"/>
      <c r="V60" s="63">
        <f t="shared" si="7"/>
        <v>16.490000000000002</v>
      </c>
      <c r="W60" s="63">
        <f t="shared" si="8"/>
        <v>16.490000000000002</v>
      </c>
      <c r="X60" s="66"/>
      <c r="Y60" s="66"/>
      <c r="Z60" s="30"/>
      <c r="AA60" s="30"/>
      <c r="AE60" s="30"/>
      <c r="AF60" s="30"/>
      <c r="AG60" s="30"/>
      <c r="AH60" s="30"/>
      <c r="AI60" s="30"/>
    </row>
    <row r="61" spans="1:35" s="11" customFormat="1" ht="15" x14ac:dyDescent="0.25">
      <c r="A61" s="29"/>
      <c r="B61" s="40" t="s">
        <v>26</v>
      </c>
      <c r="C61" s="46"/>
      <c r="D61" s="31"/>
      <c r="E61" s="31"/>
      <c r="F61" s="31"/>
      <c r="G61" s="31"/>
      <c r="H61" s="32"/>
      <c r="I61" s="32"/>
      <c r="J61" s="32"/>
      <c r="K61" s="32"/>
      <c r="L61" s="31"/>
      <c r="M61" s="31"/>
      <c r="N61" s="55"/>
      <c r="O61" s="55"/>
      <c r="P61" s="55"/>
      <c r="Q61" s="55"/>
      <c r="R61" s="55"/>
      <c r="S61" s="55"/>
      <c r="T61" s="55"/>
      <c r="U61" s="33"/>
      <c r="V61" s="63"/>
      <c r="W61" s="63"/>
      <c r="X61" s="66"/>
      <c r="Y61" s="66"/>
      <c r="Z61" s="30"/>
      <c r="AA61" s="30"/>
      <c r="AE61" s="30"/>
      <c r="AF61" s="30"/>
      <c r="AG61" s="30"/>
      <c r="AH61" s="30"/>
      <c r="AI61" s="30"/>
    </row>
    <row r="62" spans="1:35" ht="15.75" thickBot="1" x14ac:dyDescent="0.3">
      <c r="A62">
        <f>[3]CHOWs!$A$9</f>
        <v>206105014</v>
      </c>
      <c r="B62" s="41">
        <f>[3]CHOWs!$D$9</f>
        <v>1235363904</v>
      </c>
      <c r="C62" s="46" t="str">
        <f>[3]CHOWs!$B$9</f>
        <v>Horizon Health and Subacute Center</v>
      </c>
      <c r="D62" s="31">
        <f>[3]CHOWs!$K$9</f>
        <v>9606.6803278688512</v>
      </c>
      <c r="E62" s="72">
        <f>([3]CHOWs!$I$9)/2</f>
        <v>4350.0819672131147</v>
      </c>
      <c r="F62" s="72">
        <f>([3]CHOWs!$I$9)/2</f>
        <v>4350.0819672131147</v>
      </c>
      <c r="G62" s="31">
        <f>[3]CHOWs!$L$9</f>
        <v>27</v>
      </c>
      <c r="H62" s="55">
        <f>VLOOKUP(A62,'[2]PD Summary'!$G$3:$AU$57,41,FALSE)</f>
        <v>0.68494894561598219</v>
      </c>
      <c r="I62" s="55">
        <f>VLOOKUP(A62,'[2]PD Summary'!$G$3:$AW$57,43,FALSE)</f>
        <v>13.08</v>
      </c>
      <c r="J62" s="69">
        <f>'[4]PD Summary'!$BO$30</f>
        <v>387.15213670812165</v>
      </c>
      <c r="K62" s="32">
        <f>'[4]PD Summary'!$BS$30</f>
        <v>420.71213670812165</v>
      </c>
      <c r="L62" s="32" t="e">
        <f>VLOOKUP(A62,#REF!,6,FALSE)</f>
        <v>#REF!</v>
      </c>
      <c r="M62" s="32" t="e">
        <f>VLOOKUP(A62,#REF!,5,FALSE)</f>
        <v>#REF!</v>
      </c>
      <c r="N62" s="55">
        <f>IFERROR(L62,J62)</f>
        <v>387.15213670812165</v>
      </c>
      <c r="O62" s="55">
        <f>IFERROR(M62,K62)</f>
        <v>420.71213670812165</v>
      </c>
      <c r="P62" s="55">
        <f>N62*1.005608</f>
        <v>389.32328589078082</v>
      </c>
      <c r="Q62" s="55">
        <f>O62*1.005608</f>
        <v>423.07149037078079</v>
      </c>
      <c r="R62" s="55">
        <v>1.24</v>
      </c>
      <c r="S62" s="55">
        <v>0.86</v>
      </c>
      <c r="T62" s="55">
        <v>14.39</v>
      </c>
      <c r="U62" s="55">
        <f>297.14*G62/D62</f>
        <v>0.83512511358643027</v>
      </c>
      <c r="V62" s="62">
        <f>P62-H62-I62+R62+S62+T62+U62</f>
        <v>392.88346205875132</v>
      </c>
      <c r="W62" s="74">
        <f>Q62-H62-I62+R62+S62+T62+U62</f>
        <v>426.63166653875129</v>
      </c>
      <c r="X62" s="75">
        <f t="shared" si="0"/>
        <v>1709075.2635180322</v>
      </c>
      <c r="Y62" s="75">
        <f t="shared" si="1"/>
        <v>1855882.7192523007</v>
      </c>
      <c r="Z62" s="4"/>
      <c r="AA62" s="4"/>
      <c r="AE62" s="4"/>
      <c r="AF62" s="4"/>
      <c r="AG62" s="4"/>
      <c r="AH62" s="4"/>
      <c r="AI62" s="4"/>
    </row>
    <row r="63" spans="1:35" ht="15.75" thickTop="1" x14ac:dyDescent="0.25">
      <c r="A63"/>
      <c r="B63" s="41"/>
      <c r="C63" s="46"/>
      <c r="D63" s="31"/>
      <c r="E63" s="76" t="e">
        <f>SUM(E4:E62)</f>
        <v>#N/A</v>
      </c>
      <c r="F63" s="76" t="e">
        <f>SUM(F4:F62)</f>
        <v>#N/A</v>
      </c>
      <c r="G63" s="31"/>
      <c r="H63" s="55"/>
      <c r="I63" s="55"/>
      <c r="J63" s="69"/>
      <c r="K63" s="32"/>
      <c r="L63" s="32"/>
      <c r="M63" s="32"/>
      <c r="N63" s="55"/>
      <c r="O63" s="55"/>
      <c r="P63" s="55"/>
      <c r="Q63" s="55"/>
      <c r="R63" s="55"/>
      <c r="S63" s="55"/>
      <c r="T63" s="55"/>
      <c r="U63" s="55"/>
      <c r="V63" s="63"/>
      <c r="W63" s="63"/>
      <c r="X63" s="71" t="e">
        <f>SUM(X4:X62)</f>
        <v>#N/A</v>
      </c>
      <c r="Y63" s="71" t="e">
        <f>SUM(Y4:Y62)</f>
        <v>#N/A</v>
      </c>
      <c r="Z63" s="4"/>
      <c r="AA63" s="4"/>
      <c r="AC63" s="77" t="e">
        <f>X63+Y63</f>
        <v>#N/A</v>
      </c>
      <c r="AE63" s="4"/>
      <c r="AF63" s="4"/>
      <c r="AG63" s="4"/>
      <c r="AH63" s="4"/>
      <c r="AI63" s="4"/>
    </row>
    <row r="64" spans="1:35" ht="5.25" customHeight="1" x14ac:dyDescent="0.2">
      <c r="A64" s="2"/>
      <c r="B64" s="41"/>
      <c r="C64" s="51"/>
      <c r="D64" s="15"/>
      <c r="E64" s="15"/>
      <c r="F64" s="15"/>
      <c r="G64" s="15"/>
      <c r="H64" s="12"/>
      <c r="I64" s="12"/>
      <c r="J64" s="12"/>
      <c r="K64" s="12"/>
      <c r="L64" s="12"/>
      <c r="M64" s="12"/>
      <c r="N64" s="12"/>
      <c r="O64" s="12"/>
      <c r="P64" s="12"/>
      <c r="V64" s="64"/>
      <c r="W64" s="64"/>
      <c r="X64" s="28"/>
      <c r="Y64" s="28"/>
      <c r="Z64" s="4"/>
      <c r="AA64" s="4"/>
      <c r="AE64" s="4"/>
      <c r="AF64" s="4"/>
      <c r="AG64" s="4"/>
      <c r="AH64" s="4"/>
      <c r="AI64" s="4"/>
    </row>
    <row r="65" spans="1:35" x14ac:dyDescent="0.2">
      <c r="A65" s="2"/>
      <c r="B65" s="1"/>
      <c r="C65" s="52"/>
      <c r="D65" s="15"/>
      <c r="E65" s="15"/>
      <c r="F65" s="15"/>
      <c r="G65" s="15"/>
      <c r="H65" s="12"/>
      <c r="I65" s="12"/>
      <c r="J65" s="12"/>
      <c r="K65" s="12"/>
      <c r="L65" s="12"/>
      <c r="M65" s="12"/>
      <c r="N65" s="12"/>
      <c r="O65" s="12"/>
      <c r="P65" s="12"/>
      <c r="U65" s="73" t="s">
        <v>111</v>
      </c>
      <c r="V65" s="62" t="e">
        <f>X63/E63</f>
        <v>#N/A</v>
      </c>
      <c r="W65" s="62" t="e">
        <f>Y63/F63</f>
        <v>#N/A</v>
      </c>
      <c r="X65" s="4"/>
      <c r="Y65" s="4"/>
      <c r="Z65" s="4"/>
      <c r="AA65" s="4"/>
      <c r="AE65" s="4"/>
      <c r="AF65" s="4"/>
      <c r="AG65" s="4"/>
      <c r="AH65" s="4"/>
      <c r="AI65" s="4"/>
    </row>
    <row r="66" spans="1:35" x14ac:dyDescent="0.2">
      <c r="A66" s="2"/>
      <c r="B66" s="42" t="s">
        <v>27</v>
      </c>
      <c r="C66" s="52"/>
      <c r="D66" s="15"/>
      <c r="E66" s="15"/>
      <c r="F66" s="15"/>
      <c r="G66" s="15"/>
      <c r="H66" s="12"/>
      <c r="I66" s="12"/>
      <c r="J66" s="12"/>
      <c r="K66" s="12"/>
      <c r="L66" s="12"/>
      <c r="M66" s="12"/>
      <c r="N66" s="12"/>
      <c r="O66" s="12"/>
      <c r="P66" s="12"/>
      <c r="U66" s="73"/>
      <c r="V66" s="64"/>
      <c r="W66" s="64"/>
      <c r="X66" s="4"/>
      <c r="Y66" s="4"/>
      <c r="Z66" s="4"/>
      <c r="AA66" s="4"/>
      <c r="AE66" s="4"/>
      <c r="AF66" s="4"/>
      <c r="AG66" s="4"/>
      <c r="AH66" s="4"/>
      <c r="AI66" s="4"/>
    </row>
    <row r="67" spans="1:35" ht="15" customHeight="1" x14ac:dyDescent="0.25">
      <c r="A67" s="34">
        <v>206374028</v>
      </c>
      <c r="B67" s="41" t="e">
        <f>VLOOKUP(A67,'[1]New Facilities &amp; CHOWs'!$A$2:$C$16,3,FALSE)</f>
        <v>#N/A</v>
      </c>
      <c r="C67" s="51" t="e">
        <f>VLOOKUP(A67,'[1]New Facilities &amp; CHOWs'!$A$2:$D$16,4,FALSE)</f>
        <v>#N/A</v>
      </c>
      <c r="D67" s="15"/>
      <c r="E67" s="15"/>
      <c r="F67" s="15"/>
      <c r="G67" s="15"/>
      <c r="H67" s="12"/>
      <c r="I67" s="12"/>
      <c r="J67" s="12"/>
      <c r="K67" s="12"/>
      <c r="L67" s="26"/>
      <c r="M67" s="26"/>
      <c r="N67" s="12"/>
      <c r="O67" s="12"/>
      <c r="P67" s="12"/>
      <c r="V67" s="62" t="e">
        <f>$V$65</f>
        <v>#N/A</v>
      </c>
      <c r="W67" s="62" t="e">
        <f>$W$65</f>
        <v>#N/A</v>
      </c>
      <c r="X67" s="4"/>
      <c r="Y67" s="4"/>
      <c r="Z67" s="4"/>
      <c r="AA67" s="4"/>
      <c r="AE67" s="4"/>
      <c r="AF67" s="4"/>
      <c r="AG67" s="4"/>
      <c r="AH67" s="4"/>
      <c r="AI67" s="4"/>
    </row>
    <row r="68" spans="1:35" ht="15" customHeight="1" x14ac:dyDescent="0.25">
      <c r="A68" s="34">
        <v>206370684</v>
      </c>
      <c r="B68" s="41">
        <f>VLOOKUP(A68,'[1]New Facilities &amp; CHOWs'!$A$2:$C$16,3,FALSE)</f>
        <v>1225028327</v>
      </c>
      <c r="C68" s="51" t="str">
        <f>VLOOKUP(A68,'[1]New Facilities &amp; CHOWs'!$A$2:$D$16,4,FALSE)</f>
        <v>Community Convalescent Hospital-La Mesa</v>
      </c>
      <c r="D68" s="15"/>
      <c r="E68" s="15"/>
      <c r="F68" s="15"/>
      <c r="G68" s="15"/>
      <c r="H68" s="12"/>
      <c r="I68" s="12"/>
      <c r="J68" s="12"/>
      <c r="K68" s="12"/>
      <c r="L68" s="26"/>
      <c r="M68" s="26"/>
      <c r="N68" s="12"/>
      <c r="O68" s="12"/>
      <c r="P68" s="12"/>
      <c r="V68" s="62" t="e">
        <f t="shared" ref="V68:V79" si="9">$V$65</f>
        <v>#N/A</v>
      </c>
      <c r="W68" s="62" t="e">
        <f t="shared" ref="W68:W79" si="10">$W$65</f>
        <v>#N/A</v>
      </c>
      <c r="X68" s="4"/>
      <c r="Y68" s="4"/>
      <c r="Z68" s="4"/>
      <c r="AA68" s="4"/>
      <c r="AE68" s="4"/>
      <c r="AF68" s="4"/>
      <c r="AG68" s="4"/>
      <c r="AH68" s="4"/>
      <c r="AI68" s="4"/>
    </row>
    <row r="69" spans="1:35" ht="15" customHeight="1" x14ac:dyDescent="0.25">
      <c r="A69" s="34">
        <v>206190427</v>
      </c>
      <c r="B69" s="41">
        <f>VLOOKUP(A69,'[1]New Facilities &amp; CHOWs'!$A$2:$C$16,3,FALSE)</f>
        <v>1811168727</v>
      </c>
      <c r="C69" s="51" t="str">
        <f>VLOOKUP(A69,'[1]New Facilities &amp; CHOWs'!$A$2:$D$16,4,FALSE)</f>
        <v>Country Villa Park Avenue Nursing and Health Center</v>
      </c>
      <c r="D69" s="15"/>
      <c r="E69" s="15"/>
      <c r="F69" s="15"/>
      <c r="G69" s="15"/>
      <c r="H69" s="12"/>
      <c r="I69" s="12"/>
      <c r="J69" s="12"/>
      <c r="K69" s="12"/>
      <c r="L69" s="26"/>
      <c r="M69" s="26"/>
      <c r="N69" s="12"/>
      <c r="O69" s="12"/>
      <c r="P69" s="12"/>
      <c r="V69" s="62" t="e">
        <f t="shared" si="9"/>
        <v>#N/A</v>
      </c>
      <c r="W69" s="62" t="e">
        <f t="shared" si="10"/>
        <v>#N/A</v>
      </c>
      <c r="X69" s="4"/>
      <c r="Y69" s="4"/>
      <c r="Z69" s="4"/>
      <c r="AA69" s="4"/>
      <c r="AE69" s="4"/>
      <c r="AF69" s="4"/>
      <c r="AG69" s="4"/>
      <c r="AH69" s="4"/>
      <c r="AI69" s="4"/>
    </row>
    <row r="70" spans="1:35" ht="15" customHeight="1" x14ac:dyDescent="0.25">
      <c r="A70" s="34">
        <v>206341182</v>
      </c>
      <c r="B70" s="41">
        <f>VLOOKUP(A70,'[1]New Facilities &amp; CHOWs'!$A$2:$C$16,3,FALSE)</f>
        <v>1619976925</v>
      </c>
      <c r="C70" s="51" t="str">
        <f>VLOOKUP(A70,'[1]New Facilities &amp; CHOWs'!$A$2:$D$16,4,FALSE)</f>
        <v xml:space="preserve">Horizon West Sacramento Center for Subacute Care </v>
      </c>
      <c r="D70" s="15"/>
      <c r="E70" s="15"/>
      <c r="F70" s="15"/>
      <c r="G70" s="15"/>
      <c r="H70" s="12"/>
      <c r="I70" s="12"/>
      <c r="J70" s="12"/>
      <c r="K70" s="12"/>
      <c r="L70" s="26"/>
      <c r="M70" s="26"/>
      <c r="N70" s="12"/>
      <c r="O70" s="12"/>
      <c r="P70" s="12"/>
      <c r="V70" s="62" t="e">
        <f t="shared" si="9"/>
        <v>#N/A</v>
      </c>
      <c r="W70" s="62" t="e">
        <f t="shared" si="10"/>
        <v>#N/A</v>
      </c>
      <c r="X70" s="4"/>
      <c r="Y70" s="4"/>
      <c r="Z70" s="4"/>
      <c r="AA70" s="4"/>
      <c r="AE70" s="4"/>
      <c r="AF70" s="4"/>
      <c r="AG70" s="4"/>
      <c r="AH70" s="4"/>
      <c r="AI70" s="4"/>
    </row>
    <row r="71" spans="1:35" ht="15" customHeight="1" x14ac:dyDescent="0.25">
      <c r="A71" s="34">
        <v>206334439</v>
      </c>
      <c r="B71" s="41">
        <f>VLOOKUP(A71,'[1]New Facilities &amp; CHOWs'!$A$2:$C$16,3,FALSE)</f>
        <v>1992799795</v>
      </c>
      <c r="C71" s="51" t="str">
        <f>VLOOKUP(A71,'[1]New Facilities &amp; CHOWs'!$A$2:$D$16,4,FALSE)</f>
        <v>Indio Nursing and Rehabilitation Center</v>
      </c>
      <c r="D71" s="15"/>
      <c r="E71" s="15"/>
      <c r="F71" s="15"/>
      <c r="G71" s="15"/>
      <c r="H71" s="12"/>
      <c r="I71" s="12"/>
      <c r="J71" s="12"/>
      <c r="K71" s="12"/>
      <c r="L71" s="26"/>
      <c r="M71" s="26"/>
      <c r="N71" s="12"/>
      <c r="O71" s="12"/>
      <c r="P71" s="12"/>
      <c r="V71" s="62" t="e">
        <f t="shared" si="9"/>
        <v>#N/A</v>
      </c>
      <c r="W71" s="62" t="e">
        <f t="shared" si="10"/>
        <v>#N/A</v>
      </c>
      <c r="X71" s="4"/>
      <c r="Y71" s="4"/>
      <c r="Z71" s="4"/>
      <c r="AA71" s="4"/>
      <c r="AE71" s="4"/>
      <c r="AF71" s="4"/>
      <c r="AG71" s="4"/>
      <c r="AH71" s="4"/>
      <c r="AI71" s="4"/>
    </row>
    <row r="72" spans="1:35" ht="15" customHeight="1" x14ac:dyDescent="0.25">
      <c r="A72" s="34">
        <v>206370770</v>
      </c>
      <c r="B72" s="41">
        <f>VLOOKUP(A72,'[1]New Facilities &amp; CHOWs'!$A$2:$C$16,3,FALSE)</f>
        <v>1881684900</v>
      </c>
      <c r="C72" s="51" t="str">
        <f>VLOOKUP(A72,'[1]New Facilities &amp; CHOWs'!$A$2:$D$16,4,FALSE)</f>
        <v>Jacob Health Care Center</v>
      </c>
      <c r="D72" s="15"/>
      <c r="E72" s="15"/>
      <c r="F72" s="15"/>
      <c r="G72" s="15"/>
      <c r="H72" s="12"/>
      <c r="I72" s="12"/>
      <c r="J72" s="12"/>
      <c r="K72" s="12"/>
      <c r="L72" s="26"/>
      <c r="M72" s="26"/>
      <c r="N72" s="12"/>
      <c r="O72" s="12"/>
      <c r="P72" s="12"/>
      <c r="V72" s="62" t="e">
        <f t="shared" si="9"/>
        <v>#N/A</v>
      </c>
      <c r="W72" s="62" t="e">
        <f t="shared" si="10"/>
        <v>#N/A</v>
      </c>
      <c r="X72" s="4"/>
      <c r="Y72" s="4"/>
      <c r="Z72" s="4"/>
      <c r="AA72" s="4"/>
      <c r="AE72" s="4"/>
      <c r="AF72" s="4"/>
      <c r="AG72" s="4"/>
      <c r="AH72" s="4"/>
      <c r="AI72" s="4"/>
    </row>
    <row r="73" spans="1:35" ht="15" customHeight="1" x14ac:dyDescent="0.25">
      <c r="A73" s="34">
        <v>206190331</v>
      </c>
      <c r="B73" s="41">
        <f>VLOOKUP(A73,'[1]New Facilities &amp; CHOWs'!$A$2:$C$16,3,FALSE)</f>
        <v>1083703573</v>
      </c>
      <c r="C73" s="51" t="str">
        <f>VLOOKUP(A73,'[1]New Facilities &amp; CHOWs'!$A$2:$D$16,4,FALSE)</f>
        <v>Norwalk Meadows Nursing Center</v>
      </c>
      <c r="D73" s="15"/>
      <c r="E73" s="15"/>
      <c r="F73" s="15"/>
      <c r="G73" s="15"/>
      <c r="H73" s="12"/>
      <c r="I73" s="12"/>
      <c r="J73" s="12"/>
      <c r="K73" s="12"/>
      <c r="L73" s="12"/>
      <c r="M73" s="12"/>
      <c r="N73" s="12"/>
      <c r="O73" s="12"/>
      <c r="P73" s="12"/>
      <c r="V73" s="62" t="e">
        <f t="shared" si="9"/>
        <v>#N/A</v>
      </c>
      <c r="W73" s="62" t="e">
        <f t="shared" si="10"/>
        <v>#N/A</v>
      </c>
      <c r="X73" s="4"/>
      <c r="Y73" s="4"/>
      <c r="Z73" s="4"/>
      <c r="AA73" s="4"/>
      <c r="AE73" s="4"/>
      <c r="AF73" s="4"/>
      <c r="AG73" s="4"/>
      <c r="AH73" s="4"/>
      <c r="AI73" s="4"/>
    </row>
    <row r="74" spans="1:35" ht="15" customHeight="1" x14ac:dyDescent="0.25">
      <c r="A74" s="34">
        <v>206190767</v>
      </c>
      <c r="B74" s="41">
        <f>VLOOKUP(A74,'[1]New Facilities &amp; CHOWs'!$A$2:$C$16,3,FALSE)</f>
        <v>1821160839</v>
      </c>
      <c r="C74" s="51" t="str">
        <f>VLOOKUP(A74,'[1]New Facilities &amp; CHOWs'!$A$2:$D$16,4,FALSE)</f>
        <v>Studio City Rehabilitation Center</v>
      </c>
      <c r="D74" s="15"/>
      <c r="E74" s="15"/>
      <c r="F74" s="15"/>
      <c r="G74" s="15"/>
      <c r="H74" s="12"/>
      <c r="I74" s="12"/>
      <c r="J74" s="12"/>
      <c r="K74" s="12"/>
      <c r="L74" s="26"/>
      <c r="M74" s="26"/>
      <c r="N74" s="12"/>
      <c r="O74" s="12"/>
      <c r="P74" s="12"/>
      <c r="V74" s="62" t="e">
        <f t="shared" si="9"/>
        <v>#N/A</v>
      </c>
      <c r="W74" s="62" t="e">
        <f t="shared" si="10"/>
        <v>#N/A</v>
      </c>
      <c r="X74" s="4"/>
      <c r="Y74" s="4"/>
      <c r="Z74" s="4"/>
      <c r="AA74" s="4"/>
      <c r="AE74" s="4"/>
      <c r="AF74" s="4"/>
      <c r="AG74" s="4"/>
      <c r="AH74" s="4"/>
      <c r="AI74" s="4"/>
    </row>
    <row r="75" spans="1:35" ht="15" customHeight="1" x14ac:dyDescent="0.2">
      <c r="A75" s="70">
        <v>206571033</v>
      </c>
      <c r="B75" s="41">
        <f>VLOOKUP(A75,'[1]New Facilities &amp; CHOWs'!$A$2:$C$16,3,FALSE)</f>
        <v>1326243312</v>
      </c>
      <c r="C75" s="51" t="str">
        <f>VLOOKUP(A75,'[1]New Facilities &amp; CHOWs'!$A$2:$D$16,4,FALSE)</f>
        <v>River Bend Nursing Center</v>
      </c>
      <c r="D75" s="15"/>
      <c r="E75" s="15"/>
      <c r="F75" s="15"/>
      <c r="G75" s="15"/>
      <c r="H75" s="12"/>
      <c r="I75" s="12"/>
      <c r="J75" s="12"/>
      <c r="K75" s="12"/>
      <c r="L75" s="26"/>
      <c r="M75" s="26"/>
      <c r="N75" s="12"/>
      <c r="O75" s="12"/>
      <c r="P75" s="12"/>
      <c r="V75" s="62" t="e">
        <f t="shared" si="9"/>
        <v>#N/A</v>
      </c>
      <c r="W75" s="62" t="e">
        <f t="shared" si="10"/>
        <v>#N/A</v>
      </c>
      <c r="X75" s="4"/>
      <c r="Y75" s="4"/>
      <c r="Z75" s="4"/>
      <c r="AA75" s="4"/>
      <c r="AE75" s="4"/>
      <c r="AF75" s="4"/>
      <c r="AG75" s="4"/>
      <c r="AH75" s="4"/>
      <c r="AI75" s="4"/>
    </row>
    <row r="76" spans="1:35" ht="15" customHeight="1" x14ac:dyDescent="0.25">
      <c r="A76" s="34">
        <v>206190099</v>
      </c>
      <c r="B76" s="41">
        <f>VLOOKUP(A76,'[1]New Facilities &amp; CHOWs'!$A$2:$C$16,3,FALSE)</f>
        <v>1669458790</v>
      </c>
      <c r="C76" s="51" t="str">
        <f>VLOOKUP(A76,'[1]New Facilities &amp; CHOWs'!$A$2:$D$16,4,FALSE)</f>
        <v>Paramont Meadows Nursing Center</v>
      </c>
      <c r="D76" s="18"/>
      <c r="E76" s="18"/>
      <c r="F76" s="18"/>
      <c r="H76" s="12"/>
      <c r="I76" s="12"/>
      <c r="J76" s="26"/>
      <c r="K76" s="26"/>
      <c r="L76" s="12"/>
      <c r="M76" s="12"/>
      <c r="N76" s="12"/>
      <c r="O76" s="12"/>
      <c r="P76" s="12"/>
      <c r="V76" s="62" t="e">
        <f t="shared" si="9"/>
        <v>#N/A</v>
      </c>
      <c r="W76" s="62" t="e">
        <f t="shared" si="10"/>
        <v>#N/A</v>
      </c>
      <c r="X76" s="4"/>
      <c r="Y76" s="4"/>
      <c r="Z76" s="4"/>
      <c r="AA76" s="4"/>
      <c r="AE76" s="4"/>
      <c r="AF76" s="4"/>
      <c r="AG76" s="4"/>
      <c r="AH76" s="4"/>
      <c r="AI76" s="4"/>
    </row>
    <row r="77" spans="1:35" ht="15" customHeight="1" x14ac:dyDescent="0.25">
      <c r="A77" s="34">
        <v>206361365</v>
      </c>
      <c r="B77" s="41" t="e">
        <f>VLOOKUP(A77,'[1]New Facilities &amp; CHOWs'!$A$2:$C$16,3,FALSE)</f>
        <v>#N/A</v>
      </c>
      <c r="C77" s="51" t="e">
        <f>VLOOKUP(A77,'[1]New Facilities &amp; CHOWs'!$A$2:$D$16,4,FALSE)</f>
        <v>#N/A</v>
      </c>
      <c r="D77" s="18"/>
      <c r="E77" s="18"/>
      <c r="F77" s="18"/>
      <c r="H77" s="12"/>
      <c r="I77" s="12"/>
      <c r="J77" s="26"/>
      <c r="K77" s="26"/>
      <c r="L77" s="12"/>
      <c r="M77" s="12"/>
      <c r="N77" s="12"/>
      <c r="O77" s="12"/>
      <c r="P77" s="12"/>
      <c r="V77" s="62" t="e">
        <f t="shared" si="9"/>
        <v>#N/A</v>
      </c>
      <c r="W77" s="62" t="e">
        <f t="shared" si="10"/>
        <v>#N/A</v>
      </c>
      <c r="X77" s="4"/>
      <c r="Y77" s="4"/>
      <c r="Z77" s="4"/>
      <c r="AA77" s="4"/>
      <c r="AE77" s="4"/>
      <c r="AF77" s="4"/>
      <c r="AG77" s="4"/>
      <c r="AH77" s="4"/>
      <c r="AI77" s="4"/>
    </row>
    <row r="78" spans="1:35" ht="15" customHeight="1" x14ac:dyDescent="0.25">
      <c r="A78" s="34">
        <v>206190868</v>
      </c>
      <c r="B78" s="41">
        <f>VLOOKUP(A78,'[1]New Facilities &amp; CHOWs'!$A$2:$C$16,3,FALSE)</f>
        <v>1730266883</v>
      </c>
      <c r="C78" s="51" t="str">
        <f>VLOOKUP(A78,'[1]New Facilities &amp; CHOWs'!$A$2:$D$16,4,FALSE)</f>
        <v>Westlake Convalescent Hospital</v>
      </c>
      <c r="D78" s="18"/>
      <c r="E78" s="18"/>
      <c r="F78" s="18"/>
      <c r="H78" s="12"/>
      <c r="I78" s="12"/>
      <c r="J78" s="26"/>
      <c r="K78" s="26"/>
      <c r="L78" s="12"/>
      <c r="M78" s="12"/>
      <c r="N78" s="12"/>
      <c r="O78" s="12"/>
      <c r="P78" s="12"/>
      <c r="V78" s="62" t="e">
        <f t="shared" si="9"/>
        <v>#N/A</v>
      </c>
      <c r="W78" s="62" t="e">
        <f t="shared" si="10"/>
        <v>#N/A</v>
      </c>
      <c r="X78" s="4"/>
      <c r="Y78" s="4"/>
      <c r="Z78" s="4"/>
      <c r="AA78" s="4"/>
      <c r="AE78" s="4"/>
      <c r="AF78" s="4"/>
      <c r="AG78" s="4"/>
      <c r="AH78" s="4"/>
      <c r="AI78" s="4"/>
    </row>
    <row r="79" spans="1:35" ht="15" customHeight="1" x14ac:dyDescent="0.25">
      <c r="A79" s="34">
        <v>206390865</v>
      </c>
      <c r="B79" s="41">
        <f>VLOOKUP(A79,'[1]New Facilities &amp; CHOWs'!$A$2:$C$16,3,FALSE)</f>
        <v>1396881033</v>
      </c>
      <c r="C79" s="51" t="str">
        <f>VLOOKUP(A79,'[1]New Facilities &amp; CHOWs'!$A$2:$D$16,4,FALSE)</f>
        <v>Windsor Elmhaven Care Center</v>
      </c>
      <c r="D79" s="19"/>
      <c r="E79" s="19"/>
      <c r="F79" s="19"/>
      <c r="H79" s="12"/>
      <c r="I79" s="12"/>
      <c r="J79" s="26"/>
      <c r="K79" s="26"/>
      <c r="L79" s="12"/>
      <c r="M79" s="12"/>
      <c r="N79" s="12"/>
      <c r="O79" s="12"/>
      <c r="P79" s="12"/>
      <c r="V79" s="62" t="e">
        <f t="shared" si="9"/>
        <v>#N/A</v>
      </c>
      <c r="W79" s="62" t="e">
        <f t="shared" si="10"/>
        <v>#N/A</v>
      </c>
      <c r="X79" s="4"/>
      <c r="Y79" s="4"/>
      <c r="Z79" s="4"/>
      <c r="AA79" s="4"/>
      <c r="AE79" s="4"/>
      <c r="AF79" s="4"/>
      <c r="AG79" s="4"/>
      <c r="AH79" s="4"/>
      <c r="AI79" s="4"/>
    </row>
    <row r="80" spans="1:35" ht="15" customHeight="1" x14ac:dyDescent="0.2">
      <c r="A80" s="70"/>
      <c r="B80" s="43"/>
      <c r="C80" s="47"/>
      <c r="D80" s="19"/>
      <c r="E80" s="19"/>
      <c r="F80" s="19"/>
      <c r="H80" s="12"/>
      <c r="I80" s="12"/>
      <c r="J80" s="26"/>
      <c r="K80" s="26"/>
      <c r="L80" s="12"/>
      <c r="M80" s="12"/>
      <c r="N80" s="12"/>
      <c r="O80" s="12"/>
      <c r="P80" s="12"/>
      <c r="V80" s="64"/>
      <c r="W80" s="64"/>
      <c r="X80" s="4"/>
      <c r="Y80" s="4"/>
      <c r="Z80" s="4"/>
      <c r="AA80" s="4"/>
      <c r="AE80" s="4"/>
      <c r="AF80" s="4"/>
      <c r="AG80" s="4"/>
      <c r="AH80" s="4"/>
      <c r="AI80" s="4"/>
    </row>
    <row r="81" spans="1:35" ht="15" customHeight="1" x14ac:dyDescent="0.25">
      <c r="A81" s="34"/>
      <c r="B81" s="43"/>
      <c r="C81" s="47"/>
      <c r="D81" s="19"/>
      <c r="E81" s="19"/>
      <c r="F81" s="19"/>
      <c r="H81" s="12"/>
      <c r="I81" s="12"/>
      <c r="J81" s="26"/>
      <c r="K81" s="26"/>
      <c r="L81" s="12"/>
      <c r="M81" s="12"/>
      <c r="N81" s="12"/>
      <c r="O81" s="12"/>
      <c r="P81" s="12"/>
      <c r="V81" s="64"/>
      <c r="W81" s="64"/>
      <c r="X81" s="4"/>
      <c r="Y81" s="4"/>
      <c r="Z81" s="4"/>
      <c r="AA81" s="4"/>
      <c r="AE81" s="4"/>
      <c r="AF81" s="4"/>
      <c r="AG81" s="4"/>
      <c r="AH81" s="4"/>
      <c r="AI81" s="4"/>
    </row>
    <row r="82" spans="1:35" ht="15" customHeight="1" x14ac:dyDescent="0.25">
      <c r="A82" s="34"/>
      <c r="B82" s="43"/>
      <c r="C82" s="47"/>
      <c r="D82" s="19"/>
      <c r="E82" s="19"/>
      <c r="F82" s="19"/>
      <c r="H82" s="12"/>
      <c r="I82" s="12"/>
      <c r="J82" s="26"/>
      <c r="K82" s="26"/>
      <c r="L82" s="12"/>
      <c r="M82" s="12"/>
      <c r="N82" s="12"/>
      <c r="O82" s="12"/>
      <c r="P82" s="12"/>
      <c r="V82" s="64"/>
      <c r="W82" s="64"/>
    </row>
    <row r="83" spans="1:35" x14ac:dyDescent="0.2">
      <c r="A83" s="17"/>
      <c r="B83" s="43"/>
      <c r="C83" s="47"/>
      <c r="D83" s="19"/>
      <c r="E83" s="19"/>
      <c r="F83" s="19"/>
      <c r="H83" s="12"/>
      <c r="I83" s="12"/>
      <c r="J83" s="26"/>
      <c r="K83" s="26"/>
      <c r="L83" s="12"/>
      <c r="M83" s="12"/>
      <c r="N83" s="12"/>
      <c r="O83" s="12"/>
      <c r="P83" s="12"/>
      <c r="V83" s="64"/>
      <c r="W83" s="64"/>
    </row>
    <row r="84" spans="1:35" x14ac:dyDescent="0.2">
      <c r="A84" s="17"/>
      <c r="B84" s="43"/>
      <c r="C84" s="47"/>
      <c r="D84" s="17"/>
      <c r="E84" s="17"/>
      <c r="F84" s="17"/>
      <c r="H84" s="12"/>
      <c r="I84" s="12"/>
      <c r="J84" s="26"/>
      <c r="K84" s="26"/>
      <c r="L84" s="12"/>
      <c r="M84" s="12"/>
      <c r="N84" s="12"/>
      <c r="O84" s="12"/>
      <c r="P84" s="12"/>
      <c r="V84" s="64"/>
      <c r="W84" s="64"/>
    </row>
    <row r="85" spans="1:35" x14ac:dyDescent="0.2">
      <c r="A85" s="3"/>
      <c r="B85" s="41"/>
      <c r="C85" s="51"/>
      <c r="D85" s="11"/>
      <c r="E85" s="11"/>
      <c r="F85" s="11"/>
      <c r="G85" s="11"/>
      <c r="H85" s="12"/>
      <c r="I85" s="12"/>
      <c r="J85" s="12"/>
      <c r="K85" s="12"/>
      <c r="L85" s="12"/>
      <c r="M85" s="12"/>
      <c r="N85" s="12"/>
      <c r="O85" s="12"/>
      <c r="P85" s="12"/>
      <c r="V85" s="64"/>
      <c r="W85" s="64"/>
    </row>
    <row r="86" spans="1:35" x14ac:dyDescent="0.2">
      <c r="A86" s="3"/>
      <c r="B86" s="41"/>
      <c r="C86" s="51"/>
      <c r="D86" s="11"/>
      <c r="E86" s="11"/>
      <c r="F86" s="11"/>
      <c r="G86" s="11"/>
      <c r="H86" s="12"/>
      <c r="I86" s="12"/>
      <c r="J86" s="12"/>
      <c r="K86" s="12"/>
      <c r="L86" s="12"/>
      <c r="M86" s="12"/>
      <c r="N86" s="12"/>
      <c r="O86" s="12"/>
      <c r="P86" s="12"/>
      <c r="V86" s="64"/>
      <c r="W86" s="64"/>
    </row>
    <row r="87" spans="1:35" x14ac:dyDescent="0.2">
      <c r="A87" s="3"/>
      <c r="B87" s="41"/>
      <c r="C87" s="51"/>
      <c r="D87" s="11"/>
      <c r="E87" s="11"/>
      <c r="F87" s="11"/>
      <c r="G87" s="11"/>
      <c r="H87" s="12"/>
      <c r="I87" s="12"/>
      <c r="J87" s="12"/>
      <c r="K87" s="12"/>
      <c r="L87" s="12"/>
      <c r="M87" s="12"/>
      <c r="N87" s="12"/>
      <c r="O87" s="12"/>
      <c r="P87" s="12"/>
      <c r="V87" s="64"/>
      <c r="W87" s="64"/>
    </row>
    <row r="88" spans="1:35" x14ac:dyDescent="0.2">
      <c r="A88" s="3"/>
      <c r="B88" s="41"/>
      <c r="C88" s="51"/>
      <c r="D88" s="11"/>
      <c r="E88" s="11"/>
      <c r="F88" s="11"/>
      <c r="G88" s="11"/>
      <c r="H88" s="12"/>
      <c r="I88" s="12"/>
      <c r="J88" s="12"/>
      <c r="K88" s="12"/>
      <c r="L88" s="12"/>
      <c r="M88" s="12"/>
      <c r="N88" s="12"/>
      <c r="O88" s="12"/>
      <c r="P88" s="12"/>
      <c r="V88" s="64"/>
      <c r="W88" s="64"/>
    </row>
    <row r="89" spans="1:35" x14ac:dyDescent="0.2">
      <c r="A89" s="3"/>
      <c r="B89" s="41"/>
      <c r="C89" s="51"/>
      <c r="D89" s="11"/>
      <c r="E89" s="11"/>
      <c r="F89" s="11"/>
      <c r="G89" s="11"/>
      <c r="H89" s="12"/>
      <c r="I89" s="12"/>
      <c r="J89" s="12"/>
      <c r="K89" s="12"/>
      <c r="L89" s="12"/>
      <c r="M89" s="12"/>
      <c r="N89" s="12"/>
      <c r="O89" s="12"/>
      <c r="P89" s="12"/>
      <c r="V89" s="64"/>
      <c r="W89" s="64"/>
    </row>
    <row r="90" spans="1:35" x14ac:dyDescent="0.2">
      <c r="A90" s="3"/>
      <c r="B90" s="41"/>
      <c r="C90" s="51"/>
      <c r="D90" s="11"/>
      <c r="E90" s="11"/>
      <c r="F90" s="11"/>
      <c r="G90" s="11"/>
      <c r="H90" s="12"/>
      <c r="I90" s="12"/>
      <c r="J90" s="12"/>
      <c r="K90" s="12"/>
      <c r="L90" s="12"/>
      <c r="M90" s="12"/>
      <c r="N90" s="12"/>
      <c r="O90" s="12"/>
      <c r="P90" s="12"/>
      <c r="V90" s="64"/>
      <c r="W90" s="64"/>
    </row>
    <row r="91" spans="1:35" x14ac:dyDescent="0.2">
      <c r="A91" s="3"/>
      <c r="B91" s="41"/>
      <c r="C91" s="51"/>
      <c r="D91" s="11"/>
      <c r="E91" s="11"/>
      <c r="F91" s="11"/>
      <c r="G91" s="11"/>
      <c r="H91" s="12"/>
      <c r="I91" s="12"/>
      <c r="J91" s="12"/>
      <c r="K91" s="12"/>
      <c r="L91" s="12"/>
      <c r="M91" s="12"/>
      <c r="N91" s="12"/>
      <c r="O91" s="12"/>
      <c r="P91" s="12"/>
      <c r="V91" s="64"/>
      <c r="W91" s="64"/>
    </row>
    <row r="92" spans="1:35" x14ac:dyDescent="0.2">
      <c r="A92" s="8"/>
      <c r="B92" s="44"/>
      <c r="C92" s="53"/>
      <c r="D92" s="11"/>
      <c r="E92" s="11"/>
      <c r="F92" s="11"/>
      <c r="G92" s="11"/>
      <c r="H92" s="12"/>
      <c r="I92" s="12"/>
      <c r="J92" s="16"/>
      <c r="K92" s="16"/>
      <c r="V92" s="64"/>
      <c r="W92" s="64"/>
    </row>
    <row r="93" spans="1:35" x14ac:dyDescent="0.2">
      <c r="A93" s="8"/>
      <c r="B93" s="44"/>
      <c r="C93" s="53"/>
      <c r="D93" s="11"/>
      <c r="E93" s="11"/>
      <c r="F93" s="11"/>
      <c r="G93" s="11"/>
      <c r="H93" s="12"/>
      <c r="I93" s="12"/>
      <c r="J93" s="16"/>
      <c r="K93" s="16"/>
      <c r="V93" s="64"/>
      <c r="W93" s="64"/>
    </row>
    <row r="94" spans="1:35" x14ac:dyDescent="0.2">
      <c r="D94" s="11"/>
      <c r="E94" s="11"/>
      <c r="F94" s="11"/>
      <c r="G94" s="11"/>
      <c r="H94" s="12"/>
      <c r="I94" s="12"/>
      <c r="J94" s="16"/>
      <c r="K94" s="16"/>
      <c r="V94" s="64"/>
      <c r="W94" s="64"/>
    </row>
    <row r="95" spans="1:35" x14ac:dyDescent="0.2">
      <c r="D95" s="11"/>
      <c r="E95" s="11"/>
      <c r="F95" s="11"/>
      <c r="G95" s="11"/>
      <c r="H95" s="12"/>
      <c r="I95" s="12"/>
      <c r="J95" s="16"/>
      <c r="K95" s="16"/>
      <c r="V95" s="64"/>
      <c r="W95" s="64"/>
    </row>
    <row r="96" spans="1:35" x14ac:dyDescent="0.2">
      <c r="D96" s="11"/>
      <c r="E96" s="11"/>
      <c r="F96" s="11"/>
      <c r="G96" s="11"/>
      <c r="H96" s="12"/>
      <c r="I96" s="12"/>
      <c r="J96" s="16"/>
      <c r="K96" s="16"/>
      <c r="V96" s="64"/>
      <c r="W96" s="64"/>
    </row>
    <row r="97" spans="4:23" x14ac:dyDescent="0.2">
      <c r="D97" s="11"/>
      <c r="E97" s="11"/>
      <c r="F97" s="11"/>
      <c r="G97" s="11"/>
      <c r="H97" s="12"/>
      <c r="I97" s="12"/>
      <c r="J97" s="16"/>
      <c r="K97" s="16"/>
      <c r="V97" s="64"/>
      <c r="W97" s="64"/>
    </row>
    <row r="98" spans="4:23" x14ac:dyDescent="0.2">
      <c r="D98" s="11"/>
      <c r="E98" s="11"/>
      <c r="F98" s="11"/>
      <c r="G98" s="11"/>
      <c r="H98" s="12"/>
      <c r="I98" s="12"/>
      <c r="J98" s="16"/>
      <c r="K98" s="16"/>
    </row>
    <row r="99" spans="4:23" x14ac:dyDescent="0.2">
      <c r="D99" s="11"/>
      <c r="E99" s="11"/>
      <c r="F99" s="11"/>
      <c r="G99" s="11"/>
      <c r="H99" s="12"/>
      <c r="I99" s="12"/>
      <c r="J99" s="16"/>
      <c r="K99" s="16"/>
    </row>
    <row r="100" spans="4:23" x14ac:dyDescent="0.2">
      <c r="D100" s="11"/>
      <c r="E100" s="11"/>
      <c r="F100" s="11"/>
      <c r="G100" s="11"/>
      <c r="H100" s="12"/>
      <c r="I100" s="12"/>
      <c r="J100" s="16"/>
      <c r="K100" s="16"/>
    </row>
    <row r="101" spans="4:23" x14ac:dyDescent="0.2">
      <c r="D101" s="11"/>
      <c r="E101" s="11"/>
      <c r="F101" s="11"/>
      <c r="G101" s="11"/>
      <c r="H101" s="12"/>
      <c r="I101" s="12"/>
      <c r="J101" s="16"/>
      <c r="K101" s="16"/>
    </row>
    <row r="102" spans="4:23" x14ac:dyDescent="0.2">
      <c r="D102" s="11"/>
      <c r="E102" s="11"/>
      <c r="F102" s="11"/>
      <c r="G102" s="11"/>
      <c r="H102" s="12"/>
      <c r="I102" s="12"/>
      <c r="J102" s="16"/>
      <c r="K102" s="16"/>
    </row>
    <row r="103" spans="4:23" x14ac:dyDescent="0.2">
      <c r="D103" s="11"/>
      <c r="E103" s="11"/>
      <c r="F103" s="11"/>
      <c r="G103" s="11"/>
      <c r="H103" s="12"/>
      <c r="I103" s="12"/>
      <c r="J103" s="16"/>
      <c r="K103" s="16"/>
    </row>
    <row r="104" spans="4:23" x14ac:dyDescent="0.2">
      <c r="D104" s="11"/>
      <c r="E104" s="11"/>
      <c r="F104" s="11"/>
      <c r="G104" s="11"/>
      <c r="H104" s="12"/>
      <c r="I104" s="12"/>
      <c r="J104" s="16"/>
      <c r="K104" s="16"/>
    </row>
    <row r="105" spans="4:23" x14ac:dyDescent="0.2">
      <c r="D105" s="11"/>
      <c r="E105" s="11"/>
      <c r="F105" s="11"/>
      <c r="G105" s="11"/>
      <c r="H105" s="12"/>
      <c r="I105" s="12"/>
      <c r="J105" s="16"/>
      <c r="K105" s="16"/>
    </row>
    <row r="106" spans="4:23" x14ac:dyDescent="0.2">
      <c r="D106" s="11"/>
      <c r="E106" s="11"/>
      <c r="F106" s="11"/>
      <c r="G106" s="11"/>
      <c r="H106" s="12"/>
      <c r="I106" s="12"/>
      <c r="J106" s="16"/>
      <c r="K106" s="16"/>
    </row>
    <row r="107" spans="4:23" x14ac:dyDescent="0.2">
      <c r="D107" s="11"/>
      <c r="E107" s="11"/>
      <c r="F107" s="11"/>
      <c r="G107" s="11"/>
      <c r="H107" s="12"/>
      <c r="I107" s="12"/>
      <c r="J107" s="16"/>
      <c r="K107" s="16"/>
    </row>
    <row r="108" spans="4:23" x14ac:dyDescent="0.2">
      <c r="D108" s="11"/>
      <c r="E108" s="11"/>
      <c r="F108" s="11"/>
      <c r="G108" s="11"/>
      <c r="H108" s="12"/>
      <c r="I108" s="12"/>
      <c r="J108" s="16"/>
      <c r="K108" s="16"/>
    </row>
    <row r="109" spans="4:23" x14ac:dyDescent="0.2">
      <c r="D109" s="11"/>
      <c r="E109" s="11"/>
      <c r="F109" s="11"/>
      <c r="G109" s="11"/>
      <c r="H109" s="12"/>
      <c r="I109" s="12"/>
      <c r="J109" s="16"/>
      <c r="K109" s="16"/>
    </row>
    <row r="110" spans="4:23" x14ac:dyDescent="0.2">
      <c r="D110" s="11"/>
      <c r="E110" s="11"/>
      <c r="F110" s="11"/>
      <c r="G110" s="11"/>
      <c r="H110" s="12"/>
      <c r="I110" s="12"/>
      <c r="J110" s="16"/>
      <c r="K110" s="16"/>
    </row>
    <row r="111" spans="4:23" x14ac:dyDescent="0.2">
      <c r="D111" s="11"/>
      <c r="E111" s="11"/>
      <c r="F111" s="11"/>
      <c r="G111" s="11"/>
      <c r="H111" s="12"/>
      <c r="I111" s="12"/>
      <c r="J111" s="16"/>
      <c r="K111" s="16"/>
    </row>
    <row r="112" spans="4:23" x14ac:dyDescent="0.2">
      <c r="D112" s="11"/>
      <c r="E112" s="11"/>
      <c r="F112" s="11"/>
      <c r="G112" s="11"/>
      <c r="H112" s="12"/>
      <c r="I112" s="12"/>
      <c r="J112" s="16"/>
      <c r="K112" s="16"/>
    </row>
    <row r="113" spans="4:11" x14ac:dyDescent="0.2">
      <c r="D113" s="11"/>
      <c r="E113" s="11"/>
      <c r="F113" s="11"/>
      <c r="G113" s="11"/>
      <c r="H113" s="12"/>
      <c r="I113" s="12"/>
      <c r="J113" s="16"/>
      <c r="K113" s="16"/>
    </row>
    <row r="114" spans="4:11" x14ac:dyDescent="0.2">
      <c r="D114" s="11"/>
      <c r="E114" s="11"/>
      <c r="F114" s="11"/>
      <c r="G114" s="11"/>
      <c r="H114" s="12"/>
      <c r="I114" s="12"/>
      <c r="J114" s="16"/>
      <c r="K114" s="16"/>
    </row>
    <row r="115" spans="4:11" x14ac:dyDescent="0.2">
      <c r="D115" s="11"/>
      <c r="E115" s="11"/>
      <c r="F115" s="11"/>
      <c r="G115" s="11"/>
      <c r="H115" s="12"/>
      <c r="I115" s="12"/>
      <c r="J115" s="16"/>
      <c r="K115" s="16"/>
    </row>
    <row r="116" spans="4:11" x14ac:dyDescent="0.2">
      <c r="D116" s="11"/>
      <c r="E116" s="11"/>
      <c r="F116" s="11"/>
      <c r="G116" s="11"/>
      <c r="H116" s="12"/>
      <c r="I116" s="12"/>
      <c r="J116" s="16"/>
      <c r="K116" s="16"/>
    </row>
    <row r="117" spans="4:11" x14ac:dyDescent="0.2">
      <c r="D117" s="11"/>
      <c r="E117" s="11"/>
      <c r="F117" s="11"/>
      <c r="G117" s="11"/>
      <c r="H117" s="12"/>
      <c r="I117" s="12"/>
      <c r="J117" s="16"/>
      <c r="K117" s="16"/>
    </row>
    <row r="118" spans="4:11" x14ac:dyDescent="0.2">
      <c r="D118" s="11"/>
      <c r="E118" s="11"/>
      <c r="F118" s="11"/>
      <c r="G118" s="11"/>
      <c r="H118" s="12"/>
      <c r="I118" s="12"/>
      <c r="J118" s="16"/>
      <c r="K118" s="16"/>
    </row>
    <row r="119" spans="4:11" x14ac:dyDescent="0.2">
      <c r="D119" s="11"/>
      <c r="E119" s="11"/>
      <c r="F119" s="11"/>
      <c r="G119" s="11"/>
      <c r="H119" s="12"/>
      <c r="I119" s="12"/>
      <c r="J119" s="16"/>
      <c r="K119" s="16"/>
    </row>
    <row r="120" spans="4:11" x14ac:dyDescent="0.2">
      <c r="D120" s="11"/>
      <c r="E120" s="11"/>
      <c r="F120" s="11"/>
      <c r="G120" s="11"/>
      <c r="H120" s="12"/>
      <c r="I120" s="12"/>
      <c r="J120" s="16"/>
      <c r="K120" s="16"/>
    </row>
    <row r="121" spans="4:11" x14ac:dyDescent="0.2">
      <c r="D121" s="11"/>
      <c r="E121" s="11"/>
      <c r="F121" s="11"/>
      <c r="G121" s="11"/>
      <c r="H121" s="12"/>
      <c r="I121" s="12"/>
      <c r="J121" s="16"/>
      <c r="K121" s="16"/>
    </row>
    <row r="122" spans="4:11" x14ac:dyDescent="0.2">
      <c r="D122" s="11"/>
      <c r="E122" s="11"/>
      <c r="F122" s="11"/>
      <c r="G122" s="11"/>
      <c r="H122" s="12"/>
      <c r="I122" s="12"/>
      <c r="J122" s="16"/>
      <c r="K122" s="16"/>
    </row>
    <row r="123" spans="4:11" x14ac:dyDescent="0.2">
      <c r="D123" s="11"/>
      <c r="E123" s="11"/>
      <c r="F123" s="11"/>
      <c r="G123" s="11"/>
      <c r="H123" s="12"/>
      <c r="I123" s="12"/>
      <c r="J123" s="16"/>
      <c r="K123" s="16"/>
    </row>
    <row r="124" spans="4:11" x14ac:dyDescent="0.2">
      <c r="D124" s="11"/>
      <c r="E124" s="11"/>
      <c r="F124" s="11"/>
      <c r="G124" s="11"/>
      <c r="H124" s="12"/>
      <c r="I124" s="12"/>
      <c r="J124" s="16"/>
      <c r="K124" s="16"/>
    </row>
    <row r="125" spans="4:11" x14ac:dyDescent="0.2">
      <c r="D125" s="11"/>
      <c r="E125" s="11"/>
      <c r="F125" s="11"/>
      <c r="G125" s="11"/>
      <c r="H125" s="12"/>
      <c r="I125" s="12"/>
      <c r="J125" s="16"/>
      <c r="K125" s="16"/>
    </row>
    <row r="126" spans="4:11" x14ac:dyDescent="0.2">
      <c r="D126" s="11"/>
      <c r="E126" s="11"/>
      <c r="F126" s="11"/>
      <c r="G126" s="11"/>
      <c r="H126" s="12"/>
      <c r="I126" s="12"/>
      <c r="J126" s="16"/>
      <c r="K126" s="16"/>
    </row>
    <row r="127" spans="4:11" x14ac:dyDescent="0.2">
      <c r="D127" s="11"/>
      <c r="E127" s="11"/>
      <c r="F127" s="11"/>
      <c r="G127" s="11"/>
      <c r="H127" s="12"/>
      <c r="I127" s="12"/>
      <c r="J127" s="16"/>
      <c r="K127" s="16"/>
    </row>
    <row r="128" spans="4:11" x14ac:dyDescent="0.2">
      <c r="D128" s="11"/>
      <c r="E128" s="11"/>
      <c r="F128" s="11"/>
      <c r="G128" s="11"/>
      <c r="H128" s="12"/>
      <c r="I128" s="12"/>
      <c r="J128" s="16"/>
      <c r="K128" s="16"/>
    </row>
    <row r="129" spans="4:11" x14ac:dyDescent="0.2">
      <c r="D129" s="11"/>
      <c r="E129" s="11"/>
      <c r="F129" s="11"/>
      <c r="G129" s="11"/>
      <c r="H129" s="12"/>
      <c r="I129" s="12"/>
      <c r="J129" s="16"/>
      <c r="K129" s="16"/>
    </row>
    <row r="130" spans="4:11" x14ac:dyDescent="0.2">
      <c r="D130" s="11"/>
      <c r="E130" s="11"/>
      <c r="F130" s="11"/>
      <c r="G130" s="11"/>
      <c r="H130" s="12"/>
      <c r="I130" s="12"/>
      <c r="J130" s="16"/>
      <c r="K130" s="16"/>
    </row>
    <row r="131" spans="4:11" x14ac:dyDescent="0.2">
      <c r="D131" s="11"/>
      <c r="E131" s="11"/>
      <c r="F131" s="11"/>
      <c r="G131" s="11"/>
      <c r="H131" s="12"/>
      <c r="I131" s="12"/>
      <c r="J131" s="16"/>
      <c r="K131" s="16"/>
    </row>
    <row r="132" spans="4:11" x14ac:dyDescent="0.2">
      <c r="D132" s="11"/>
      <c r="E132" s="11"/>
      <c r="F132" s="11"/>
      <c r="G132" s="11"/>
      <c r="H132" s="12"/>
      <c r="I132" s="12"/>
      <c r="J132" s="16"/>
      <c r="K132" s="16"/>
    </row>
    <row r="133" spans="4:11" x14ac:dyDescent="0.2">
      <c r="D133" s="11"/>
      <c r="E133" s="11"/>
      <c r="F133" s="11"/>
      <c r="G133" s="11"/>
      <c r="H133" s="12"/>
      <c r="I133" s="12"/>
      <c r="J133" s="16"/>
      <c r="K133" s="16"/>
    </row>
    <row r="134" spans="4:11" x14ac:dyDescent="0.2">
      <c r="D134" s="11"/>
      <c r="E134" s="11"/>
      <c r="F134" s="11"/>
      <c r="G134" s="11"/>
      <c r="H134" s="12"/>
      <c r="I134" s="12"/>
      <c r="J134" s="16"/>
      <c r="K134" s="16"/>
    </row>
    <row r="135" spans="4:11" x14ac:dyDescent="0.2">
      <c r="D135" s="11"/>
      <c r="E135" s="11"/>
      <c r="F135" s="11"/>
      <c r="G135" s="11"/>
      <c r="H135" s="12"/>
      <c r="I135" s="12"/>
      <c r="J135" s="16"/>
      <c r="K135" s="16"/>
    </row>
    <row r="136" spans="4:11" x14ac:dyDescent="0.2">
      <c r="D136" s="11"/>
      <c r="E136" s="11"/>
      <c r="F136" s="11"/>
      <c r="G136" s="11"/>
      <c r="H136" s="12"/>
      <c r="I136" s="12"/>
      <c r="J136" s="16"/>
      <c r="K136" s="16"/>
    </row>
    <row r="137" spans="4:11" x14ac:dyDescent="0.2">
      <c r="D137" s="11"/>
      <c r="E137" s="11"/>
      <c r="F137" s="11"/>
      <c r="G137" s="11"/>
      <c r="H137" s="12"/>
      <c r="I137" s="12"/>
      <c r="J137" s="16"/>
      <c r="K137" s="16"/>
    </row>
    <row r="138" spans="4:11" x14ac:dyDescent="0.2">
      <c r="D138" s="11"/>
      <c r="E138" s="11"/>
      <c r="F138" s="11"/>
      <c r="G138" s="11"/>
      <c r="H138" s="12"/>
      <c r="I138" s="12"/>
      <c r="J138" s="16"/>
      <c r="K138" s="16"/>
    </row>
    <row r="139" spans="4:11" x14ac:dyDescent="0.2">
      <c r="D139" s="11"/>
      <c r="E139" s="11"/>
      <c r="F139" s="11"/>
      <c r="G139" s="11"/>
      <c r="H139" s="12"/>
      <c r="I139" s="12"/>
      <c r="J139" s="16"/>
      <c r="K139" s="16"/>
    </row>
    <row r="140" spans="4:11" x14ac:dyDescent="0.2">
      <c r="D140" s="11"/>
      <c r="E140" s="11"/>
      <c r="F140" s="11"/>
      <c r="G140" s="11"/>
      <c r="H140" s="12"/>
      <c r="I140" s="12"/>
      <c r="J140" s="16"/>
      <c r="K140" s="16"/>
    </row>
    <row r="141" spans="4:11" x14ac:dyDescent="0.2">
      <c r="D141" s="11"/>
      <c r="E141" s="11"/>
      <c r="F141" s="11"/>
      <c r="G141" s="11"/>
      <c r="H141" s="12"/>
      <c r="I141" s="12"/>
      <c r="J141" s="16"/>
      <c r="K141" s="16"/>
    </row>
    <row r="142" spans="4:11" x14ac:dyDescent="0.2">
      <c r="D142" s="11"/>
      <c r="E142" s="11"/>
      <c r="F142" s="11"/>
      <c r="G142" s="11"/>
      <c r="H142" s="12"/>
      <c r="I142" s="12"/>
      <c r="J142" s="16"/>
      <c r="K142" s="16"/>
    </row>
    <row r="143" spans="4:11" x14ac:dyDescent="0.2">
      <c r="D143" s="11"/>
      <c r="E143" s="11"/>
      <c r="F143" s="11"/>
      <c r="G143" s="11"/>
      <c r="H143" s="12"/>
      <c r="I143" s="12"/>
      <c r="J143" s="16"/>
      <c r="K143" s="16"/>
    </row>
    <row r="144" spans="4:11" x14ac:dyDescent="0.2">
      <c r="D144" s="11"/>
      <c r="E144" s="11"/>
      <c r="F144" s="11"/>
      <c r="G144" s="11"/>
      <c r="H144" s="12"/>
      <c r="I144" s="12"/>
      <c r="J144" s="16"/>
      <c r="K144" s="16"/>
    </row>
    <row r="145" spans="4:11" x14ac:dyDescent="0.2">
      <c r="D145" s="11"/>
      <c r="E145" s="11"/>
      <c r="F145" s="11"/>
      <c r="G145" s="11"/>
      <c r="H145" s="12"/>
      <c r="I145" s="12"/>
      <c r="J145" s="16"/>
      <c r="K145" s="16"/>
    </row>
    <row r="146" spans="4:11" x14ac:dyDescent="0.2">
      <c r="D146" s="11"/>
      <c r="E146" s="11"/>
      <c r="F146" s="11"/>
      <c r="G146" s="11"/>
      <c r="H146" s="12"/>
      <c r="I146" s="12"/>
      <c r="J146" s="16"/>
      <c r="K146" s="16"/>
    </row>
    <row r="147" spans="4:11" x14ac:dyDescent="0.2">
      <c r="D147" s="11"/>
      <c r="E147" s="11"/>
      <c r="F147" s="11"/>
      <c r="G147" s="11"/>
      <c r="H147" s="12"/>
      <c r="I147" s="12"/>
      <c r="J147" s="16"/>
      <c r="K147" s="16"/>
    </row>
    <row r="148" spans="4:11" x14ac:dyDescent="0.2">
      <c r="D148" s="11"/>
      <c r="E148" s="11"/>
      <c r="F148" s="11"/>
      <c r="G148" s="11"/>
      <c r="H148" s="12"/>
      <c r="I148" s="12"/>
      <c r="J148" s="16"/>
      <c r="K148" s="16"/>
    </row>
    <row r="149" spans="4:11" x14ac:dyDescent="0.2">
      <c r="D149" s="11"/>
      <c r="E149" s="11"/>
      <c r="F149" s="11"/>
      <c r="G149" s="11"/>
      <c r="H149" s="12"/>
      <c r="I149" s="12"/>
      <c r="J149" s="16"/>
      <c r="K149" s="16"/>
    </row>
    <row r="150" spans="4:11" x14ac:dyDescent="0.2">
      <c r="D150" s="11"/>
      <c r="E150" s="11"/>
      <c r="F150" s="11"/>
      <c r="G150" s="11"/>
      <c r="H150" s="12"/>
      <c r="I150" s="12"/>
      <c r="J150" s="16"/>
      <c r="K150" s="16"/>
    </row>
    <row r="151" spans="4:11" x14ac:dyDescent="0.2">
      <c r="D151" s="11"/>
      <c r="E151" s="11"/>
      <c r="F151" s="11"/>
      <c r="G151" s="11"/>
      <c r="H151" s="12"/>
      <c r="I151" s="12"/>
      <c r="J151" s="16"/>
      <c r="K151" s="16"/>
    </row>
    <row r="152" spans="4:11" x14ac:dyDescent="0.2">
      <c r="D152" s="11"/>
      <c r="E152" s="11"/>
      <c r="F152" s="11"/>
      <c r="G152" s="11"/>
      <c r="H152" s="12"/>
      <c r="I152" s="12"/>
      <c r="J152" s="16"/>
      <c r="K152" s="16"/>
    </row>
    <row r="153" spans="4:11" x14ac:dyDescent="0.2">
      <c r="D153" s="11"/>
      <c r="E153" s="11"/>
      <c r="F153" s="11"/>
      <c r="G153" s="11"/>
      <c r="H153" s="12"/>
      <c r="I153" s="12"/>
      <c r="J153" s="16"/>
      <c r="K153" s="16"/>
    </row>
    <row r="154" spans="4:11" x14ac:dyDescent="0.2">
      <c r="D154" s="11"/>
      <c r="E154" s="11"/>
      <c r="F154" s="11"/>
      <c r="G154" s="11"/>
      <c r="H154" s="12"/>
      <c r="I154" s="12"/>
      <c r="J154" s="16"/>
      <c r="K154" s="16"/>
    </row>
    <row r="155" spans="4:11" x14ac:dyDescent="0.2">
      <c r="D155" s="11"/>
      <c r="E155" s="11"/>
      <c r="F155" s="11"/>
      <c r="G155" s="11"/>
      <c r="H155" s="12"/>
      <c r="I155" s="12"/>
      <c r="J155" s="16"/>
      <c r="K155" s="16"/>
    </row>
    <row r="156" spans="4:11" x14ac:dyDescent="0.2">
      <c r="D156" s="11"/>
      <c r="E156" s="11"/>
      <c r="F156" s="11"/>
      <c r="G156" s="11"/>
      <c r="H156" s="12"/>
      <c r="I156" s="12"/>
      <c r="J156" s="16"/>
      <c r="K156" s="16"/>
    </row>
    <row r="157" spans="4:11" x14ac:dyDescent="0.2">
      <c r="D157" s="11"/>
      <c r="E157" s="11"/>
      <c r="F157" s="11"/>
      <c r="G157" s="11"/>
      <c r="H157" s="12"/>
      <c r="I157" s="12"/>
      <c r="J157" s="16"/>
      <c r="K157" s="16"/>
    </row>
    <row r="158" spans="4:11" x14ac:dyDescent="0.2">
      <c r="D158" s="11"/>
      <c r="E158" s="11"/>
      <c r="F158" s="11"/>
      <c r="G158" s="11"/>
      <c r="H158" s="12"/>
      <c r="I158" s="12"/>
      <c r="J158" s="16"/>
      <c r="K158" s="16"/>
    </row>
    <row r="159" spans="4:11" x14ac:dyDescent="0.2">
      <c r="D159" s="11"/>
      <c r="E159" s="11"/>
      <c r="F159" s="11"/>
      <c r="G159" s="11"/>
      <c r="H159" s="12"/>
      <c r="I159" s="12"/>
      <c r="J159" s="16"/>
      <c r="K159" s="16"/>
    </row>
    <row r="160" spans="4:11" x14ac:dyDescent="0.2">
      <c r="D160" s="11"/>
      <c r="E160" s="11"/>
      <c r="F160" s="11"/>
      <c r="G160" s="11"/>
      <c r="H160" s="12"/>
      <c r="I160" s="12"/>
      <c r="J160" s="16"/>
      <c r="K160" s="16"/>
    </row>
    <row r="161" spans="4:11" x14ac:dyDescent="0.2">
      <c r="D161" s="11"/>
      <c r="E161" s="11"/>
      <c r="F161" s="11"/>
      <c r="G161" s="11"/>
      <c r="H161" s="12"/>
      <c r="I161" s="12"/>
      <c r="J161" s="16"/>
      <c r="K161" s="16"/>
    </row>
    <row r="162" spans="4:11" x14ac:dyDescent="0.2">
      <c r="D162" s="11"/>
      <c r="E162" s="11"/>
      <c r="F162" s="11"/>
      <c r="G162" s="11"/>
      <c r="H162" s="12"/>
      <c r="I162" s="12"/>
      <c r="J162" s="16"/>
      <c r="K162" s="16"/>
    </row>
    <row r="163" spans="4:11" x14ac:dyDescent="0.2">
      <c r="D163" s="11"/>
      <c r="E163" s="11"/>
      <c r="F163" s="11"/>
      <c r="G163" s="11"/>
      <c r="H163" s="12"/>
      <c r="I163" s="12"/>
      <c r="J163" s="16"/>
      <c r="K163" s="16"/>
    </row>
    <row r="164" spans="4:11" x14ac:dyDescent="0.2">
      <c r="D164" s="11"/>
      <c r="E164" s="11"/>
      <c r="F164" s="11"/>
      <c r="G164" s="11"/>
      <c r="H164" s="12"/>
      <c r="I164" s="12"/>
      <c r="J164" s="16"/>
      <c r="K164" s="16"/>
    </row>
    <row r="165" spans="4:11" x14ac:dyDescent="0.2">
      <c r="D165" s="11"/>
      <c r="E165" s="11"/>
      <c r="F165" s="11"/>
      <c r="G165" s="11"/>
      <c r="H165" s="12"/>
      <c r="I165" s="12"/>
      <c r="J165" s="16"/>
      <c r="K165" s="16"/>
    </row>
    <row r="166" spans="4:11" x14ac:dyDescent="0.2">
      <c r="D166" s="11"/>
      <c r="E166" s="11"/>
      <c r="F166" s="11"/>
      <c r="G166" s="11"/>
      <c r="H166" s="12"/>
      <c r="I166" s="12"/>
      <c r="J166" s="16"/>
      <c r="K166" s="16"/>
    </row>
    <row r="167" spans="4:11" x14ac:dyDescent="0.2">
      <c r="D167" s="11"/>
      <c r="E167" s="11"/>
      <c r="F167" s="11"/>
      <c r="G167" s="11"/>
      <c r="H167" s="12"/>
      <c r="I167" s="12"/>
      <c r="J167" s="16"/>
      <c r="K167" s="16"/>
    </row>
    <row r="168" spans="4:11" x14ac:dyDescent="0.2">
      <c r="D168" s="11"/>
      <c r="E168" s="11"/>
      <c r="F168" s="11"/>
      <c r="G168" s="11"/>
      <c r="H168" s="12"/>
      <c r="I168" s="12"/>
      <c r="J168" s="16"/>
      <c r="K168" s="16"/>
    </row>
    <row r="169" spans="4:11" x14ac:dyDescent="0.2">
      <c r="D169" s="11"/>
      <c r="E169" s="11"/>
      <c r="F169" s="11"/>
      <c r="G169" s="11"/>
      <c r="H169" s="12"/>
      <c r="I169" s="12"/>
      <c r="J169" s="16"/>
      <c r="K169" s="16"/>
    </row>
    <row r="170" spans="4:11" x14ac:dyDescent="0.2">
      <c r="D170" s="11"/>
      <c r="E170" s="11"/>
      <c r="F170" s="11"/>
      <c r="G170" s="11"/>
      <c r="H170" s="12"/>
      <c r="I170" s="12"/>
      <c r="J170" s="16"/>
      <c r="K170" s="16"/>
    </row>
    <row r="171" spans="4:11" x14ac:dyDescent="0.2">
      <c r="D171" s="11"/>
      <c r="E171" s="11"/>
      <c r="F171" s="11"/>
      <c r="G171" s="11"/>
      <c r="H171" s="12"/>
      <c r="I171" s="12"/>
      <c r="J171" s="16"/>
      <c r="K171" s="16"/>
    </row>
    <row r="172" spans="4:11" x14ac:dyDescent="0.2">
      <c r="D172" s="11"/>
      <c r="E172" s="11"/>
      <c r="F172" s="11"/>
      <c r="G172" s="11"/>
      <c r="H172" s="12"/>
      <c r="I172" s="12"/>
      <c r="J172" s="16"/>
      <c r="K172" s="16"/>
    </row>
    <row r="173" spans="4:11" x14ac:dyDescent="0.2">
      <c r="D173" s="11"/>
      <c r="E173" s="11"/>
      <c r="F173" s="11"/>
      <c r="G173" s="11"/>
      <c r="H173" s="12"/>
      <c r="I173" s="12"/>
      <c r="J173" s="16"/>
      <c r="K173" s="16"/>
    </row>
    <row r="174" spans="4:11" x14ac:dyDescent="0.2">
      <c r="D174" s="11"/>
      <c r="E174" s="11"/>
      <c r="F174" s="11"/>
      <c r="G174" s="11"/>
      <c r="H174" s="12"/>
      <c r="I174" s="12"/>
      <c r="J174" s="16"/>
      <c r="K174" s="16"/>
    </row>
    <row r="175" spans="4:11" x14ac:dyDescent="0.2">
      <c r="D175" s="11"/>
      <c r="E175" s="11"/>
      <c r="F175" s="11"/>
      <c r="G175" s="11"/>
      <c r="H175" s="12"/>
      <c r="I175" s="12"/>
      <c r="J175" s="16"/>
      <c r="K175" s="16"/>
    </row>
    <row r="176" spans="4:11" x14ac:dyDescent="0.2">
      <c r="D176" s="11"/>
      <c r="E176" s="11"/>
      <c r="F176" s="11"/>
      <c r="G176" s="11"/>
      <c r="H176" s="12"/>
      <c r="I176" s="12"/>
      <c r="J176" s="16"/>
      <c r="K176" s="16"/>
    </row>
    <row r="177" spans="4:11" x14ac:dyDescent="0.2">
      <c r="D177" s="11"/>
      <c r="E177" s="11"/>
      <c r="F177" s="11"/>
      <c r="G177" s="11"/>
      <c r="H177" s="12"/>
      <c r="I177" s="12"/>
      <c r="J177" s="16"/>
      <c r="K177" s="16"/>
    </row>
    <row r="178" spans="4:11" x14ac:dyDescent="0.2">
      <c r="D178" s="11"/>
      <c r="E178" s="11"/>
      <c r="F178" s="11"/>
      <c r="G178" s="11"/>
      <c r="H178" s="12"/>
      <c r="I178" s="12"/>
      <c r="J178" s="16"/>
      <c r="K178" s="16"/>
    </row>
    <row r="179" spans="4:11" x14ac:dyDescent="0.2">
      <c r="D179" s="11"/>
      <c r="E179" s="11"/>
      <c r="F179" s="11"/>
      <c r="G179" s="11"/>
      <c r="H179" s="12"/>
      <c r="I179" s="12"/>
      <c r="J179" s="16"/>
      <c r="K179" s="16"/>
    </row>
    <row r="180" spans="4:11" x14ac:dyDescent="0.2">
      <c r="D180" s="11"/>
      <c r="E180" s="11"/>
      <c r="F180" s="11"/>
      <c r="G180" s="11"/>
      <c r="H180" s="12"/>
      <c r="I180" s="12"/>
      <c r="J180" s="16"/>
      <c r="K180" s="16"/>
    </row>
    <row r="181" spans="4:11" x14ac:dyDescent="0.2">
      <c r="D181" s="11"/>
      <c r="E181" s="11"/>
      <c r="F181" s="11"/>
      <c r="G181" s="11"/>
      <c r="H181" s="12"/>
      <c r="I181" s="12"/>
      <c r="J181" s="16"/>
      <c r="K181" s="16"/>
    </row>
    <row r="182" spans="4:11" x14ac:dyDescent="0.2">
      <c r="D182" s="11"/>
      <c r="E182" s="11"/>
      <c r="F182" s="11"/>
      <c r="G182" s="11"/>
      <c r="H182" s="12"/>
      <c r="I182" s="12"/>
      <c r="J182" s="16"/>
      <c r="K182" s="16"/>
    </row>
    <row r="183" spans="4:11" x14ac:dyDescent="0.2">
      <c r="D183" s="11"/>
      <c r="E183" s="11"/>
      <c r="F183" s="11"/>
      <c r="G183" s="11"/>
      <c r="H183" s="12"/>
      <c r="I183" s="12"/>
      <c r="J183" s="16"/>
      <c r="K183" s="16"/>
    </row>
    <row r="184" spans="4:11" x14ac:dyDescent="0.2">
      <c r="D184" s="11"/>
      <c r="E184" s="11"/>
      <c r="F184" s="11"/>
      <c r="G184" s="11"/>
      <c r="H184" s="12"/>
      <c r="I184" s="12"/>
      <c r="J184" s="16"/>
      <c r="K184" s="16"/>
    </row>
    <row r="185" spans="4:11" x14ac:dyDescent="0.2">
      <c r="D185" s="11"/>
      <c r="E185" s="11"/>
      <c r="F185" s="11"/>
      <c r="G185" s="11"/>
      <c r="H185" s="12"/>
      <c r="I185" s="12"/>
      <c r="J185" s="16"/>
      <c r="K185" s="16"/>
    </row>
    <row r="186" spans="4:11" x14ac:dyDescent="0.2">
      <c r="D186" s="11"/>
      <c r="E186" s="11"/>
      <c r="F186" s="11"/>
      <c r="G186" s="11"/>
      <c r="H186" s="12"/>
      <c r="I186" s="12"/>
      <c r="J186" s="16"/>
      <c r="K186" s="16"/>
    </row>
    <row r="187" spans="4:11" x14ac:dyDescent="0.2">
      <c r="D187" s="11"/>
      <c r="E187" s="11"/>
      <c r="F187" s="11"/>
      <c r="G187" s="11"/>
      <c r="H187" s="12"/>
      <c r="I187" s="12"/>
      <c r="J187" s="16"/>
      <c r="K187" s="16"/>
    </row>
    <row r="188" spans="4:11" x14ac:dyDescent="0.2">
      <c r="D188" s="11"/>
      <c r="E188" s="11"/>
      <c r="F188" s="11"/>
      <c r="G188" s="11"/>
      <c r="H188" s="12"/>
      <c r="I188" s="12"/>
      <c r="J188" s="16"/>
      <c r="K188" s="16"/>
    </row>
    <row r="189" spans="4:11" x14ac:dyDescent="0.2">
      <c r="D189" s="11"/>
      <c r="E189" s="11"/>
      <c r="F189" s="11"/>
      <c r="G189" s="11"/>
      <c r="H189" s="12"/>
      <c r="I189" s="12"/>
      <c r="J189" s="16"/>
      <c r="K189" s="16"/>
    </row>
    <row r="190" spans="4:11" x14ac:dyDescent="0.2">
      <c r="D190" s="11"/>
      <c r="E190" s="11"/>
      <c r="F190" s="11"/>
      <c r="G190" s="11"/>
      <c r="H190" s="12"/>
      <c r="I190" s="12"/>
      <c r="J190" s="16"/>
      <c r="K190" s="16"/>
    </row>
    <row r="191" spans="4:11" x14ac:dyDescent="0.2">
      <c r="D191" s="11"/>
      <c r="E191" s="11"/>
      <c r="F191" s="11"/>
      <c r="G191" s="11"/>
      <c r="H191" s="12"/>
      <c r="I191" s="12"/>
      <c r="J191" s="16"/>
      <c r="K191" s="16"/>
    </row>
    <row r="192" spans="4:11" x14ac:dyDescent="0.2">
      <c r="D192" s="11"/>
      <c r="E192" s="11"/>
      <c r="F192" s="11"/>
      <c r="G192" s="11"/>
      <c r="H192" s="12"/>
      <c r="I192" s="12"/>
      <c r="J192" s="16"/>
      <c r="K192" s="16"/>
    </row>
    <row r="193" spans="4:11" x14ac:dyDescent="0.2">
      <c r="D193" s="11"/>
      <c r="E193" s="11"/>
      <c r="F193" s="11"/>
      <c r="G193" s="11"/>
      <c r="H193" s="12"/>
      <c r="I193" s="12"/>
      <c r="J193" s="16"/>
      <c r="K193" s="16"/>
    </row>
    <row r="194" spans="4:11" x14ac:dyDescent="0.2">
      <c r="D194" s="11"/>
      <c r="E194" s="11"/>
      <c r="F194" s="11"/>
      <c r="G194" s="11"/>
      <c r="H194" s="12"/>
      <c r="I194" s="12"/>
      <c r="J194" s="16"/>
      <c r="K194" s="16"/>
    </row>
    <row r="195" spans="4:11" x14ac:dyDescent="0.2">
      <c r="D195" s="11"/>
      <c r="E195" s="11"/>
      <c r="F195" s="11"/>
      <c r="G195" s="11"/>
      <c r="H195" s="12"/>
      <c r="I195" s="12"/>
      <c r="J195" s="16"/>
      <c r="K195" s="16"/>
    </row>
    <row r="196" spans="4:11" x14ac:dyDescent="0.2">
      <c r="D196" s="11"/>
      <c r="E196" s="11"/>
      <c r="F196" s="11"/>
      <c r="G196" s="11"/>
      <c r="H196" s="12"/>
      <c r="I196" s="12"/>
      <c r="J196" s="16"/>
      <c r="K196" s="16"/>
    </row>
    <row r="197" spans="4:11" x14ac:dyDescent="0.2">
      <c r="D197" s="11"/>
      <c r="E197" s="11"/>
      <c r="F197" s="11"/>
      <c r="G197" s="11"/>
      <c r="H197" s="12"/>
      <c r="I197" s="12"/>
      <c r="J197" s="16"/>
      <c r="K197" s="16"/>
    </row>
    <row r="198" spans="4:11" x14ac:dyDescent="0.2">
      <c r="D198" s="11"/>
      <c r="E198" s="11"/>
      <c r="F198" s="11"/>
      <c r="G198" s="11"/>
      <c r="H198" s="12"/>
      <c r="I198" s="12"/>
      <c r="J198" s="16"/>
      <c r="K198" s="16"/>
    </row>
    <row r="199" spans="4:11" x14ac:dyDescent="0.2">
      <c r="D199" s="11"/>
      <c r="E199" s="11"/>
      <c r="F199" s="11"/>
      <c r="G199" s="11"/>
      <c r="H199" s="12"/>
      <c r="I199" s="12"/>
      <c r="J199" s="16"/>
      <c r="K199" s="16"/>
    </row>
    <row r="200" spans="4:11" x14ac:dyDescent="0.2">
      <c r="D200" s="11"/>
      <c r="E200" s="11"/>
      <c r="F200" s="11"/>
      <c r="G200" s="11"/>
      <c r="H200" s="12"/>
      <c r="I200" s="12"/>
      <c r="J200" s="16"/>
      <c r="K200" s="16"/>
    </row>
    <row r="201" spans="4:11" x14ac:dyDescent="0.2">
      <c r="D201" s="11"/>
      <c r="E201" s="11"/>
      <c r="F201" s="11"/>
      <c r="G201" s="11"/>
      <c r="H201" s="12"/>
      <c r="I201" s="12"/>
      <c r="J201" s="16"/>
      <c r="K201" s="16"/>
    </row>
    <row r="202" spans="4:11" x14ac:dyDescent="0.2">
      <c r="D202" s="11"/>
      <c r="E202" s="11"/>
      <c r="F202" s="11"/>
      <c r="G202" s="11"/>
      <c r="H202" s="12"/>
      <c r="I202" s="12"/>
      <c r="J202" s="16"/>
      <c r="K202" s="16"/>
    </row>
    <row r="203" spans="4:11" x14ac:dyDescent="0.2">
      <c r="D203" s="11"/>
      <c r="E203" s="11"/>
      <c r="F203" s="11"/>
      <c r="G203" s="11"/>
      <c r="H203" s="12"/>
      <c r="I203" s="12"/>
      <c r="J203" s="16"/>
      <c r="K203" s="16"/>
    </row>
    <row r="204" spans="4:11" x14ac:dyDescent="0.2">
      <c r="D204" s="11"/>
      <c r="E204" s="11"/>
      <c r="F204" s="11"/>
      <c r="G204" s="11"/>
      <c r="H204" s="12"/>
      <c r="I204" s="12"/>
      <c r="J204" s="16"/>
      <c r="K204" s="16"/>
    </row>
    <row r="205" spans="4:11" x14ac:dyDescent="0.2">
      <c r="D205" s="11"/>
      <c r="E205" s="11"/>
      <c r="F205" s="11"/>
      <c r="G205" s="11"/>
      <c r="H205" s="12"/>
      <c r="I205" s="12"/>
      <c r="J205" s="16"/>
      <c r="K205" s="16"/>
    </row>
    <row r="206" spans="4:11" x14ac:dyDescent="0.2">
      <c r="D206" s="11"/>
      <c r="E206" s="11"/>
      <c r="F206" s="11"/>
      <c r="G206" s="11"/>
      <c r="H206" s="12"/>
      <c r="I206" s="12"/>
      <c r="J206" s="16"/>
      <c r="K206" s="16"/>
    </row>
    <row r="207" spans="4:11" x14ac:dyDescent="0.2">
      <c r="D207" s="11"/>
      <c r="E207" s="11"/>
      <c r="F207" s="11"/>
      <c r="G207" s="11"/>
      <c r="H207" s="12"/>
      <c r="I207" s="12"/>
      <c r="J207" s="16"/>
      <c r="K207" s="16"/>
    </row>
    <row r="208" spans="4:11" x14ac:dyDescent="0.2">
      <c r="D208" s="11"/>
      <c r="E208" s="11"/>
      <c r="F208" s="11"/>
      <c r="G208" s="11"/>
      <c r="H208" s="12"/>
      <c r="I208" s="12"/>
      <c r="J208" s="16"/>
      <c r="K208" s="16"/>
    </row>
    <row r="209" spans="4:11" x14ac:dyDescent="0.2">
      <c r="D209" s="11"/>
      <c r="E209" s="11"/>
      <c r="F209" s="11"/>
      <c r="G209" s="11"/>
      <c r="H209" s="12"/>
      <c r="I209" s="12"/>
      <c r="J209" s="16"/>
      <c r="K209" s="16"/>
    </row>
    <row r="210" spans="4:11" x14ac:dyDescent="0.2">
      <c r="D210" s="11"/>
      <c r="E210" s="11"/>
      <c r="F210" s="11"/>
      <c r="G210" s="11"/>
      <c r="H210" s="12"/>
      <c r="I210" s="12"/>
      <c r="J210" s="16"/>
      <c r="K210" s="16"/>
    </row>
    <row r="211" spans="4:11" x14ac:dyDescent="0.2">
      <c r="D211" s="11"/>
      <c r="E211" s="11"/>
      <c r="F211" s="11"/>
      <c r="G211" s="11"/>
      <c r="H211" s="12"/>
      <c r="I211" s="12"/>
      <c r="J211" s="16"/>
      <c r="K211" s="16"/>
    </row>
  </sheetData>
  <autoFilter ref="A3:AI62" xr:uid="{00000000-0009-0000-0000-000000000000}"/>
  <mergeCells count="5">
    <mergeCell ref="R1:U1"/>
    <mergeCell ref="H1:I1"/>
    <mergeCell ref="J1:Q1"/>
    <mergeCell ref="V1:W1"/>
    <mergeCell ref="D1:F1"/>
  </mergeCells>
  <printOptions verticalCentered="1" gridLines="1"/>
  <pageMargins left="0.25" right="0.25" top="0.65" bottom="0.65" header="0.5" footer="0.5"/>
  <pageSetup paperSize="5" scale="65" pageOrder="overThenDown" orientation="landscape" r:id="rId1"/>
  <headerFooter>
    <oddHeader>&amp;C&amp;"Times New Roman,Bold"&amp;12DRAFT&amp;"Times New Roman,Regular"&amp;11 2011/12 AB 1629 FSSA Rates</oddHeader>
    <oddFooter>&amp;C&amp;"Times New Roman,Regular"&amp;10Run date: 10/14/2011&amp;R&amp;P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0B050"/>
  </sheetPr>
  <dimension ref="A1:X211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L4" sqref="L4"/>
    </sheetView>
  </sheetViews>
  <sheetFormatPr defaultRowHeight="12.75" x14ac:dyDescent="0.2"/>
  <cols>
    <col min="1" max="1" width="8.7109375" style="1" customWidth="1"/>
    <col min="2" max="2" width="9.5703125" style="45" customWidth="1"/>
    <col min="3" max="3" width="33.85546875" style="54" customWidth="1"/>
    <col min="4" max="4" width="8.42578125" style="1" customWidth="1"/>
    <col min="5" max="5" width="8.5703125" style="1" customWidth="1"/>
    <col min="6" max="6" width="8" style="1" customWidth="1"/>
    <col min="7" max="7" width="5.7109375" style="1" customWidth="1"/>
    <col min="8" max="8" width="7.140625" style="13" customWidth="1"/>
    <col min="9" max="9" width="6.7109375" style="13" customWidth="1"/>
    <col min="10" max="10" width="7.42578125" style="6" customWidth="1"/>
    <col min="11" max="11" width="8.140625" style="6" customWidth="1"/>
    <col min="12" max="12" width="15.28515625" style="6" customWidth="1"/>
    <col min="13" max="13" width="12.85546875" style="6" customWidth="1"/>
    <col min="14" max="14" width="7.7109375" style="14" customWidth="1"/>
    <col min="15" max="15" width="8.140625" style="14" customWidth="1"/>
    <col min="16" max="16" width="10.5703125" style="14" customWidth="1"/>
    <col min="17" max="17" width="13.42578125" style="14" customWidth="1"/>
    <col min="18" max="18" width="19.140625" style="87" customWidth="1"/>
    <col min="19" max="19" width="9.7109375" style="88" customWidth="1"/>
    <col min="20" max="20" width="16" style="87" customWidth="1"/>
    <col min="21" max="22" width="13" style="1" customWidth="1"/>
    <col min="23" max="16384" width="9.140625" style="1"/>
  </cols>
  <sheetData>
    <row r="1" spans="1:24" s="92" customFormat="1" ht="15.75" x14ac:dyDescent="0.25">
      <c r="A1" s="91"/>
      <c r="B1" s="91"/>
      <c r="C1" s="91"/>
      <c r="D1" s="95" t="s">
        <v>109</v>
      </c>
      <c r="E1" s="102"/>
      <c r="F1" s="96"/>
      <c r="G1" s="90"/>
      <c r="H1" s="95" t="s">
        <v>24</v>
      </c>
      <c r="I1" s="96"/>
      <c r="J1" s="97" t="s">
        <v>121</v>
      </c>
      <c r="K1" s="98"/>
      <c r="L1" s="99"/>
      <c r="M1" s="89"/>
      <c r="N1" s="94" t="s">
        <v>13</v>
      </c>
      <c r="O1" s="94"/>
      <c r="P1" s="94"/>
      <c r="Q1" s="94"/>
      <c r="R1" s="104" t="s">
        <v>108</v>
      </c>
      <c r="S1" s="104"/>
      <c r="T1" s="104"/>
    </row>
    <row r="2" spans="1:24" ht="63.75" x14ac:dyDescent="0.2">
      <c r="A2" s="5" t="s">
        <v>1</v>
      </c>
      <c r="B2" s="37" t="s">
        <v>0</v>
      </c>
      <c r="C2" s="50" t="s">
        <v>2</v>
      </c>
      <c r="D2" s="5" t="s">
        <v>92</v>
      </c>
      <c r="E2" s="5" t="s">
        <v>91</v>
      </c>
      <c r="F2" s="5" t="s">
        <v>90</v>
      </c>
      <c r="G2" s="5" t="s">
        <v>83</v>
      </c>
      <c r="H2" s="20" t="s">
        <v>7</v>
      </c>
      <c r="I2" s="20" t="s">
        <v>6</v>
      </c>
      <c r="J2" s="9" t="s">
        <v>122</v>
      </c>
      <c r="K2" s="9" t="s">
        <v>123</v>
      </c>
      <c r="L2" s="9" t="s">
        <v>125</v>
      </c>
      <c r="M2" s="20" t="s">
        <v>124</v>
      </c>
      <c r="N2" s="21" t="s">
        <v>116</v>
      </c>
      <c r="O2" s="21" t="s">
        <v>17</v>
      </c>
      <c r="P2" s="20" t="s">
        <v>120</v>
      </c>
      <c r="Q2" s="20" t="s">
        <v>15</v>
      </c>
      <c r="R2" s="83" t="s">
        <v>127</v>
      </c>
      <c r="S2" s="20" t="s">
        <v>118</v>
      </c>
      <c r="T2" s="83" t="s">
        <v>128</v>
      </c>
      <c r="U2" s="20" t="s">
        <v>141</v>
      </c>
      <c r="V2" s="20" t="s">
        <v>142</v>
      </c>
      <c r="W2" s="11"/>
      <c r="X2" s="11"/>
    </row>
    <row r="3" spans="1:24" s="7" customFormat="1" ht="38.25" customHeight="1" x14ac:dyDescent="0.2">
      <c r="A3" s="22" t="s">
        <v>3</v>
      </c>
      <c r="B3" s="38" t="s">
        <v>4</v>
      </c>
      <c r="C3" s="22" t="s">
        <v>5</v>
      </c>
      <c r="D3" s="22" t="s">
        <v>8</v>
      </c>
      <c r="E3" s="22" t="s">
        <v>9</v>
      </c>
      <c r="F3" s="22" t="s">
        <v>93</v>
      </c>
      <c r="G3" s="22" t="s">
        <v>10</v>
      </c>
      <c r="H3" s="23" t="s">
        <v>11</v>
      </c>
      <c r="I3" s="23" t="s">
        <v>12</v>
      </c>
      <c r="J3" s="22" t="s">
        <v>14</v>
      </c>
      <c r="K3" s="22" t="s">
        <v>16</v>
      </c>
      <c r="L3" s="22" t="s">
        <v>126</v>
      </c>
      <c r="M3" s="22" t="s">
        <v>131</v>
      </c>
      <c r="N3" s="24" t="s">
        <v>132</v>
      </c>
      <c r="O3" s="24" t="s">
        <v>133</v>
      </c>
      <c r="P3" s="24" t="s">
        <v>134</v>
      </c>
      <c r="Q3" s="25" t="s">
        <v>135</v>
      </c>
      <c r="R3" s="83" t="s">
        <v>136</v>
      </c>
      <c r="S3" s="24" t="s">
        <v>137</v>
      </c>
      <c r="T3" s="83" t="s">
        <v>138</v>
      </c>
      <c r="U3" s="25" t="s">
        <v>139</v>
      </c>
      <c r="V3" s="25" t="s">
        <v>140</v>
      </c>
    </row>
    <row r="4" spans="1:24" s="7" customFormat="1" ht="15" customHeight="1" x14ac:dyDescent="0.2">
      <c r="A4" s="56">
        <v>206430789</v>
      </c>
      <c r="B4" s="39">
        <v>1962648626</v>
      </c>
      <c r="C4" s="78" t="s">
        <v>28</v>
      </c>
      <c r="D4" s="31">
        <v>23327</v>
      </c>
      <c r="E4" s="31">
        <v>10915</v>
      </c>
      <c r="F4" s="31">
        <v>5883</v>
      </c>
      <c r="G4" s="31">
        <v>77</v>
      </c>
      <c r="H4" s="55">
        <v>0.92948983364140481</v>
      </c>
      <c r="I4" s="55">
        <v>13.08</v>
      </c>
      <c r="J4" s="55">
        <v>367.95944384835133</v>
      </c>
      <c r="K4" s="32" t="e">
        <v>#N/A</v>
      </c>
      <c r="L4" s="55">
        <v>367.95944384835133</v>
      </c>
      <c r="M4" s="55">
        <v>369.527686998033</v>
      </c>
      <c r="N4" s="55">
        <v>1.24</v>
      </c>
      <c r="O4" s="55">
        <v>0.86</v>
      </c>
      <c r="P4" s="55">
        <v>14.33</v>
      </c>
      <c r="Q4" s="55">
        <v>0.98082822480387533</v>
      </c>
      <c r="R4" s="84">
        <v>372.92902538919549</v>
      </c>
      <c r="S4" s="55">
        <v>34.9</v>
      </c>
      <c r="T4" s="84">
        <v>407.82902538919546</v>
      </c>
      <c r="U4" s="66">
        <v>4070520.3121230686</v>
      </c>
      <c r="V4" s="66">
        <v>2399258.156364637</v>
      </c>
    </row>
    <row r="5" spans="1:24" s="7" customFormat="1" ht="15" customHeight="1" x14ac:dyDescent="0.2">
      <c r="A5" s="56">
        <v>206010953</v>
      </c>
      <c r="B5" s="39">
        <v>1578885778</v>
      </c>
      <c r="C5" s="78" t="s">
        <v>110</v>
      </c>
      <c r="D5" s="31">
        <v>9522</v>
      </c>
      <c r="E5" s="31">
        <v>4534</v>
      </c>
      <c r="F5" s="31">
        <v>3152</v>
      </c>
      <c r="G5" s="31">
        <v>30</v>
      </c>
      <c r="H5" s="55">
        <v>0.75146301369863011</v>
      </c>
      <c r="I5" s="55">
        <v>13.08</v>
      </c>
      <c r="J5" s="55">
        <v>470.27686948106032</v>
      </c>
      <c r="K5" s="32" t="e">
        <v>#N/A</v>
      </c>
      <c r="L5" s="55">
        <v>470.27686948106032</v>
      </c>
      <c r="M5" s="55">
        <v>472.28118949878859</v>
      </c>
      <c r="N5" s="55">
        <v>1.24</v>
      </c>
      <c r="O5" s="55">
        <v>0.86</v>
      </c>
      <c r="P5" s="55">
        <v>14.33</v>
      </c>
      <c r="Q5" s="55">
        <v>0.93616887208569621</v>
      </c>
      <c r="R5" s="84">
        <v>475.81589535717569</v>
      </c>
      <c r="S5" s="55">
        <v>34.9</v>
      </c>
      <c r="T5" s="84">
        <v>510.71589535717567</v>
      </c>
      <c r="U5" s="66">
        <v>2157349.2695494345</v>
      </c>
      <c r="V5" s="66">
        <v>1609776.5021658177</v>
      </c>
    </row>
    <row r="6" spans="1:24" s="7" customFormat="1" ht="15" customHeight="1" x14ac:dyDescent="0.2">
      <c r="A6" s="56">
        <v>206190021</v>
      </c>
      <c r="B6" s="39">
        <v>1477645927</v>
      </c>
      <c r="C6" s="78" t="s">
        <v>29</v>
      </c>
      <c r="D6" s="31">
        <v>17945</v>
      </c>
      <c r="E6" s="31">
        <v>7847</v>
      </c>
      <c r="F6" s="31">
        <v>7079</v>
      </c>
      <c r="G6" s="31">
        <v>56</v>
      </c>
      <c r="H6" s="55">
        <v>0.70733421750663128</v>
      </c>
      <c r="I6" s="55">
        <v>13.08</v>
      </c>
      <c r="J6" s="55">
        <v>460.76237046280141</v>
      </c>
      <c r="K6" s="32" t="e">
        <v>#N/A</v>
      </c>
      <c r="L6" s="55">
        <v>460.76237046280141</v>
      </c>
      <c r="M6" s="55">
        <v>462.72613968571386</v>
      </c>
      <c r="N6" s="55">
        <v>1.24</v>
      </c>
      <c r="O6" s="55">
        <v>0.86</v>
      </c>
      <c r="P6" s="55">
        <v>14.33</v>
      </c>
      <c r="Q6" s="55">
        <v>0.9272688771245472</v>
      </c>
      <c r="R6" s="84">
        <v>466.29607434533182</v>
      </c>
      <c r="S6" s="55">
        <v>34.9</v>
      </c>
      <c r="T6" s="84">
        <v>501.19607434533179</v>
      </c>
      <c r="U6" s="66">
        <v>3659025.2953878189</v>
      </c>
      <c r="V6" s="66">
        <v>3547967.0102906036</v>
      </c>
    </row>
    <row r="7" spans="1:24" s="7" customFormat="1" ht="15" customHeight="1" x14ac:dyDescent="0.2">
      <c r="A7" s="56">
        <v>206010854</v>
      </c>
      <c r="B7" s="39">
        <v>1235267972</v>
      </c>
      <c r="C7" s="78" t="s">
        <v>30</v>
      </c>
      <c r="D7" s="31">
        <v>20338</v>
      </c>
      <c r="E7" s="31">
        <v>7589</v>
      </c>
      <c r="F7" s="31">
        <v>6692</v>
      </c>
      <c r="G7" s="31">
        <v>47</v>
      </c>
      <c r="H7" s="55">
        <v>0.58796945979968251</v>
      </c>
      <c r="I7" s="55">
        <v>13.08</v>
      </c>
      <c r="J7" s="55">
        <v>458.78866517536079</v>
      </c>
      <c r="K7" s="32" t="e">
        <v>#N/A</v>
      </c>
      <c r="L7" s="55">
        <v>458.78866517536079</v>
      </c>
      <c r="M7" s="55">
        <v>460.74402246633815</v>
      </c>
      <c r="N7" s="55">
        <v>1.24</v>
      </c>
      <c r="O7" s="55">
        <v>0.86</v>
      </c>
      <c r="P7" s="55">
        <v>14.33</v>
      </c>
      <c r="Q7" s="55">
        <v>0.68667420591995276</v>
      </c>
      <c r="R7" s="84">
        <v>464.19272721245841</v>
      </c>
      <c r="S7" s="55">
        <v>34.9</v>
      </c>
      <c r="T7" s="84">
        <v>499.09272721245839</v>
      </c>
      <c r="U7" s="66">
        <v>3522758.606815347</v>
      </c>
      <c r="V7" s="66">
        <v>3339928.5305057713</v>
      </c>
    </row>
    <row r="8" spans="1:24" s="7" customFormat="1" ht="15" customHeight="1" x14ac:dyDescent="0.2">
      <c r="A8" s="56">
        <v>206431808</v>
      </c>
      <c r="B8" s="39">
        <v>1689662330</v>
      </c>
      <c r="C8" s="78" t="s">
        <v>31</v>
      </c>
      <c r="D8" s="31">
        <v>13293</v>
      </c>
      <c r="E8" s="31">
        <v>7477</v>
      </c>
      <c r="F8" s="31">
        <v>3480</v>
      </c>
      <c r="G8" s="31">
        <v>36</v>
      </c>
      <c r="H8" s="55">
        <v>0.724660501981506</v>
      </c>
      <c r="I8" s="55">
        <v>13.08</v>
      </c>
      <c r="J8" s="55">
        <v>411.62112792475949</v>
      </c>
      <c r="K8" s="55">
        <v>490.77</v>
      </c>
      <c r="L8" s="55">
        <v>490.77</v>
      </c>
      <c r="M8" s="55">
        <v>492.86166173999999</v>
      </c>
      <c r="N8" s="55">
        <v>1.24</v>
      </c>
      <c r="O8" s="55">
        <v>0.86</v>
      </c>
      <c r="P8" s="55">
        <v>14.33</v>
      </c>
      <c r="Q8" s="55">
        <v>0.80471225457007445</v>
      </c>
      <c r="R8" s="84">
        <v>496.29171349258854</v>
      </c>
      <c r="S8" s="55">
        <v>34.9</v>
      </c>
      <c r="T8" s="84">
        <v>531.19171349258852</v>
      </c>
      <c r="U8" s="66">
        <v>3710773.1417840845</v>
      </c>
      <c r="V8" s="66">
        <v>1848547.162954208</v>
      </c>
    </row>
    <row r="9" spans="1:24" s="7" customFormat="1" ht="15" customHeight="1" x14ac:dyDescent="0.2">
      <c r="A9" s="56">
        <v>206190064</v>
      </c>
      <c r="B9" s="39">
        <v>1548255284</v>
      </c>
      <c r="C9" s="78" t="s">
        <v>32</v>
      </c>
      <c r="D9" s="31">
        <v>8180</v>
      </c>
      <c r="E9" s="31">
        <v>2317</v>
      </c>
      <c r="F9" s="31">
        <v>4070</v>
      </c>
      <c r="G9" s="31">
        <v>24</v>
      </c>
      <c r="H9" s="55">
        <v>0.74070753443154203</v>
      </c>
      <c r="I9" s="55">
        <v>13.08</v>
      </c>
      <c r="J9" s="55">
        <v>462.05851710828267</v>
      </c>
      <c r="K9" s="32" t="e">
        <v>#N/A</v>
      </c>
      <c r="L9" s="55">
        <v>462.05851710828267</v>
      </c>
      <c r="M9" s="55">
        <v>464.02781050819817</v>
      </c>
      <c r="N9" s="55">
        <v>1.24</v>
      </c>
      <c r="O9" s="55">
        <v>0.86</v>
      </c>
      <c r="P9" s="55">
        <v>14.33</v>
      </c>
      <c r="Q9" s="55">
        <v>0.87180440097799505</v>
      </c>
      <c r="R9" s="84">
        <v>467.50890737474469</v>
      </c>
      <c r="S9" s="55">
        <v>34.9</v>
      </c>
      <c r="T9" s="84">
        <v>502.40890737474467</v>
      </c>
      <c r="U9" s="66">
        <v>1083218.1383872835</v>
      </c>
      <c r="V9" s="66">
        <v>2044804.2530152109</v>
      </c>
    </row>
    <row r="10" spans="1:24" s="7" customFormat="1" ht="15" customHeight="1" x14ac:dyDescent="0.2">
      <c r="A10" s="56">
        <v>206301171</v>
      </c>
      <c r="B10" s="39">
        <v>1497742167</v>
      </c>
      <c r="C10" s="78" t="s">
        <v>33</v>
      </c>
      <c r="D10" s="31">
        <v>12710</v>
      </c>
      <c r="E10" s="31">
        <v>1888</v>
      </c>
      <c r="F10" s="31">
        <v>1569</v>
      </c>
      <c r="G10" s="31">
        <v>47</v>
      </c>
      <c r="H10" s="55">
        <v>1.026152450090744</v>
      </c>
      <c r="I10" s="55">
        <v>13.08</v>
      </c>
      <c r="J10" s="55">
        <v>360.59867408201535</v>
      </c>
      <c r="K10" s="32" t="e">
        <v>#N/A</v>
      </c>
      <c r="L10" s="55">
        <v>360.59867408201535</v>
      </c>
      <c r="M10" s="55">
        <v>362.13554563095289</v>
      </c>
      <c r="N10" s="55">
        <v>1.24</v>
      </c>
      <c r="O10" s="55">
        <v>0.86</v>
      </c>
      <c r="P10" s="55">
        <v>14.33</v>
      </c>
      <c r="Q10" s="55">
        <v>1.098786782061369</v>
      </c>
      <c r="R10" s="84">
        <v>365.55817996292353</v>
      </c>
      <c r="S10" s="55">
        <v>34.9</v>
      </c>
      <c r="T10" s="84">
        <v>400.45817996292351</v>
      </c>
      <c r="U10" s="66">
        <v>690173.84376999969</v>
      </c>
      <c r="V10" s="66">
        <v>628318.88436182693</v>
      </c>
    </row>
    <row r="11" spans="1:24" s="7" customFormat="1" ht="15" customHeight="1" x14ac:dyDescent="0.2">
      <c r="A11" s="56">
        <v>206190082</v>
      </c>
      <c r="B11" s="39">
        <v>1932286671</v>
      </c>
      <c r="C11" s="78" t="s">
        <v>34</v>
      </c>
      <c r="D11" s="31">
        <v>15594</v>
      </c>
      <c r="E11" s="31">
        <v>4764</v>
      </c>
      <c r="F11" s="31">
        <v>6794</v>
      </c>
      <c r="G11" s="31">
        <v>48</v>
      </c>
      <c r="H11" s="55">
        <v>0.71325714767647808</v>
      </c>
      <c r="I11" s="55">
        <v>13.08</v>
      </c>
      <c r="J11" s="55">
        <v>458.85879613484451</v>
      </c>
      <c r="K11" s="32" t="e">
        <v>#N/A</v>
      </c>
      <c r="L11" s="55">
        <v>458.85879613484451</v>
      </c>
      <c r="M11" s="55">
        <v>460.81445232397124</v>
      </c>
      <c r="N11" s="55">
        <v>1.24</v>
      </c>
      <c r="O11" s="55">
        <v>0.86</v>
      </c>
      <c r="P11" s="55">
        <v>14.33</v>
      </c>
      <c r="Q11" s="55">
        <v>0.91462870334744129</v>
      </c>
      <c r="R11" s="84">
        <v>464.36582387964222</v>
      </c>
      <c r="S11" s="55">
        <v>34.9</v>
      </c>
      <c r="T11" s="84">
        <v>499.2658238796422</v>
      </c>
      <c r="U11" s="66">
        <v>2212238.7849626155</v>
      </c>
      <c r="V11" s="66">
        <v>3392012.007438289</v>
      </c>
    </row>
    <row r="12" spans="1:24" s="7" customFormat="1" ht="15" customHeight="1" x14ac:dyDescent="0.2">
      <c r="A12" s="56">
        <v>206190265</v>
      </c>
      <c r="B12" s="39">
        <v>1992864995</v>
      </c>
      <c r="C12" s="78" t="s">
        <v>35</v>
      </c>
      <c r="D12" s="31">
        <v>8723</v>
      </c>
      <c r="E12" s="31">
        <v>2729</v>
      </c>
      <c r="F12" s="31">
        <v>4183</v>
      </c>
      <c r="G12" s="31">
        <v>28</v>
      </c>
      <c r="H12" s="55">
        <v>0.83933901639344266</v>
      </c>
      <c r="I12" s="55">
        <v>13.08</v>
      </c>
      <c r="J12" s="55">
        <v>491.37007000592263</v>
      </c>
      <c r="K12" s="32" t="e">
        <v>#N/A</v>
      </c>
      <c r="L12" s="55">
        <v>491.37007000592263</v>
      </c>
      <c r="M12" s="55">
        <v>493.46428924428784</v>
      </c>
      <c r="N12" s="55">
        <v>1.24</v>
      </c>
      <c r="O12" s="55">
        <v>0.86</v>
      </c>
      <c r="P12" s="55">
        <v>14.33</v>
      </c>
      <c r="Q12" s="55">
        <v>0.95379112690588097</v>
      </c>
      <c r="R12" s="84">
        <v>496.92874135480025</v>
      </c>
      <c r="S12" s="55">
        <v>34.9</v>
      </c>
      <c r="T12" s="84">
        <v>531.82874135480029</v>
      </c>
      <c r="U12" s="66">
        <v>1356118.5351572498</v>
      </c>
      <c r="V12" s="66">
        <v>2224639.6250871294</v>
      </c>
    </row>
    <row r="13" spans="1:24" s="7" customFormat="1" ht="15" customHeight="1" x14ac:dyDescent="0.2">
      <c r="A13" s="56">
        <v>206190700</v>
      </c>
      <c r="B13" s="39">
        <v>1730269234</v>
      </c>
      <c r="C13" s="78" t="s">
        <v>37</v>
      </c>
      <c r="D13" s="31">
        <v>10232</v>
      </c>
      <c r="E13" s="31">
        <v>3753</v>
      </c>
      <c r="F13" s="31">
        <v>5866</v>
      </c>
      <c r="G13" s="31">
        <v>29</v>
      </c>
      <c r="H13" s="55">
        <v>0.6390176419550756</v>
      </c>
      <c r="I13" s="55">
        <v>13.08</v>
      </c>
      <c r="J13" s="55">
        <v>414.70347063055533</v>
      </c>
      <c r="K13" s="32" t="e">
        <v>#N/A</v>
      </c>
      <c r="L13" s="55">
        <v>414.70347063055533</v>
      </c>
      <c r="M13" s="55">
        <v>416.47093682238273</v>
      </c>
      <c r="N13" s="55">
        <v>1.24</v>
      </c>
      <c r="O13" s="55">
        <v>0.86</v>
      </c>
      <c r="P13" s="55">
        <v>14.33</v>
      </c>
      <c r="Q13" s="55">
        <v>0.84216770914777161</v>
      </c>
      <c r="R13" s="84">
        <v>420.02408688957541</v>
      </c>
      <c r="S13" s="55">
        <v>34.9</v>
      </c>
      <c r="T13" s="84">
        <v>454.92408688957539</v>
      </c>
      <c r="U13" s="66">
        <v>1576350.3980965766</v>
      </c>
      <c r="V13" s="66">
        <v>2668584.6936942493</v>
      </c>
    </row>
    <row r="14" spans="1:24" s="7" customFormat="1" ht="15" customHeight="1" x14ac:dyDescent="0.2">
      <c r="A14" s="81">
        <v>206190644</v>
      </c>
      <c r="B14" s="39">
        <v>1205878832</v>
      </c>
      <c r="C14" s="78" t="s">
        <v>38</v>
      </c>
      <c r="D14" s="31">
        <v>7549</v>
      </c>
      <c r="E14" s="31">
        <v>2855</v>
      </c>
      <c r="F14" s="31">
        <v>2991</v>
      </c>
      <c r="G14" s="31">
        <v>25</v>
      </c>
      <c r="H14" s="55">
        <v>0.67133552176917766</v>
      </c>
      <c r="I14" s="55">
        <v>13.08</v>
      </c>
      <c r="J14" s="55">
        <v>533.83863243526321</v>
      </c>
      <c r="K14" s="32" t="e">
        <v>#N/A</v>
      </c>
      <c r="L14" s="55">
        <v>533.83863243526321</v>
      </c>
      <c r="M14" s="55">
        <v>536.11385268670233</v>
      </c>
      <c r="N14" s="55">
        <v>1.24</v>
      </c>
      <c r="O14" s="55">
        <v>0.86</v>
      </c>
      <c r="P14" s="55">
        <v>14.33</v>
      </c>
      <c r="Q14" s="55">
        <v>0.98403762087693736</v>
      </c>
      <c r="R14" s="84">
        <v>539.77655478581016</v>
      </c>
      <c r="S14" s="55">
        <v>34.9</v>
      </c>
      <c r="T14" s="84">
        <v>574.67655478581014</v>
      </c>
      <c r="U14" s="66">
        <v>1541062.0639134881</v>
      </c>
      <c r="V14" s="66">
        <v>1718857.575364358</v>
      </c>
    </row>
    <row r="15" spans="1:24" s="7" customFormat="1" ht="15" customHeight="1" x14ac:dyDescent="0.2">
      <c r="A15" s="56">
        <v>206301141</v>
      </c>
      <c r="B15" s="39">
        <v>1437146032</v>
      </c>
      <c r="C15" s="78" t="s">
        <v>39</v>
      </c>
      <c r="D15" s="31">
        <v>10974</v>
      </c>
      <c r="E15" s="31">
        <v>52</v>
      </c>
      <c r="F15" s="31">
        <v>68</v>
      </c>
      <c r="G15" s="31">
        <v>31</v>
      </c>
      <c r="H15" s="55">
        <v>0.6672005649717514</v>
      </c>
      <c r="I15" s="55">
        <v>13.08</v>
      </c>
      <c r="J15" s="55">
        <v>414.35798251002495</v>
      </c>
      <c r="K15" s="32" t="e">
        <v>#N/A</v>
      </c>
      <c r="L15" s="55">
        <v>414.35798251002495</v>
      </c>
      <c r="M15" s="55">
        <v>416.12397623148269</v>
      </c>
      <c r="N15" s="55">
        <v>1.24</v>
      </c>
      <c r="O15" s="55">
        <v>0.86</v>
      </c>
      <c r="P15" s="55">
        <v>14.33</v>
      </c>
      <c r="Q15" s="55">
        <v>0.83937853107344629</v>
      </c>
      <c r="R15" s="84">
        <v>419.64615419758439</v>
      </c>
      <c r="S15" s="55">
        <v>34.9</v>
      </c>
      <c r="T15" s="84">
        <v>454.54615419758437</v>
      </c>
      <c r="U15" s="66">
        <v>21821.600018274388</v>
      </c>
      <c r="V15" s="66">
        <v>30909.138485435738</v>
      </c>
    </row>
    <row r="16" spans="1:24" s="7" customFormat="1" ht="15" customHeight="1" x14ac:dyDescent="0.2">
      <c r="A16" s="56">
        <v>206370717</v>
      </c>
      <c r="B16" s="39">
        <v>1881767028</v>
      </c>
      <c r="C16" s="78" t="s">
        <v>40</v>
      </c>
      <c r="D16" s="31">
        <v>11267</v>
      </c>
      <c r="E16" s="31">
        <v>4436</v>
      </c>
      <c r="F16" s="31">
        <v>4197</v>
      </c>
      <c r="G16" s="31">
        <v>59</v>
      </c>
      <c r="H16" s="55">
        <v>0.71974358974358976</v>
      </c>
      <c r="I16" s="55">
        <v>13.08</v>
      </c>
      <c r="J16" s="55">
        <v>475.17089881300296</v>
      </c>
      <c r="K16" s="32" t="e">
        <v>#N/A</v>
      </c>
      <c r="L16" s="55">
        <v>475.17089881300296</v>
      </c>
      <c r="M16" s="55">
        <v>477.19607718374397</v>
      </c>
      <c r="N16" s="55">
        <v>1.24</v>
      </c>
      <c r="O16" s="55">
        <v>0.86</v>
      </c>
      <c r="P16" s="55">
        <v>14.33</v>
      </c>
      <c r="Q16" s="55">
        <v>1.5559829590840506</v>
      </c>
      <c r="R16" s="84">
        <v>481.38231655308448</v>
      </c>
      <c r="S16" s="55">
        <v>34.9</v>
      </c>
      <c r="T16" s="84">
        <v>516.28231655308446</v>
      </c>
      <c r="U16" s="66">
        <v>2135411.9562294828</v>
      </c>
      <c r="V16" s="66">
        <v>2166836.8825732954</v>
      </c>
    </row>
    <row r="17" spans="1:22" s="7" customFormat="1" ht="15" customHeight="1" x14ac:dyDescent="0.2">
      <c r="A17" s="56">
        <v>206190190</v>
      </c>
      <c r="B17" s="39">
        <v>1639257165</v>
      </c>
      <c r="C17" s="78" t="s">
        <v>41</v>
      </c>
      <c r="D17" s="31">
        <v>8357</v>
      </c>
      <c r="E17" s="31">
        <v>2455</v>
      </c>
      <c r="F17" s="31">
        <v>4291</v>
      </c>
      <c r="G17" s="31">
        <v>24</v>
      </c>
      <c r="H17" s="55">
        <v>0.64310433763188746</v>
      </c>
      <c r="I17" s="55">
        <v>13.08</v>
      </c>
      <c r="J17" s="55">
        <v>421.50268861663449</v>
      </c>
      <c r="K17" s="32" t="e">
        <v>#N/A</v>
      </c>
      <c r="L17" s="55">
        <v>421.50268861663449</v>
      </c>
      <c r="M17" s="55">
        <v>423.29913307551857</v>
      </c>
      <c r="N17" s="55">
        <v>1.24</v>
      </c>
      <c r="O17" s="55">
        <v>0.86</v>
      </c>
      <c r="P17" s="55">
        <v>14.33</v>
      </c>
      <c r="Q17" s="55">
        <v>0.85333971520880691</v>
      </c>
      <c r="R17" s="84">
        <v>426.8593684530955</v>
      </c>
      <c r="S17" s="55">
        <v>34.9</v>
      </c>
      <c r="T17" s="84">
        <v>461.75936845309548</v>
      </c>
      <c r="U17" s="66">
        <v>1047939.7495523494</v>
      </c>
      <c r="V17" s="66">
        <v>1981409.4500322328</v>
      </c>
    </row>
    <row r="18" spans="1:22" s="7" customFormat="1" ht="15" customHeight="1" x14ac:dyDescent="0.2">
      <c r="A18" s="56">
        <v>206361350</v>
      </c>
      <c r="B18" s="39">
        <v>1851388458</v>
      </c>
      <c r="C18" s="78" t="s">
        <v>42</v>
      </c>
      <c r="D18" s="31">
        <v>13080</v>
      </c>
      <c r="E18" s="31">
        <v>2915</v>
      </c>
      <c r="F18" s="31">
        <v>6693</v>
      </c>
      <c r="G18" s="31">
        <v>40</v>
      </c>
      <c r="H18" s="55">
        <v>0.81334400854016542</v>
      </c>
      <c r="I18" s="55">
        <v>13.08</v>
      </c>
      <c r="J18" s="55">
        <v>401.97829100018282</v>
      </c>
      <c r="K18" s="32" t="e">
        <v>#N/A</v>
      </c>
      <c r="L18" s="55">
        <v>401.97829100018282</v>
      </c>
      <c r="M18" s="55">
        <v>403.69152247642558</v>
      </c>
      <c r="N18" s="55">
        <v>1.24</v>
      </c>
      <c r="O18" s="55">
        <v>0.86</v>
      </c>
      <c r="P18" s="55">
        <v>14.33</v>
      </c>
      <c r="Q18" s="55">
        <v>0.90868501529051982</v>
      </c>
      <c r="R18" s="84">
        <v>407.13686348317594</v>
      </c>
      <c r="S18" s="55">
        <v>34.9</v>
      </c>
      <c r="T18" s="84">
        <v>442.03686348317592</v>
      </c>
      <c r="U18" s="66">
        <v>1186803.9570534579</v>
      </c>
      <c r="V18" s="66">
        <v>2958552.7272928962</v>
      </c>
    </row>
    <row r="19" spans="1:22" s="7" customFormat="1" ht="15" customHeight="1" x14ac:dyDescent="0.2">
      <c r="A19" s="56">
        <v>206190350</v>
      </c>
      <c r="B19" s="39">
        <v>1649264912</v>
      </c>
      <c r="C19" s="78" t="s">
        <v>44</v>
      </c>
      <c r="D19" s="31">
        <v>7595</v>
      </c>
      <c r="E19" s="31">
        <v>3089</v>
      </c>
      <c r="F19" s="31">
        <v>3197</v>
      </c>
      <c r="G19" s="31">
        <v>23</v>
      </c>
      <c r="H19" s="55">
        <v>0.68523331595411885</v>
      </c>
      <c r="I19" s="55">
        <v>13.08</v>
      </c>
      <c r="J19" s="55">
        <v>425.90285480200271</v>
      </c>
      <c r="K19" s="32" t="e">
        <v>#N/A</v>
      </c>
      <c r="L19" s="55">
        <v>425.90285480200271</v>
      </c>
      <c r="M19" s="55">
        <v>427.71805276916882</v>
      </c>
      <c r="N19" s="55">
        <v>1.24</v>
      </c>
      <c r="O19" s="55">
        <v>0.86</v>
      </c>
      <c r="P19" s="55">
        <v>14.33</v>
      </c>
      <c r="Q19" s="55">
        <v>0.89983146807109937</v>
      </c>
      <c r="R19" s="84">
        <v>431.28265092128584</v>
      </c>
      <c r="S19" s="55">
        <v>34.9</v>
      </c>
      <c r="T19" s="84">
        <v>466.18265092128581</v>
      </c>
      <c r="U19" s="66">
        <v>1332232.1086958519</v>
      </c>
      <c r="V19" s="66">
        <v>1490385.9349953507</v>
      </c>
    </row>
    <row r="20" spans="1:22" s="7" customFormat="1" ht="15" customHeight="1" x14ac:dyDescent="0.2">
      <c r="A20" s="56">
        <v>206190375</v>
      </c>
      <c r="B20" s="39">
        <v>1952395147</v>
      </c>
      <c r="C20" s="78" t="s">
        <v>45</v>
      </c>
      <c r="D20" s="31">
        <v>8539</v>
      </c>
      <c r="E20" s="31">
        <v>4475</v>
      </c>
      <c r="F20" s="31">
        <v>2599</v>
      </c>
      <c r="G20" s="31">
        <v>26</v>
      </c>
      <c r="H20" s="55">
        <v>0.67987873241047936</v>
      </c>
      <c r="I20" s="55">
        <v>13.08</v>
      </c>
      <c r="J20" s="55">
        <v>458.52692905862773</v>
      </c>
      <c r="K20" s="32" t="e">
        <v>#N/A</v>
      </c>
      <c r="L20" s="55">
        <v>458.52692905862773</v>
      </c>
      <c r="M20" s="55">
        <v>460.48117083027557</v>
      </c>
      <c r="N20" s="55">
        <v>1.24</v>
      </c>
      <c r="O20" s="55">
        <v>0.86</v>
      </c>
      <c r="P20" s="55">
        <v>14.33</v>
      </c>
      <c r="Q20" s="55">
        <v>0.90474762852793056</v>
      </c>
      <c r="R20" s="84">
        <v>464.05603972639307</v>
      </c>
      <c r="S20" s="55">
        <v>34.9</v>
      </c>
      <c r="T20" s="84">
        <v>498.95603972639304</v>
      </c>
      <c r="U20" s="66">
        <v>2076650.7777756089</v>
      </c>
      <c r="V20" s="66">
        <v>1296786.7472488955</v>
      </c>
    </row>
    <row r="21" spans="1:22" s="7" customFormat="1" ht="15" customHeight="1" x14ac:dyDescent="0.2">
      <c r="A21" s="56">
        <v>206190706</v>
      </c>
      <c r="B21" s="39">
        <v>1538153572</v>
      </c>
      <c r="C21" s="78" t="s">
        <v>46</v>
      </c>
      <c r="D21" s="31">
        <v>6280</v>
      </c>
      <c r="E21" s="31">
        <v>1910</v>
      </c>
      <c r="F21" s="31">
        <v>2530</v>
      </c>
      <c r="G21" s="31">
        <v>20</v>
      </c>
      <c r="H21" s="55">
        <v>0.74904145502212016</v>
      </c>
      <c r="I21" s="55">
        <v>13.08</v>
      </c>
      <c r="J21" s="55">
        <v>506.61033195085997</v>
      </c>
      <c r="K21" s="32" t="e">
        <v>#N/A</v>
      </c>
      <c r="L21" s="55">
        <v>506.61033195085997</v>
      </c>
      <c r="M21" s="55">
        <v>508.76950518563456</v>
      </c>
      <c r="N21" s="55">
        <v>1.24</v>
      </c>
      <c r="O21" s="55">
        <v>0.86</v>
      </c>
      <c r="P21" s="55">
        <v>14.33</v>
      </c>
      <c r="Q21" s="55">
        <v>0.94630573248407635</v>
      </c>
      <c r="R21" s="84">
        <v>512.31676946309653</v>
      </c>
      <c r="S21" s="55">
        <v>34.9</v>
      </c>
      <c r="T21" s="84">
        <v>547.21676946309651</v>
      </c>
      <c r="U21" s="66">
        <v>978525.02967451443</v>
      </c>
      <c r="V21" s="66">
        <v>1384458.4267416343</v>
      </c>
    </row>
    <row r="22" spans="1:22" s="7" customFormat="1" ht="15" customHeight="1" x14ac:dyDescent="0.2">
      <c r="A22" s="56">
        <v>206190329</v>
      </c>
      <c r="B22" s="39">
        <v>1992885958</v>
      </c>
      <c r="C22" s="78" t="s">
        <v>47</v>
      </c>
      <c r="D22" s="31">
        <v>7764</v>
      </c>
      <c r="E22" s="31">
        <v>1372</v>
      </c>
      <c r="F22" s="31">
        <v>5046</v>
      </c>
      <c r="G22" s="31">
        <v>22</v>
      </c>
      <c r="H22" s="55">
        <v>0.64884387096774188</v>
      </c>
      <c r="I22" s="55">
        <v>13.08</v>
      </c>
      <c r="J22" s="55">
        <v>427.10732506251657</v>
      </c>
      <c r="K22" s="32" t="e">
        <v>#N/A</v>
      </c>
      <c r="L22" s="55">
        <v>427.10732506251657</v>
      </c>
      <c r="M22" s="55">
        <v>428.92765648193301</v>
      </c>
      <c r="N22" s="55">
        <v>1.24</v>
      </c>
      <c r="O22" s="55">
        <v>0.86</v>
      </c>
      <c r="P22" s="55">
        <v>14.33</v>
      </c>
      <c r="Q22" s="55">
        <v>0.84197320968572897</v>
      </c>
      <c r="R22" s="84">
        <v>432.47078582065097</v>
      </c>
      <c r="S22" s="55">
        <v>34.9</v>
      </c>
      <c r="T22" s="84">
        <v>467.37078582065095</v>
      </c>
      <c r="U22" s="66">
        <v>593349.91814593319</v>
      </c>
      <c r="V22" s="66">
        <v>2358352.9852510048</v>
      </c>
    </row>
    <row r="23" spans="1:22" s="7" customFormat="1" ht="15" customHeight="1" x14ac:dyDescent="0.2">
      <c r="A23" s="56">
        <v>206370853</v>
      </c>
      <c r="B23" s="39">
        <v>1568484517</v>
      </c>
      <c r="C23" s="78" t="s">
        <v>48</v>
      </c>
      <c r="D23" s="31">
        <v>17885</v>
      </c>
      <c r="E23" s="31">
        <v>5079</v>
      </c>
      <c r="F23" s="31">
        <v>7894</v>
      </c>
      <c r="G23" s="31">
        <v>49</v>
      </c>
      <c r="H23" s="55">
        <v>0.61775675675675679</v>
      </c>
      <c r="I23" s="55">
        <v>13.08</v>
      </c>
      <c r="J23" s="55">
        <v>465.58810798545687</v>
      </c>
      <c r="K23" s="32" t="e">
        <v>#N/A</v>
      </c>
      <c r="L23" s="55">
        <v>465.58810798545687</v>
      </c>
      <c r="M23" s="55">
        <v>467.57244450169088</v>
      </c>
      <c r="N23" s="55">
        <v>1.24</v>
      </c>
      <c r="O23" s="55">
        <v>0.86</v>
      </c>
      <c r="P23" s="55">
        <v>14.33</v>
      </c>
      <c r="Q23" s="55">
        <v>0.81408219178082186</v>
      </c>
      <c r="R23" s="84">
        <v>471.11876993671495</v>
      </c>
      <c r="S23" s="55">
        <v>34.9</v>
      </c>
      <c r="T23" s="84">
        <v>506.01876993671493</v>
      </c>
      <c r="U23" s="66">
        <v>2392812.2325085751</v>
      </c>
      <c r="V23" s="66">
        <v>3994512.1698804279</v>
      </c>
    </row>
    <row r="24" spans="1:22" s="7" customFormat="1" ht="15" customHeight="1" x14ac:dyDescent="0.2">
      <c r="A24" s="56">
        <v>206190302</v>
      </c>
      <c r="B24" s="39">
        <v>1194767871</v>
      </c>
      <c r="C24" s="78" t="s">
        <v>49</v>
      </c>
      <c r="D24" s="31">
        <v>9964</v>
      </c>
      <c r="E24" s="31">
        <v>3790</v>
      </c>
      <c r="F24" s="31">
        <v>3671</v>
      </c>
      <c r="G24" s="31">
        <v>24</v>
      </c>
      <c r="H24" s="55">
        <v>0.67599260628465807</v>
      </c>
      <c r="I24" s="55">
        <v>13.08</v>
      </c>
      <c r="J24" s="55">
        <v>337.52276323058106</v>
      </c>
      <c r="K24" s="55">
        <v>408.46</v>
      </c>
      <c r="L24" s="55">
        <v>408.46</v>
      </c>
      <c r="M24" s="55">
        <v>410.20085652</v>
      </c>
      <c r="N24" s="55">
        <v>1.24</v>
      </c>
      <c r="O24" s="55">
        <v>0.86</v>
      </c>
      <c r="P24" s="55">
        <v>14.33</v>
      </c>
      <c r="Q24" s="55">
        <v>0.71571256523484539</v>
      </c>
      <c r="R24" s="84">
        <v>413.59057647895025</v>
      </c>
      <c r="S24" s="55">
        <v>34.9</v>
      </c>
      <c r="T24" s="84">
        <v>448.49057647895023</v>
      </c>
      <c r="U24" s="66">
        <v>1567508.2848552214</v>
      </c>
      <c r="V24" s="66">
        <v>1646408.9062542263</v>
      </c>
    </row>
    <row r="25" spans="1:22" s="7" customFormat="1" ht="15" customHeight="1" x14ac:dyDescent="0.2">
      <c r="A25" s="56">
        <v>206300039</v>
      </c>
      <c r="B25" s="39">
        <v>1245323088</v>
      </c>
      <c r="C25" s="78" t="s">
        <v>50</v>
      </c>
      <c r="D25" s="31">
        <v>9536</v>
      </c>
      <c r="E25" s="31">
        <v>620</v>
      </c>
      <c r="F25" s="31">
        <v>7</v>
      </c>
      <c r="G25" s="31">
        <v>31</v>
      </c>
      <c r="H25" s="55">
        <v>0.79311282740094025</v>
      </c>
      <c r="I25" s="55">
        <v>13.08</v>
      </c>
      <c r="J25" s="55">
        <v>537.75484600729681</v>
      </c>
      <c r="K25" s="32" t="e">
        <v>#N/A</v>
      </c>
      <c r="L25" s="55">
        <v>537.75484600729681</v>
      </c>
      <c r="M25" s="55">
        <v>540.04675716097995</v>
      </c>
      <c r="N25" s="55">
        <v>1.24</v>
      </c>
      <c r="O25" s="55">
        <v>0.86</v>
      </c>
      <c r="P25" s="55">
        <v>14.33</v>
      </c>
      <c r="Q25" s="55">
        <v>0.96595427852348992</v>
      </c>
      <c r="R25" s="84">
        <v>543.56959861210248</v>
      </c>
      <c r="S25" s="55">
        <v>34.9</v>
      </c>
      <c r="T25" s="84">
        <v>578.46959861210246</v>
      </c>
      <c r="U25" s="66">
        <v>337013.15113950352</v>
      </c>
      <c r="V25" s="66">
        <v>4049.2871902847173</v>
      </c>
    </row>
    <row r="26" spans="1:22" s="7" customFormat="1" ht="15" customHeight="1" x14ac:dyDescent="0.2">
      <c r="A26" s="56">
        <v>206301215</v>
      </c>
      <c r="B26" s="39">
        <v>1477659399</v>
      </c>
      <c r="C26" s="78" t="s">
        <v>51</v>
      </c>
      <c r="D26" s="31">
        <v>9795</v>
      </c>
      <c r="E26" s="31">
        <v>63</v>
      </c>
      <c r="F26" s="31">
        <v>407</v>
      </c>
      <c r="G26" s="31">
        <v>29</v>
      </c>
      <c r="H26" s="55">
        <v>0.6598178379454509</v>
      </c>
      <c r="I26" s="55">
        <v>13.08</v>
      </c>
      <c r="J26" s="55">
        <v>460.23093090839996</v>
      </c>
      <c r="K26" s="32" t="e">
        <v>#N/A</v>
      </c>
      <c r="L26" s="55">
        <v>460.23093090839996</v>
      </c>
      <c r="M26" s="55">
        <v>462.19243513593153</v>
      </c>
      <c r="N26" s="55">
        <v>1.24</v>
      </c>
      <c r="O26" s="55">
        <v>0.86</v>
      </c>
      <c r="P26" s="55">
        <v>14.33</v>
      </c>
      <c r="Q26" s="55">
        <v>0.87974068402246042</v>
      </c>
      <c r="R26" s="84">
        <v>465.76235798200855</v>
      </c>
      <c r="S26" s="55">
        <v>34.9</v>
      </c>
      <c r="T26" s="84">
        <v>500.66235798200853</v>
      </c>
      <c r="U26" s="66">
        <v>29343.028552866537</v>
      </c>
      <c r="V26" s="66">
        <v>203769.57969867747</v>
      </c>
    </row>
    <row r="27" spans="1:22" s="7" customFormat="1" ht="15" customHeight="1" x14ac:dyDescent="0.2">
      <c r="A27" s="56">
        <v>206190009</v>
      </c>
      <c r="B27" s="39">
        <v>1356528640</v>
      </c>
      <c r="C27" s="78" t="s">
        <v>52</v>
      </c>
      <c r="D27" s="31">
        <v>11075</v>
      </c>
      <c r="E27" s="31">
        <v>3412</v>
      </c>
      <c r="F27" s="31">
        <v>5042</v>
      </c>
      <c r="G27" s="31">
        <v>34</v>
      </c>
      <c r="H27" s="55">
        <v>0.74353042479908149</v>
      </c>
      <c r="I27" s="55">
        <v>13.08</v>
      </c>
      <c r="J27" s="55">
        <v>306.55551751610972</v>
      </c>
      <c r="K27" s="32" t="e">
        <v>#N/A</v>
      </c>
      <c r="L27" s="55">
        <v>306.55551751610972</v>
      </c>
      <c r="M27" s="55">
        <v>307.86205713176338</v>
      </c>
      <c r="N27" s="55">
        <v>1.24</v>
      </c>
      <c r="O27" s="55">
        <v>0.86</v>
      </c>
      <c r="P27" s="55">
        <v>14.33</v>
      </c>
      <c r="Q27" s="55">
        <v>0.91221309255079008</v>
      </c>
      <c r="R27" s="84">
        <v>311.38073979951514</v>
      </c>
      <c r="S27" s="55">
        <v>34.9</v>
      </c>
      <c r="T27" s="84">
        <v>346.28073979951512</v>
      </c>
      <c r="U27" s="66">
        <v>1062431.0841959456</v>
      </c>
      <c r="V27" s="66">
        <v>1745947.4900691551</v>
      </c>
    </row>
    <row r="28" spans="1:22" s="7" customFormat="1" ht="15" customHeight="1" x14ac:dyDescent="0.2">
      <c r="A28" s="56">
        <v>206370713</v>
      </c>
      <c r="B28" s="39">
        <v>1811963028</v>
      </c>
      <c r="C28" s="78" t="s">
        <v>53</v>
      </c>
      <c r="D28" s="31">
        <v>11236</v>
      </c>
      <c r="E28" s="31">
        <v>3141</v>
      </c>
      <c r="F28" s="31">
        <v>6502</v>
      </c>
      <c r="G28" s="31">
        <v>35</v>
      </c>
      <c r="H28" s="55">
        <v>0.71922592825676523</v>
      </c>
      <c r="I28" s="55">
        <v>13.08</v>
      </c>
      <c r="J28" s="55">
        <v>426.60202440808428</v>
      </c>
      <c r="K28" s="32" t="e">
        <v>#N/A</v>
      </c>
      <c r="L28" s="55">
        <v>426.60202440808428</v>
      </c>
      <c r="M28" s="55">
        <v>428.42020223611155</v>
      </c>
      <c r="N28" s="55">
        <v>1.24</v>
      </c>
      <c r="O28" s="55">
        <v>0.86</v>
      </c>
      <c r="P28" s="55">
        <v>14.33</v>
      </c>
      <c r="Q28" s="55">
        <v>0.92558739765040932</v>
      </c>
      <c r="R28" s="84">
        <v>431.97656370550521</v>
      </c>
      <c r="S28" s="55">
        <v>34.9</v>
      </c>
      <c r="T28" s="84">
        <v>466.87656370550519</v>
      </c>
      <c r="U28" s="66">
        <v>1356838.3865989919</v>
      </c>
      <c r="V28" s="66">
        <v>3035631.4172131945</v>
      </c>
    </row>
    <row r="29" spans="1:22" s="7" customFormat="1" ht="15" customHeight="1" x14ac:dyDescent="0.2">
      <c r="A29" s="56">
        <v>206190087</v>
      </c>
      <c r="B29" s="39">
        <v>1801836622</v>
      </c>
      <c r="C29" s="78" t="s">
        <v>54</v>
      </c>
      <c r="D29" s="31">
        <v>7084</v>
      </c>
      <c r="E29" s="31">
        <v>3254</v>
      </c>
      <c r="F29" s="31">
        <v>3721</v>
      </c>
      <c r="G29" s="31">
        <v>20</v>
      </c>
      <c r="H29" s="55">
        <v>0.6771441267960302</v>
      </c>
      <c r="I29" s="55">
        <v>13.08</v>
      </c>
      <c r="J29" s="55">
        <v>420.82521757817369</v>
      </c>
      <c r="K29" s="32" t="e">
        <v>#N/A</v>
      </c>
      <c r="L29" s="55">
        <v>420.82521757817369</v>
      </c>
      <c r="M29" s="55">
        <v>422.61877465549185</v>
      </c>
      <c r="N29" s="55">
        <v>1.24</v>
      </c>
      <c r="O29" s="55">
        <v>0.86</v>
      </c>
      <c r="P29" s="55">
        <v>14.33</v>
      </c>
      <c r="Q29" s="55">
        <v>0.8389045736871823</v>
      </c>
      <c r="R29" s="84">
        <v>426.13053510238302</v>
      </c>
      <c r="S29" s="55">
        <v>34.9</v>
      </c>
      <c r="T29" s="84">
        <v>461.030535102383</v>
      </c>
      <c r="U29" s="66">
        <v>1386628.7612231544</v>
      </c>
      <c r="V29" s="66">
        <v>1715494.6211159672</v>
      </c>
    </row>
    <row r="30" spans="1:22" s="7" customFormat="1" ht="15" customHeight="1" x14ac:dyDescent="0.2">
      <c r="A30" s="81">
        <v>206301210</v>
      </c>
      <c r="B30" s="39">
        <v>1821027632</v>
      </c>
      <c r="C30" s="78" t="s">
        <v>55</v>
      </c>
      <c r="D30" s="31">
        <v>6014</v>
      </c>
      <c r="E30" s="31">
        <v>988</v>
      </c>
      <c r="F30" s="31">
        <v>3766</v>
      </c>
      <c r="G30" s="31">
        <v>21</v>
      </c>
      <c r="H30" s="55">
        <v>0.9933507170795306</v>
      </c>
      <c r="I30" s="55">
        <v>13.08</v>
      </c>
      <c r="J30" s="55">
        <v>522.05491479854186</v>
      </c>
      <c r="K30" s="32" t="e">
        <v>#N/A</v>
      </c>
      <c r="L30" s="55">
        <v>522.05491479854186</v>
      </c>
      <c r="M30" s="55">
        <v>524.27991284541326</v>
      </c>
      <c r="N30" s="55">
        <v>1.24</v>
      </c>
      <c r="O30" s="55">
        <v>0.86</v>
      </c>
      <c r="P30" s="55">
        <v>14.33</v>
      </c>
      <c r="Q30" s="55">
        <v>1.0375690056534752</v>
      </c>
      <c r="R30" s="84">
        <v>527.6741311339872</v>
      </c>
      <c r="S30" s="55">
        <v>34.9</v>
      </c>
      <c r="T30" s="84">
        <v>562.57413113398718</v>
      </c>
      <c r="U30" s="66">
        <v>521342.04156037938</v>
      </c>
      <c r="V30" s="66">
        <v>2118654.1778505957</v>
      </c>
    </row>
    <row r="31" spans="1:22" s="7" customFormat="1" ht="15" customHeight="1" x14ac:dyDescent="0.2">
      <c r="A31" s="56">
        <v>206190173</v>
      </c>
      <c r="B31" s="39">
        <v>1841232279</v>
      </c>
      <c r="C31" s="78" t="s">
        <v>56</v>
      </c>
      <c r="D31" s="31">
        <v>16422</v>
      </c>
      <c r="E31" s="31">
        <v>5503</v>
      </c>
      <c r="F31" s="31">
        <v>7287</v>
      </c>
      <c r="G31" s="31">
        <v>48</v>
      </c>
      <c r="H31" s="55">
        <v>0.67144186046511634</v>
      </c>
      <c r="I31" s="55">
        <v>13.08</v>
      </c>
      <c r="J31" s="55">
        <v>418.01502899271259</v>
      </c>
      <c r="K31" s="32" t="e">
        <v>#N/A</v>
      </c>
      <c r="L31" s="55">
        <v>418.01502899271259</v>
      </c>
      <c r="M31" s="55">
        <v>419.79660904627951</v>
      </c>
      <c r="N31" s="55">
        <v>1.24</v>
      </c>
      <c r="O31" s="55">
        <v>0.86</v>
      </c>
      <c r="P31" s="55">
        <v>14.33</v>
      </c>
      <c r="Q31" s="55">
        <v>0.86851297040555353</v>
      </c>
      <c r="R31" s="84">
        <v>423.34368015621999</v>
      </c>
      <c r="S31" s="55">
        <v>34.9</v>
      </c>
      <c r="T31" s="84">
        <v>458.24368015621997</v>
      </c>
      <c r="U31" s="66">
        <v>2329660.2718996787</v>
      </c>
      <c r="V31" s="66">
        <v>3339221.697298375</v>
      </c>
    </row>
    <row r="32" spans="1:22" s="7" customFormat="1" ht="15" customHeight="1" x14ac:dyDescent="0.2">
      <c r="A32" s="56">
        <v>206190419</v>
      </c>
      <c r="B32" s="39">
        <v>1033293436</v>
      </c>
      <c r="C32" s="78" t="s">
        <v>57</v>
      </c>
      <c r="D32" s="31">
        <v>10452</v>
      </c>
      <c r="E32" s="31">
        <v>4005</v>
      </c>
      <c r="F32" s="31">
        <v>5747</v>
      </c>
      <c r="G32" s="31">
        <v>30</v>
      </c>
      <c r="H32" s="55">
        <v>0.65088751779781673</v>
      </c>
      <c r="I32" s="55">
        <v>13.08</v>
      </c>
      <c r="J32" s="55">
        <v>389.97435852758372</v>
      </c>
      <c r="K32" s="32" t="e">
        <v>#N/A</v>
      </c>
      <c r="L32" s="55">
        <v>389.97435852758372</v>
      </c>
      <c r="M32" s="55">
        <v>391.6364292436283</v>
      </c>
      <c r="N32" s="55">
        <v>1.24</v>
      </c>
      <c r="O32" s="55">
        <v>0.86</v>
      </c>
      <c r="P32" s="55">
        <v>14.33</v>
      </c>
      <c r="Q32" s="55">
        <v>0.85287026406429378</v>
      </c>
      <c r="R32" s="84">
        <v>395.1884119898948</v>
      </c>
      <c r="S32" s="55">
        <v>34.9</v>
      </c>
      <c r="T32" s="84">
        <v>430.08841198989478</v>
      </c>
      <c r="U32" s="66">
        <v>1582729.5900195288</v>
      </c>
      <c r="V32" s="66">
        <v>2471718.1037059254</v>
      </c>
    </row>
    <row r="33" spans="1:22" s="7" customFormat="1" ht="15" customHeight="1" x14ac:dyDescent="0.2">
      <c r="A33" s="81">
        <v>206073366</v>
      </c>
      <c r="B33" s="39">
        <v>1699795484</v>
      </c>
      <c r="C33" s="78" t="s">
        <v>119</v>
      </c>
      <c r="D33" s="31">
        <v>10651</v>
      </c>
      <c r="E33" s="31">
        <v>4527</v>
      </c>
      <c r="F33" s="31">
        <v>3697</v>
      </c>
      <c r="G33" s="31">
        <v>31</v>
      </c>
      <c r="H33" s="55">
        <v>0.71950345247766045</v>
      </c>
      <c r="I33" s="55">
        <v>13.08</v>
      </c>
      <c r="J33" s="55">
        <v>517.1571185939323</v>
      </c>
      <c r="K33" s="32" t="e">
        <v>#N/A</v>
      </c>
      <c r="L33" s="55">
        <v>517.1571185939323</v>
      </c>
      <c r="M33" s="55">
        <v>519.36124223337958</v>
      </c>
      <c r="N33" s="55">
        <v>1.24</v>
      </c>
      <c r="O33" s="55">
        <v>0.86</v>
      </c>
      <c r="P33" s="55">
        <v>14.33</v>
      </c>
      <c r="Q33" s="55">
        <v>0.86483334898131636</v>
      </c>
      <c r="R33" s="84">
        <v>522.85657212988326</v>
      </c>
      <c r="S33" s="55">
        <v>34.9</v>
      </c>
      <c r="T33" s="84">
        <v>557.75657212988324</v>
      </c>
      <c r="U33" s="66">
        <v>2366971.7020319817</v>
      </c>
      <c r="V33" s="66">
        <v>2062026.0471641782</v>
      </c>
    </row>
    <row r="34" spans="1:22" s="7" customFormat="1" ht="15" customHeight="1" x14ac:dyDescent="0.2">
      <c r="A34" s="56">
        <v>206301280</v>
      </c>
      <c r="B34" s="39">
        <v>1114969540</v>
      </c>
      <c r="C34" s="78" t="s">
        <v>58</v>
      </c>
      <c r="D34" s="31">
        <v>12422</v>
      </c>
      <c r="E34" s="31">
        <v>1006</v>
      </c>
      <c r="F34" s="31">
        <v>1485</v>
      </c>
      <c r="G34" s="31">
        <v>39</v>
      </c>
      <c r="H34" s="55">
        <v>0.6572109436263831</v>
      </c>
      <c r="I34" s="55">
        <v>13.08</v>
      </c>
      <c r="J34" s="55">
        <v>463.79308138435528</v>
      </c>
      <c r="K34" s="32" t="e">
        <v>#N/A</v>
      </c>
      <c r="L34" s="55">
        <v>463.79308138435528</v>
      </c>
      <c r="M34" s="55">
        <v>465.76976749721541</v>
      </c>
      <c r="N34" s="55">
        <v>1.24</v>
      </c>
      <c r="O34" s="55">
        <v>0.86</v>
      </c>
      <c r="P34" s="55">
        <v>14.33</v>
      </c>
      <c r="Q34" s="55">
        <v>0.93289808404443719</v>
      </c>
      <c r="R34" s="84">
        <v>469.39545463763346</v>
      </c>
      <c r="S34" s="55">
        <v>34.9</v>
      </c>
      <c r="T34" s="84">
        <v>504.29545463763344</v>
      </c>
      <c r="U34" s="66">
        <v>472211.82736545929</v>
      </c>
      <c r="V34" s="66">
        <v>748878.75013688568</v>
      </c>
    </row>
    <row r="35" spans="1:22" s="7" customFormat="1" ht="15" customHeight="1" x14ac:dyDescent="0.2">
      <c r="A35" s="56">
        <v>206361332</v>
      </c>
      <c r="B35" s="39">
        <v>1396739199</v>
      </c>
      <c r="C35" s="78" t="s">
        <v>59</v>
      </c>
      <c r="D35" s="31">
        <v>19964</v>
      </c>
      <c r="E35" s="31">
        <v>7463</v>
      </c>
      <c r="F35" s="31">
        <v>12501</v>
      </c>
      <c r="G35" s="31">
        <v>49</v>
      </c>
      <c r="H35" s="55">
        <v>0.60912220590634691</v>
      </c>
      <c r="I35" s="55">
        <v>13.08</v>
      </c>
      <c r="J35" s="55">
        <v>447.21705982894474</v>
      </c>
      <c r="K35" s="32" t="e">
        <v>#N/A</v>
      </c>
      <c r="L35" s="55">
        <v>447.21705982894474</v>
      </c>
      <c r="M35" s="55">
        <v>449.12309893793571</v>
      </c>
      <c r="N35" s="55">
        <v>1.24</v>
      </c>
      <c r="O35" s="55">
        <v>0.86</v>
      </c>
      <c r="P35" s="55">
        <v>14.33</v>
      </c>
      <c r="Q35" s="55">
        <v>0.72930575035063105</v>
      </c>
      <c r="R35" s="84">
        <v>452.59328248238</v>
      </c>
      <c r="S35" s="55">
        <v>34.9</v>
      </c>
      <c r="T35" s="84">
        <v>487.49328248237998</v>
      </c>
      <c r="U35" s="66">
        <v>3377703.6671660021</v>
      </c>
      <c r="V35" s="66">
        <v>6094153.5243122317</v>
      </c>
    </row>
    <row r="36" spans="1:22" s="7" customFormat="1" ht="15" customHeight="1" x14ac:dyDescent="0.2">
      <c r="A36" s="56">
        <v>206190481</v>
      </c>
      <c r="B36" s="39">
        <v>1235213810</v>
      </c>
      <c r="C36" s="78" t="s">
        <v>60</v>
      </c>
      <c r="D36" s="31">
        <v>11693</v>
      </c>
      <c r="E36" s="31">
        <v>4399</v>
      </c>
      <c r="F36" s="31">
        <v>5530</v>
      </c>
      <c r="G36" s="31">
        <v>33</v>
      </c>
      <c r="H36" s="55">
        <v>0.71118329247595691</v>
      </c>
      <c r="I36" s="55">
        <v>13.08</v>
      </c>
      <c r="J36" s="55">
        <v>442.38968526648944</v>
      </c>
      <c r="K36" s="32" t="e">
        <v>#N/A</v>
      </c>
      <c r="L36" s="55">
        <v>442.38968526648944</v>
      </c>
      <c r="M36" s="55">
        <v>444.27515010509524</v>
      </c>
      <c r="N36" s="55">
        <v>1.24</v>
      </c>
      <c r="O36" s="55">
        <v>0.86</v>
      </c>
      <c r="P36" s="55">
        <v>14.33</v>
      </c>
      <c r="Q36" s="55">
        <v>0.83858889934148628</v>
      </c>
      <c r="R36" s="84">
        <v>447.75255571196078</v>
      </c>
      <c r="S36" s="55">
        <v>34.9</v>
      </c>
      <c r="T36" s="84">
        <v>482.65255571196076</v>
      </c>
      <c r="U36" s="66">
        <v>1969663.4925769155</v>
      </c>
      <c r="V36" s="66">
        <v>2669068.6330871428</v>
      </c>
    </row>
    <row r="37" spans="1:22" s="7" customFormat="1" ht="15" customHeight="1" x14ac:dyDescent="0.2">
      <c r="A37" s="56">
        <v>206190554</v>
      </c>
      <c r="B37" s="39">
        <v>1184619827</v>
      </c>
      <c r="C37" s="78" t="s">
        <v>62</v>
      </c>
      <c r="D37" s="31">
        <v>8546</v>
      </c>
      <c r="E37" s="31">
        <v>5012</v>
      </c>
      <c r="F37" s="31">
        <v>2466</v>
      </c>
      <c r="G37" s="31">
        <v>24</v>
      </c>
      <c r="H37" s="55">
        <v>0.70828663653970303</v>
      </c>
      <c r="I37" s="55">
        <v>13.08</v>
      </c>
      <c r="J37" s="55">
        <v>486.86569319807415</v>
      </c>
      <c r="K37" s="32" t="e">
        <v>#N/A</v>
      </c>
      <c r="L37" s="55">
        <v>486.86569319807415</v>
      </c>
      <c r="M37" s="55">
        <v>488.94071478248435</v>
      </c>
      <c r="N37" s="55">
        <v>1.24</v>
      </c>
      <c r="O37" s="55">
        <v>0.86</v>
      </c>
      <c r="P37" s="55">
        <v>14.33</v>
      </c>
      <c r="Q37" s="55">
        <v>0.83446758717528668</v>
      </c>
      <c r="R37" s="84">
        <v>492.41689573311999</v>
      </c>
      <c r="S37" s="55">
        <v>34.9</v>
      </c>
      <c r="T37" s="84">
        <v>527.31689573311996</v>
      </c>
      <c r="U37" s="66">
        <v>2467993.4814143972</v>
      </c>
      <c r="V37" s="66">
        <v>1300363.4648778739</v>
      </c>
    </row>
    <row r="38" spans="1:22" s="7" customFormat="1" ht="15" customHeight="1" x14ac:dyDescent="0.2">
      <c r="A38" s="56">
        <v>206304012</v>
      </c>
      <c r="B38" s="39">
        <v>1811029069</v>
      </c>
      <c r="C38" s="78" t="s">
        <v>63</v>
      </c>
      <c r="D38" s="31">
        <v>12929</v>
      </c>
      <c r="E38" s="31">
        <v>60</v>
      </c>
      <c r="F38" s="31">
        <v>214</v>
      </c>
      <c r="G38" s="31">
        <v>37</v>
      </c>
      <c r="H38" s="55">
        <v>0.68784231116461025</v>
      </c>
      <c r="I38" s="55">
        <v>13.08</v>
      </c>
      <c r="J38" s="55">
        <v>507.04261511182375</v>
      </c>
      <c r="K38" s="32" t="e">
        <v>#N/A</v>
      </c>
      <c r="L38" s="55">
        <v>507.04261511182375</v>
      </c>
      <c r="M38" s="55">
        <v>509.20363073743033</v>
      </c>
      <c r="N38" s="55">
        <v>1.24</v>
      </c>
      <c r="O38" s="55">
        <v>0.86</v>
      </c>
      <c r="P38" s="55">
        <v>14.33</v>
      </c>
      <c r="Q38" s="55">
        <v>0.85035037512568645</v>
      </c>
      <c r="R38" s="84">
        <v>512.71613880139148</v>
      </c>
      <c r="S38" s="55">
        <v>34.9</v>
      </c>
      <c r="T38" s="84">
        <v>547.61613880139146</v>
      </c>
      <c r="U38" s="66">
        <v>30762.968328083487</v>
      </c>
      <c r="V38" s="66">
        <v>117189.85370349778</v>
      </c>
    </row>
    <row r="39" spans="1:22" s="7" customFormat="1" ht="15" customHeight="1" x14ac:dyDescent="0.2">
      <c r="A39" s="56">
        <v>206190092</v>
      </c>
      <c r="B39" s="39">
        <v>1023005683</v>
      </c>
      <c r="C39" s="78" t="s">
        <v>64</v>
      </c>
      <c r="D39" s="31">
        <v>10406</v>
      </c>
      <c r="E39" s="31">
        <v>3831</v>
      </c>
      <c r="F39" s="31">
        <v>6157</v>
      </c>
      <c r="G39" s="31">
        <v>30</v>
      </c>
      <c r="H39" s="55">
        <v>0.65756616800920598</v>
      </c>
      <c r="I39" s="55">
        <v>13.08</v>
      </c>
      <c r="J39" s="55">
        <v>524.97213126742747</v>
      </c>
      <c r="K39" s="32" t="e">
        <v>#N/A</v>
      </c>
      <c r="L39" s="55">
        <v>524.97213126742747</v>
      </c>
      <c r="M39" s="55">
        <v>527.2095624908892</v>
      </c>
      <c r="N39" s="55">
        <v>1.24</v>
      </c>
      <c r="O39" s="55">
        <v>0.86</v>
      </c>
      <c r="P39" s="55">
        <v>14.33</v>
      </c>
      <c r="Q39" s="55">
        <v>0.85664039976936368</v>
      </c>
      <c r="R39" s="84">
        <v>530.75863672264938</v>
      </c>
      <c r="S39" s="55">
        <v>34.9</v>
      </c>
      <c r="T39" s="84">
        <v>565.65863672264936</v>
      </c>
      <c r="U39" s="66">
        <v>2033336.3372844697</v>
      </c>
      <c r="V39" s="66">
        <v>3482760.226301352</v>
      </c>
    </row>
    <row r="40" spans="1:22" s="7" customFormat="1" ht="15" customHeight="1" x14ac:dyDescent="0.2">
      <c r="A40" s="56">
        <v>206301302</v>
      </c>
      <c r="B40" s="39">
        <v>1396824215</v>
      </c>
      <c r="C40" s="78" t="s">
        <v>65</v>
      </c>
      <c r="D40" s="31">
        <v>9712</v>
      </c>
      <c r="E40" s="31">
        <v>208</v>
      </c>
      <c r="F40" s="31">
        <v>534</v>
      </c>
      <c r="G40" s="31">
        <v>45</v>
      </c>
      <c r="H40" s="55">
        <v>1.2671738326968092</v>
      </c>
      <c r="I40" s="55">
        <v>13.08</v>
      </c>
      <c r="J40" s="55">
        <v>471.15681799938278</v>
      </c>
      <c r="K40" s="32" t="e">
        <v>#N/A</v>
      </c>
      <c r="L40" s="55">
        <v>471.15681799938278</v>
      </c>
      <c r="M40" s="55">
        <v>473.16488835769616</v>
      </c>
      <c r="N40" s="55">
        <v>1.24</v>
      </c>
      <c r="O40" s="55">
        <v>0.86</v>
      </c>
      <c r="P40" s="55">
        <v>14.33</v>
      </c>
      <c r="Q40" s="55">
        <v>1.3767813014827017</v>
      </c>
      <c r="R40" s="84">
        <v>476.62449582648208</v>
      </c>
      <c r="S40" s="55">
        <v>34.9</v>
      </c>
      <c r="T40" s="84">
        <v>511.52449582648205</v>
      </c>
      <c r="U40" s="66">
        <v>99137.89513190827</v>
      </c>
      <c r="V40" s="66">
        <v>273154.0807713414</v>
      </c>
    </row>
    <row r="41" spans="1:22" s="7" customFormat="1" ht="15" customHeight="1" x14ac:dyDescent="0.2">
      <c r="A41" s="56">
        <v>206190192</v>
      </c>
      <c r="B41" s="39">
        <v>1770689697</v>
      </c>
      <c r="C41" s="78" t="s">
        <v>66</v>
      </c>
      <c r="D41" s="31">
        <v>10605</v>
      </c>
      <c r="E41" s="31">
        <v>3623</v>
      </c>
      <c r="F41" s="31">
        <v>6907</v>
      </c>
      <c r="G41" s="31">
        <v>32</v>
      </c>
      <c r="H41" s="55">
        <v>0.66863881524819446</v>
      </c>
      <c r="I41" s="55">
        <v>13.08</v>
      </c>
      <c r="J41" s="55">
        <v>432.95193958435783</v>
      </c>
      <c r="K41" s="32" t="e">
        <v>#N/A</v>
      </c>
      <c r="L41" s="55">
        <v>432.95193958435783</v>
      </c>
      <c r="M41" s="55">
        <v>434.79718075086635</v>
      </c>
      <c r="N41" s="55">
        <v>1.24</v>
      </c>
      <c r="O41" s="55">
        <v>0.86</v>
      </c>
      <c r="P41" s="55">
        <v>14.33</v>
      </c>
      <c r="Q41" s="55">
        <v>0.8966034889203206</v>
      </c>
      <c r="R41" s="84">
        <v>438.37514542453852</v>
      </c>
      <c r="S41" s="55">
        <v>34.9</v>
      </c>
      <c r="T41" s="84">
        <v>473.27514542453849</v>
      </c>
      <c r="U41" s="66">
        <v>1588233.1518731031</v>
      </c>
      <c r="V41" s="66">
        <v>3268911.4294472872</v>
      </c>
    </row>
    <row r="42" spans="1:22" s="7" customFormat="1" ht="15" customHeight="1" x14ac:dyDescent="0.2">
      <c r="A42" s="56">
        <v>206190593</v>
      </c>
      <c r="B42" s="39">
        <v>1518954122</v>
      </c>
      <c r="C42" s="78" t="s">
        <v>67</v>
      </c>
      <c r="D42" s="31">
        <v>10767</v>
      </c>
      <c r="E42" s="31">
        <v>3442</v>
      </c>
      <c r="F42" s="31">
        <v>5226</v>
      </c>
      <c r="G42" s="31">
        <v>33</v>
      </c>
      <c r="H42" s="55">
        <v>0.6743683504693786</v>
      </c>
      <c r="I42" s="55">
        <v>13.08</v>
      </c>
      <c r="J42" s="55">
        <v>354.82942588493148</v>
      </c>
      <c r="K42" s="32" t="e">
        <v>#N/A</v>
      </c>
      <c r="L42" s="55">
        <v>354.82942588493148</v>
      </c>
      <c r="M42" s="55">
        <v>356.34170889805307</v>
      </c>
      <c r="N42" s="55">
        <v>1.24</v>
      </c>
      <c r="O42" s="55">
        <v>0.86</v>
      </c>
      <c r="P42" s="55">
        <v>14.33</v>
      </c>
      <c r="Q42" s="55">
        <v>0.91071050431875167</v>
      </c>
      <c r="R42" s="84">
        <v>359.92805105190246</v>
      </c>
      <c r="S42" s="55">
        <v>34.9</v>
      </c>
      <c r="T42" s="84">
        <v>394.82805105190243</v>
      </c>
      <c r="U42" s="66">
        <v>1238872.3517206484</v>
      </c>
      <c r="V42" s="66">
        <v>2063371.394797242</v>
      </c>
    </row>
    <row r="43" spans="1:22" s="7" customFormat="1" ht="15" customHeight="1" x14ac:dyDescent="0.2">
      <c r="A43" s="56">
        <v>206301334</v>
      </c>
      <c r="B43" s="39">
        <v>1811923303</v>
      </c>
      <c r="C43" s="78" t="s">
        <v>68</v>
      </c>
      <c r="D43" s="31">
        <v>7026</v>
      </c>
      <c r="E43" s="31">
        <v>2327</v>
      </c>
      <c r="F43" s="31">
        <v>3805</v>
      </c>
      <c r="G43" s="31">
        <v>20</v>
      </c>
      <c r="H43" s="55">
        <v>0.6948472412220702</v>
      </c>
      <c r="I43" s="55">
        <v>13.08</v>
      </c>
      <c r="J43" s="55">
        <v>517.11582698035124</v>
      </c>
      <c r="K43" s="32" t="e">
        <v>#N/A</v>
      </c>
      <c r="L43" s="55">
        <v>517.11582698035124</v>
      </c>
      <c r="M43" s="55">
        <v>519.3197746349415</v>
      </c>
      <c r="N43" s="55">
        <v>1.24</v>
      </c>
      <c r="O43" s="55">
        <v>0.86</v>
      </c>
      <c r="P43" s="55">
        <v>14.33</v>
      </c>
      <c r="Q43" s="55">
        <v>0.84582977512097912</v>
      </c>
      <c r="R43" s="84">
        <v>522.82075716884037</v>
      </c>
      <c r="S43" s="55">
        <v>34.9</v>
      </c>
      <c r="T43" s="84">
        <v>557.72075716884035</v>
      </c>
      <c r="U43" s="66">
        <v>1216603.9019318915</v>
      </c>
      <c r="V43" s="66">
        <v>2122127.4810274374</v>
      </c>
    </row>
    <row r="44" spans="1:22" s="7" customFormat="1" ht="15" customHeight="1" x14ac:dyDescent="0.2">
      <c r="A44" s="56">
        <v>206301135</v>
      </c>
      <c r="B44" s="39">
        <v>1851460240</v>
      </c>
      <c r="C44" s="78" t="s">
        <v>69</v>
      </c>
      <c r="D44" s="31">
        <v>13728</v>
      </c>
      <c r="E44" s="31">
        <v>692</v>
      </c>
      <c r="F44" s="31">
        <v>2972</v>
      </c>
      <c r="G44" s="31">
        <v>41</v>
      </c>
      <c r="H44" s="55">
        <v>0.74246315956266828</v>
      </c>
      <c r="I44" s="55">
        <v>13.08</v>
      </c>
      <c r="J44" s="55">
        <v>421.62635739787891</v>
      </c>
      <c r="K44" s="32" t="e">
        <v>#N/A</v>
      </c>
      <c r="L44" s="55">
        <v>421.62635739787891</v>
      </c>
      <c r="M44" s="55">
        <v>423.42332893310868</v>
      </c>
      <c r="N44" s="55">
        <v>1.24</v>
      </c>
      <c r="O44" s="55">
        <v>0.86</v>
      </c>
      <c r="P44" s="55">
        <v>14.33</v>
      </c>
      <c r="Q44" s="55">
        <v>0.88743735431235427</v>
      </c>
      <c r="R44" s="84">
        <v>426.91830312785839</v>
      </c>
      <c r="S44" s="55">
        <v>34.9</v>
      </c>
      <c r="T44" s="84">
        <v>461.81830312785837</v>
      </c>
      <c r="U44" s="66">
        <v>295427.46576447802</v>
      </c>
      <c r="V44" s="66">
        <v>1372523.996895995</v>
      </c>
    </row>
    <row r="45" spans="1:22" s="7" customFormat="1" ht="15" customHeight="1" x14ac:dyDescent="0.2">
      <c r="A45" s="56">
        <v>206364064</v>
      </c>
      <c r="B45" s="39">
        <v>1073688230</v>
      </c>
      <c r="C45" s="78" t="s">
        <v>70</v>
      </c>
      <c r="D45" s="31">
        <v>18474</v>
      </c>
      <c r="E45" s="31">
        <v>9398</v>
      </c>
      <c r="F45" s="31">
        <v>7975</v>
      </c>
      <c r="G45" s="31">
        <v>50</v>
      </c>
      <c r="H45" s="55">
        <v>0.62450819672131153</v>
      </c>
      <c r="I45" s="55">
        <v>13.08</v>
      </c>
      <c r="J45" s="55">
        <v>444.26702023095334</v>
      </c>
      <c r="K45" s="32" t="e">
        <v>#N/A</v>
      </c>
      <c r="L45" s="55">
        <v>444.26702023095334</v>
      </c>
      <c r="M45" s="55">
        <v>446.16048627117766</v>
      </c>
      <c r="N45" s="55">
        <v>1.24</v>
      </c>
      <c r="O45" s="55">
        <v>0.86</v>
      </c>
      <c r="P45" s="55">
        <v>14.33</v>
      </c>
      <c r="Q45" s="55">
        <v>0.80421132402295115</v>
      </c>
      <c r="R45" s="84">
        <v>449.69018939847933</v>
      </c>
      <c r="S45" s="55">
        <v>34.9</v>
      </c>
      <c r="T45" s="84">
        <v>484.59018939847931</v>
      </c>
      <c r="U45" s="66">
        <v>4226188.3999669086</v>
      </c>
      <c r="V45" s="66">
        <v>3864606.7604528726</v>
      </c>
    </row>
    <row r="46" spans="1:22" s="7" customFormat="1" ht="15" customHeight="1" x14ac:dyDescent="0.2">
      <c r="A46" s="56">
        <v>206190650</v>
      </c>
      <c r="B46" s="39">
        <v>1902896301</v>
      </c>
      <c r="C46" s="78" t="s">
        <v>71</v>
      </c>
      <c r="D46" s="31">
        <v>6825</v>
      </c>
      <c r="E46" s="31">
        <v>2078</v>
      </c>
      <c r="F46" s="31">
        <v>3815</v>
      </c>
      <c r="G46" s="31">
        <v>24</v>
      </c>
      <c r="H46" s="55">
        <v>0.72085151116951385</v>
      </c>
      <c r="I46" s="55">
        <v>13.08</v>
      </c>
      <c r="J46" s="55">
        <v>341.11257073292654</v>
      </c>
      <c r="K46" s="55">
        <v>431.56</v>
      </c>
      <c r="L46" s="55">
        <v>431.56</v>
      </c>
      <c r="M46" s="55">
        <v>433.39930872000002</v>
      </c>
      <c r="N46" s="55">
        <v>1.24</v>
      </c>
      <c r="O46" s="55">
        <v>0.86</v>
      </c>
      <c r="P46" s="55">
        <v>14.33</v>
      </c>
      <c r="Q46" s="55">
        <v>1.044887912087912</v>
      </c>
      <c r="R46" s="84">
        <v>437.07334512091842</v>
      </c>
      <c r="S46" s="55">
        <v>34.9</v>
      </c>
      <c r="T46" s="84">
        <v>471.9733451209184</v>
      </c>
      <c r="U46" s="66">
        <v>908238.41116126848</v>
      </c>
      <c r="V46" s="66">
        <v>1800578.3116363038</v>
      </c>
    </row>
    <row r="47" spans="1:22" s="7" customFormat="1" ht="15" customHeight="1" x14ac:dyDescent="0.2">
      <c r="A47" s="56">
        <v>206190270</v>
      </c>
      <c r="B47" s="39">
        <v>1801891395</v>
      </c>
      <c r="C47" s="78" t="s">
        <v>72</v>
      </c>
      <c r="D47" s="31">
        <v>6477</v>
      </c>
      <c r="E47" s="31">
        <v>3394</v>
      </c>
      <c r="F47" s="31">
        <v>2508</v>
      </c>
      <c r="G47" s="31">
        <v>21</v>
      </c>
      <c r="H47" s="55">
        <v>0.75234639498432609</v>
      </c>
      <c r="I47" s="55">
        <v>13.08</v>
      </c>
      <c r="J47" s="55">
        <v>381.28455988515157</v>
      </c>
      <c r="K47" s="32" t="e">
        <v>#N/A</v>
      </c>
      <c r="L47" s="55">
        <v>381.28455988515157</v>
      </c>
      <c r="M47" s="55">
        <v>382.90959467938205</v>
      </c>
      <c r="N47" s="55">
        <v>1.24</v>
      </c>
      <c r="O47" s="55">
        <v>0.86</v>
      </c>
      <c r="P47" s="55">
        <v>14.33</v>
      </c>
      <c r="Q47" s="55">
        <v>0.96339972209356173</v>
      </c>
      <c r="R47" s="84">
        <v>386.47064800649133</v>
      </c>
      <c r="S47" s="55">
        <v>34.9</v>
      </c>
      <c r="T47" s="84">
        <v>421.37064800649131</v>
      </c>
      <c r="U47" s="66">
        <v>1311681.3793340316</v>
      </c>
      <c r="V47" s="66">
        <v>1056797.5852002802</v>
      </c>
    </row>
    <row r="48" spans="1:22" s="7" customFormat="1" ht="15" customHeight="1" x14ac:dyDescent="0.2">
      <c r="A48" s="56">
        <v>206190299</v>
      </c>
      <c r="B48" s="39">
        <v>1659445203</v>
      </c>
      <c r="C48" s="78" t="s">
        <v>73</v>
      </c>
      <c r="D48" s="31">
        <v>20048</v>
      </c>
      <c r="E48" s="31">
        <v>8082</v>
      </c>
      <c r="F48" s="31">
        <v>7112</v>
      </c>
      <c r="G48" s="31">
        <v>59</v>
      </c>
      <c r="H48" s="55">
        <v>0.83476508820798512</v>
      </c>
      <c r="I48" s="55">
        <v>13.08</v>
      </c>
      <c r="J48" s="55">
        <v>453.7156264632398</v>
      </c>
      <c r="K48" s="32" t="e">
        <v>#N/A</v>
      </c>
      <c r="L48" s="55">
        <v>453.7156264632398</v>
      </c>
      <c r="M48" s="55">
        <v>455.64936246322611</v>
      </c>
      <c r="N48" s="55">
        <v>1.24</v>
      </c>
      <c r="O48" s="55">
        <v>0.86</v>
      </c>
      <c r="P48" s="55">
        <v>14.33</v>
      </c>
      <c r="Q48" s="55">
        <v>0.87446428571428558</v>
      </c>
      <c r="R48" s="84">
        <v>459.03906166073244</v>
      </c>
      <c r="S48" s="55">
        <v>34.9</v>
      </c>
      <c r="T48" s="84">
        <v>493.93906166073242</v>
      </c>
      <c r="U48" s="66">
        <v>3709953.6963420394</v>
      </c>
      <c r="V48" s="66">
        <v>3512894.6065311288</v>
      </c>
    </row>
    <row r="49" spans="1:22" s="7" customFormat="1" ht="15" customHeight="1" x14ac:dyDescent="0.2">
      <c r="A49" s="82">
        <v>206190703</v>
      </c>
      <c r="B49" s="39">
        <v>1679657993</v>
      </c>
      <c r="C49" s="78" t="s">
        <v>74</v>
      </c>
      <c r="D49" s="31">
        <v>13029</v>
      </c>
      <c r="E49" s="31">
        <v>6228</v>
      </c>
      <c r="F49" s="31">
        <v>5584</v>
      </c>
      <c r="G49" s="31">
        <v>37</v>
      </c>
      <c r="H49" s="55">
        <v>0.65640251474697298</v>
      </c>
      <c r="I49" s="55">
        <v>13.08</v>
      </c>
      <c r="J49" s="55">
        <v>410.99563463435322</v>
      </c>
      <c r="K49" s="32" t="e">
        <v>#N/A</v>
      </c>
      <c r="L49" s="55">
        <v>410.99563463435322</v>
      </c>
      <c r="M49" s="55">
        <v>412.74729802916482</v>
      </c>
      <c r="N49" s="55">
        <v>1.24</v>
      </c>
      <c r="O49" s="55">
        <v>0.86</v>
      </c>
      <c r="P49" s="55">
        <v>14.33</v>
      </c>
      <c r="Q49" s="55">
        <v>0.84382377772660988</v>
      </c>
      <c r="R49" s="84">
        <v>416.28471929214447</v>
      </c>
      <c r="S49" s="55">
        <v>34.9</v>
      </c>
      <c r="T49" s="84">
        <v>451.18471929214445</v>
      </c>
      <c r="U49" s="66">
        <v>2592621.2317514759</v>
      </c>
      <c r="V49" s="66">
        <v>2519415.4725273345</v>
      </c>
    </row>
    <row r="50" spans="1:22" s="7" customFormat="1" ht="15" customHeight="1" x14ac:dyDescent="0.2">
      <c r="A50" s="56">
        <v>206190653</v>
      </c>
      <c r="B50" s="39">
        <v>1790854180</v>
      </c>
      <c r="C50" s="78" t="s">
        <v>75</v>
      </c>
      <c r="D50" s="31">
        <v>14313</v>
      </c>
      <c r="E50" s="31">
        <v>7214</v>
      </c>
      <c r="F50" s="31">
        <v>6142</v>
      </c>
      <c r="G50" s="31">
        <v>40</v>
      </c>
      <c r="H50" s="55">
        <v>0.64581479126933672</v>
      </c>
      <c r="I50" s="55">
        <v>13.08</v>
      </c>
      <c r="J50" s="55">
        <v>423.78661012067323</v>
      </c>
      <c r="K50" s="32" t="e">
        <v>#N/A</v>
      </c>
      <c r="L50" s="55">
        <v>423.78661012067323</v>
      </c>
      <c r="M50" s="55">
        <v>425.59278865300752</v>
      </c>
      <c r="N50" s="55">
        <v>1.24</v>
      </c>
      <c r="O50" s="55">
        <v>0.86</v>
      </c>
      <c r="P50" s="55">
        <v>14.33</v>
      </c>
      <c r="Q50" s="55">
        <v>0.83040592468385377</v>
      </c>
      <c r="R50" s="84">
        <v>429.12737978642207</v>
      </c>
      <c r="S50" s="55">
        <v>34.9</v>
      </c>
      <c r="T50" s="84">
        <v>464.02737978642205</v>
      </c>
      <c r="U50" s="66">
        <v>3095724.9177792487</v>
      </c>
      <c r="V50" s="66">
        <v>2850056.166648204</v>
      </c>
    </row>
    <row r="51" spans="1:22" s="7" customFormat="1" ht="15" customHeight="1" x14ac:dyDescent="0.2">
      <c r="A51" s="56">
        <v>206190773</v>
      </c>
      <c r="B51" s="39">
        <v>1972829257</v>
      </c>
      <c r="C51" s="78" t="s">
        <v>76</v>
      </c>
      <c r="D51" s="31">
        <v>8033</v>
      </c>
      <c r="E51" s="31">
        <v>2345</v>
      </c>
      <c r="F51" s="31">
        <v>3811</v>
      </c>
      <c r="G51" s="31">
        <v>24</v>
      </c>
      <c r="H51" s="55">
        <v>0.66711419190076615</v>
      </c>
      <c r="I51" s="55">
        <v>13.08</v>
      </c>
      <c r="J51" s="55">
        <v>426.8959423015159</v>
      </c>
      <c r="K51" s="32" t="e">
        <v>#N/A</v>
      </c>
      <c r="L51" s="55">
        <v>426.8959423015159</v>
      </c>
      <c r="M51" s="55">
        <v>428.71537280760498</v>
      </c>
      <c r="N51" s="55">
        <v>1.24</v>
      </c>
      <c r="O51" s="55">
        <v>0.86</v>
      </c>
      <c r="P51" s="55">
        <v>14.33</v>
      </c>
      <c r="Q51" s="55">
        <v>0.88775799825718904</v>
      </c>
      <c r="R51" s="84">
        <v>432.28601661396141</v>
      </c>
      <c r="S51" s="55">
        <v>34.9</v>
      </c>
      <c r="T51" s="84">
        <v>467.18601661396139</v>
      </c>
      <c r="U51" s="66">
        <v>1013710.7089597395</v>
      </c>
      <c r="V51" s="66">
        <v>1780445.9093158068</v>
      </c>
    </row>
    <row r="52" spans="1:22" s="7" customFormat="1" ht="15" customHeight="1" x14ac:dyDescent="0.2">
      <c r="A52" s="56">
        <v>206190776</v>
      </c>
      <c r="B52" s="39">
        <v>1942306865</v>
      </c>
      <c r="C52" s="78" t="s">
        <v>77</v>
      </c>
      <c r="D52" s="31">
        <v>13723</v>
      </c>
      <c r="E52" s="31">
        <v>6762</v>
      </c>
      <c r="F52" s="31">
        <v>6928</v>
      </c>
      <c r="G52" s="31">
        <v>39</v>
      </c>
      <c r="H52" s="55">
        <v>0.63595847898979807</v>
      </c>
      <c r="I52" s="55">
        <v>13.08</v>
      </c>
      <c r="J52" s="55">
        <v>398.37618276467424</v>
      </c>
      <c r="K52" s="32" t="e">
        <v>#N/A</v>
      </c>
      <c r="L52" s="55">
        <v>398.37618276467424</v>
      </c>
      <c r="M52" s="55">
        <v>400.07406205561728</v>
      </c>
      <c r="N52" s="55">
        <v>1.24</v>
      </c>
      <c r="O52" s="55">
        <v>0.86</v>
      </c>
      <c r="P52" s="55">
        <v>14.33</v>
      </c>
      <c r="Q52" s="55">
        <v>0.8444552940319171</v>
      </c>
      <c r="R52" s="84">
        <v>403.63255887065947</v>
      </c>
      <c r="S52" s="55">
        <v>34.9</v>
      </c>
      <c r="T52" s="84">
        <v>438.53255887065944</v>
      </c>
      <c r="U52" s="66">
        <v>2729363.3630833994</v>
      </c>
      <c r="V52" s="66">
        <v>3038153.5678559286</v>
      </c>
    </row>
    <row r="53" spans="1:22" s="7" customFormat="1" ht="15" customHeight="1" x14ac:dyDescent="0.2">
      <c r="A53" s="56">
        <v>206190786</v>
      </c>
      <c r="B53" s="39">
        <v>1184620171</v>
      </c>
      <c r="C53" s="78" t="s">
        <v>78</v>
      </c>
      <c r="D53" s="31">
        <v>16731</v>
      </c>
      <c r="E53" s="31">
        <v>9618</v>
      </c>
      <c r="F53" s="31">
        <v>6392</v>
      </c>
      <c r="G53" s="31">
        <v>48</v>
      </c>
      <c r="H53" s="55">
        <v>0.65822894168466528</v>
      </c>
      <c r="I53" s="55">
        <v>13.08</v>
      </c>
      <c r="J53" s="55">
        <v>529.12132482996276</v>
      </c>
      <c r="K53" s="32" t="e">
        <v>#N/A</v>
      </c>
      <c r="L53" s="55">
        <v>529.12132482996276</v>
      </c>
      <c r="M53" s="55">
        <v>531.37643991638811</v>
      </c>
      <c r="N53" s="55">
        <v>1.24</v>
      </c>
      <c r="O53" s="55">
        <v>0.86</v>
      </c>
      <c r="P53" s="55">
        <v>14.33</v>
      </c>
      <c r="Q53" s="55">
        <v>0.85247265554957863</v>
      </c>
      <c r="R53" s="84">
        <v>534.92068363025305</v>
      </c>
      <c r="S53" s="55">
        <v>34.9</v>
      </c>
      <c r="T53" s="84">
        <v>569.82068363025303</v>
      </c>
      <c r="U53" s="66">
        <v>5144867.1351557737</v>
      </c>
      <c r="V53" s="66">
        <v>3642293.8097645775</v>
      </c>
    </row>
    <row r="54" spans="1:22" s="7" customFormat="1" ht="15" customHeight="1" x14ac:dyDescent="0.2">
      <c r="A54" s="56">
        <v>206370670</v>
      </c>
      <c r="B54" s="39">
        <v>1023048295</v>
      </c>
      <c r="C54" s="78" t="s">
        <v>79</v>
      </c>
      <c r="D54" s="31">
        <v>5078</v>
      </c>
      <c r="E54" s="31">
        <v>666</v>
      </c>
      <c r="F54" s="31">
        <v>3737</v>
      </c>
      <c r="G54" s="31">
        <v>15</v>
      </c>
      <c r="H54" s="55">
        <v>0.64885503406510214</v>
      </c>
      <c r="I54" s="55">
        <v>13.08</v>
      </c>
      <c r="J54" s="55">
        <v>470.74558590826518</v>
      </c>
      <c r="K54" s="32" t="e">
        <v>#N/A</v>
      </c>
      <c r="L54" s="55">
        <v>470.74558590826518</v>
      </c>
      <c r="M54" s="55">
        <v>472.75190359540619</v>
      </c>
      <c r="N54" s="55">
        <v>1.24</v>
      </c>
      <c r="O54" s="55">
        <v>0.86</v>
      </c>
      <c r="P54" s="55">
        <v>14.33</v>
      </c>
      <c r="Q54" s="55">
        <v>0.87772745175265843</v>
      </c>
      <c r="R54" s="84">
        <v>476.33077601309378</v>
      </c>
      <c r="S54" s="55">
        <v>34.9</v>
      </c>
      <c r="T54" s="84">
        <v>511.23077601309376</v>
      </c>
      <c r="U54" s="66">
        <v>317236.29682472046</v>
      </c>
      <c r="V54" s="66">
        <v>1910469.4099609314</v>
      </c>
    </row>
    <row r="55" spans="1:22" s="7" customFormat="1" ht="15" customHeight="1" x14ac:dyDescent="0.2">
      <c r="A55" s="56">
        <v>206190855</v>
      </c>
      <c r="B55" s="39">
        <v>1205919339</v>
      </c>
      <c r="C55" s="78" t="s">
        <v>80</v>
      </c>
      <c r="D55" s="31">
        <v>8513</v>
      </c>
      <c r="E55" s="31">
        <v>4636</v>
      </c>
      <c r="F55" s="31">
        <v>3132</v>
      </c>
      <c r="G55" s="31">
        <v>25</v>
      </c>
      <c r="H55" s="55">
        <v>0.95941067830758897</v>
      </c>
      <c r="I55" s="55">
        <v>13.08</v>
      </c>
      <c r="J55" s="55">
        <v>453.06554038391391</v>
      </c>
      <c r="K55" s="32" t="e">
        <v>#N/A</v>
      </c>
      <c r="L55" s="55">
        <v>453.06554038391391</v>
      </c>
      <c r="M55" s="55">
        <v>454.99650571703017</v>
      </c>
      <c r="N55" s="55">
        <v>1.24</v>
      </c>
      <c r="O55" s="55">
        <v>0.86</v>
      </c>
      <c r="P55" s="55">
        <v>14.33</v>
      </c>
      <c r="Q55" s="55">
        <v>0.87260660166803716</v>
      </c>
      <c r="R55" s="84">
        <v>458.25970164039069</v>
      </c>
      <c r="S55" s="55">
        <v>34.9</v>
      </c>
      <c r="T55" s="84">
        <v>493.15970164039067</v>
      </c>
      <c r="U55" s="66">
        <v>2124491.9768048511</v>
      </c>
      <c r="V55" s="66">
        <v>1544576.1855377036</v>
      </c>
    </row>
    <row r="56" spans="1:22" s="7" customFormat="1" ht="15" customHeight="1" x14ac:dyDescent="0.2">
      <c r="A56" s="81">
        <v>206564120</v>
      </c>
      <c r="B56" s="39">
        <v>1326111402</v>
      </c>
      <c r="C56" s="78" t="s">
        <v>81</v>
      </c>
      <c r="D56" s="31">
        <v>4960</v>
      </c>
      <c r="E56" s="31">
        <v>872</v>
      </c>
      <c r="F56" s="31">
        <v>476</v>
      </c>
      <c r="G56" s="31">
        <v>22</v>
      </c>
      <c r="H56" s="55">
        <v>4.2759693877551017</v>
      </c>
      <c r="I56" s="55">
        <v>13.08</v>
      </c>
      <c r="J56" s="55">
        <v>573.66760314824933</v>
      </c>
      <c r="K56" s="32" t="e">
        <v>#N/A</v>
      </c>
      <c r="L56" s="55">
        <v>573.66760314824933</v>
      </c>
      <c r="M56" s="55">
        <v>576.11257447286721</v>
      </c>
      <c r="N56" s="55">
        <v>1.24</v>
      </c>
      <c r="O56" s="55">
        <v>0.86</v>
      </c>
      <c r="P56" s="55">
        <v>14.33</v>
      </c>
      <c r="Q56" s="55">
        <v>1.3179596774193547</v>
      </c>
      <c r="R56" s="84">
        <v>576.50456476253146</v>
      </c>
      <c r="S56" s="55">
        <v>34.9</v>
      </c>
      <c r="T56" s="84">
        <v>611.40456476253144</v>
      </c>
      <c r="U56" s="66">
        <v>502711.98047292745</v>
      </c>
      <c r="V56" s="66">
        <v>291028.57282696496</v>
      </c>
    </row>
    <row r="57" spans="1:22" s="7" customFormat="1" ht="15" customHeight="1" x14ac:dyDescent="0.2">
      <c r="A57" s="56">
        <v>206112227</v>
      </c>
      <c r="B57" s="39">
        <v>1588611297</v>
      </c>
      <c r="C57" s="78" t="s">
        <v>82</v>
      </c>
      <c r="D57" s="31">
        <v>3368</v>
      </c>
      <c r="E57" s="31">
        <v>1329</v>
      </c>
      <c r="F57" s="31">
        <v>1508</v>
      </c>
      <c r="G57" s="31">
        <v>10</v>
      </c>
      <c r="H57" s="55">
        <v>0.65946335833814185</v>
      </c>
      <c r="I57" s="55">
        <v>13.08</v>
      </c>
      <c r="J57" s="55">
        <v>465.16743814850776</v>
      </c>
      <c r="K57" s="32" t="e">
        <v>#N/A</v>
      </c>
      <c r="L57" s="55">
        <v>465.16743814850776</v>
      </c>
      <c r="M57" s="55">
        <v>467.14998176989667</v>
      </c>
      <c r="N57" s="55">
        <v>1.24</v>
      </c>
      <c r="O57" s="55">
        <v>0.86</v>
      </c>
      <c r="P57" s="55">
        <v>14.33</v>
      </c>
      <c r="Q57" s="55">
        <v>0.88224465558194765</v>
      </c>
      <c r="R57" s="84">
        <v>470.72276306714048</v>
      </c>
      <c r="S57" s="55">
        <v>34.9</v>
      </c>
      <c r="T57" s="84">
        <v>505.62276306714045</v>
      </c>
      <c r="U57" s="66">
        <v>625590.55211622966</v>
      </c>
      <c r="V57" s="66">
        <v>762479.12670524779</v>
      </c>
    </row>
    <row r="58" spans="1:22" s="11" customFormat="1" ht="4.5" customHeight="1" x14ac:dyDescent="0.2">
      <c r="B58" s="39"/>
      <c r="C58" s="46"/>
      <c r="D58" s="31"/>
      <c r="E58" s="31"/>
      <c r="F58" s="31"/>
      <c r="G58" s="31"/>
      <c r="H58" s="32"/>
      <c r="I58" s="32"/>
      <c r="J58" s="32"/>
      <c r="K58" s="31"/>
      <c r="L58" s="55"/>
      <c r="M58" s="55"/>
      <c r="N58" s="55"/>
      <c r="O58" s="55"/>
      <c r="P58" s="55"/>
      <c r="Q58" s="33"/>
      <c r="R58" s="85"/>
      <c r="S58" s="55"/>
      <c r="T58" s="85"/>
      <c r="U58" s="66"/>
      <c r="V58" s="66"/>
    </row>
    <row r="59" spans="1:22" s="11" customFormat="1" x14ac:dyDescent="0.2">
      <c r="B59" s="40" t="s">
        <v>143</v>
      </c>
      <c r="C59" s="46"/>
      <c r="D59" s="31"/>
      <c r="E59" s="31"/>
      <c r="F59" s="31"/>
      <c r="G59" s="31"/>
      <c r="H59" s="32"/>
      <c r="I59" s="32"/>
      <c r="J59" s="32"/>
      <c r="K59" s="31"/>
      <c r="L59" s="55"/>
      <c r="M59" s="55"/>
      <c r="N59" s="55"/>
      <c r="O59" s="55"/>
      <c r="P59" s="55"/>
      <c r="Q59" s="33"/>
      <c r="R59" s="85"/>
      <c r="S59" s="55"/>
      <c r="T59" s="85"/>
      <c r="U59" s="66"/>
      <c r="V59" s="66"/>
    </row>
    <row r="60" spans="1:22" ht="15" customHeight="1" x14ac:dyDescent="0.2">
      <c r="A60" s="1">
        <v>206105014</v>
      </c>
      <c r="B60" s="39">
        <v>1235363904</v>
      </c>
      <c r="C60" s="46" t="s">
        <v>144</v>
      </c>
      <c r="D60" s="31">
        <v>9606.6803278688512</v>
      </c>
      <c r="E60" s="31">
        <v>4350.0819672131147</v>
      </c>
      <c r="F60" s="31">
        <v>4350.0819672131147</v>
      </c>
      <c r="G60" s="31">
        <v>27</v>
      </c>
      <c r="H60" s="55">
        <v>0.68494894561598219</v>
      </c>
      <c r="I60" s="55">
        <v>13.08</v>
      </c>
      <c r="J60" s="12">
        <v>387.15213670812165</v>
      </c>
      <c r="K60" s="32" t="e">
        <v>#N/A</v>
      </c>
      <c r="L60" s="55">
        <v>387.15213670812165</v>
      </c>
      <c r="M60" s="55">
        <v>402.62579427279383</v>
      </c>
      <c r="N60" s="55">
        <v>1.24</v>
      </c>
      <c r="O60" s="55">
        <v>0.86</v>
      </c>
      <c r="P60" s="55">
        <v>14.33</v>
      </c>
      <c r="Q60" s="55">
        <v>0.83512511358643027</v>
      </c>
      <c r="R60" s="84">
        <v>406.12597044076432</v>
      </c>
      <c r="S60" s="55">
        <v>34.9</v>
      </c>
      <c r="T60" s="84">
        <v>441.0259704407643</v>
      </c>
      <c r="U60" s="66">
        <v>1766681.2604312953</v>
      </c>
      <c r="V60" s="66">
        <v>1918499.1210870328</v>
      </c>
    </row>
    <row r="61" spans="1:22" ht="15" customHeight="1" x14ac:dyDescent="0.2">
      <c r="A61" s="56">
        <v>206190627</v>
      </c>
      <c r="B61" s="39">
        <v>1992960363</v>
      </c>
      <c r="C61" s="78" t="s">
        <v>43</v>
      </c>
      <c r="D61" s="31">
        <v>11189</v>
      </c>
      <c r="E61" s="31">
        <v>2580</v>
      </c>
      <c r="F61" s="31">
        <v>5328</v>
      </c>
      <c r="G61" s="31">
        <v>40</v>
      </c>
      <c r="H61" s="55">
        <v>0.81712396103315754</v>
      </c>
      <c r="I61" s="55">
        <v>13.08</v>
      </c>
      <c r="J61" s="12">
        <v>423.43</v>
      </c>
      <c r="K61" s="32"/>
      <c r="L61" s="55"/>
      <c r="M61" s="55">
        <v>448.15907182335502</v>
      </c>
      <c r="N61" s="55">
        <v>1.24</v>
      </c>
      <c r="O61" s="55">
        <v>0.86</v>
      </c>
      <c r="P61" s="55">
        <v>14.33</v>
      </c>
      <c r="Q61" s="55">
        <v>1.0622575744034317</v>
      </c>
      <c r="R61" s="84">
        <v>451.75420543672533</v>
      </c>
      <c r="S61" s="55">
        <v>34.9</v>
      </c>
      <c r="T61" s="84">
        <v>486.65420543672531</v>
      </c>
      <c r="U61" s="66">
        <v>1165525.8500267514</v>
      </c>
      <c r="V61" s="66">
        <v>2592893.6065668724</v>
      </c>
    </row>
    <row r="62" spans="1:22" ht="15" customHeight="1" x14ac:dyDescent="0.2">
      <c r="A62" s="56">
        <v>206331203</v>
      </c>
      <c r="B62" s="39">
        <v>1891950267</v>
      </c>
      <c r="C62" s="78" t="s">
        <v>61</v>
      </c>
      <c r="D62" s="31">
        <v>9582</v>
      </c>
      <c r="E62" s="31">
        <v>1279</v>
      </c>
      <c r="F62" s="31">
        <v>4715</v>
      </c>
      <c r="G62" s="31">
        <v>40</v>
      </c>
      <c r="H62" s="55">
        <v>0.95416405760801493</v>
      </c>
      <c r="I62" s="55">
        <v>13.08</v>
      </c>
      <c r="J62" s="12">
        <v>463.32</v>
      </c>
      <c r="K62" s="32"/>
      <c r="L62" s="55"/>
      <c r="M62" s="55">
        <v>439.07757082482152</v>
      </c>
      <c r="N62" s="55">
        <v>1.24</v>
      </c>
      <c r="O62" s="55">
        <v>0.86</v>
      </c>
      <c r="P62" s="55">
        <v>14.33</v>
      </c>
      <c r="Q62" s="55">
        <v>1.2404091003965767</v>
      </c>
      <c r="R62" s="84">
        <v>442.71381586761009</v>
      </c>
      <c r="S62" s="55">
        <v>34.9</v>
      </c>
      <c r="T62" s="84">
        <v>477.61381586761007</v>
      </c>
      <c r="U62" s="66">
        <v>566230.97049467335</v>
      </c>
      <c r="V62" s="66">
        <v>2251949.1418157816</v>
      </c>
    </row>
    <row r="63" spans="1:22" ht="15" customHeight="1" x14ac:dyDescent="0.2">
      <c r="A63" s="56">
        <v>206374028</v>
      </c>
      <c r="B63" s="39">
        <v>1083727093</v>
      </c>
      <c r="C63" s="78" t="s">
        <v>129</v>
      </c>
      <c r="D63" s="15">
        <v>4601</v>
      </c>
      <c r="E63" s="15">
        <v>1235</v>
      </c>
      <c r="F63" s="15">
        <v>1003</v>
      </c>
      <c r="G63" s="31">
        <v>26</v>
      </c>
      <c r="H63" s="55">
        <v>1.2916366007389697</v>
      </c>
      <c r="I63" s="12">
        <v>13.08</v>
      </c>
      <c r="J63" s="12">
        <v>436.83</v>
      </c>
      <c r="K63" s="32"/>
      <c r="L63" s="55"/>
      <c r="M63" s="55">
        <v>511.93424069593129</v>
      </c>
      <c r="N63" s="55">
        <v>1.24</v>
      </c>
      <c r="O63" s="55">
        <v>0.86</v>
      </c>
      <c r="P63" s="55">
        <v>14.33</v>
      </c>
      <c r="Q63" s="55">
        <v>1.679121930015214</v>
      </c>
      <c r="R63" s="84">
        <v>515.67172602520759</v>
      </c>
      <c r="S63" s="55">
        <v>34.9</v>
      </c>
      <c r="T63" s="84">
        <v>550.57172602520757</v>
      </c>
      <c r="U63" s="66">
        <v>636854.58164113143</v>
      </c>
      <c r="V63" s="66">
        <v>552223.44120328315</v>
      </c>
    </row>
    <row r="64" spans="1:22" ht="15" customHeight="1" thickBot="1" x14ac:dyDescent="0.25">
      <c r="A64" s="56">
        <v>206361365</v>
      </c>
      <c r="B64" s="39">
        <v>1649351735</v>
      </c>
      <c r="C64" s="93" t="s">
        <v>130</v>
      </c>
      <c r="D64" s="15">
        <v>3861</v>
      </c>
      <c r="E64" s="79">
        <v>1175</v>
      </c>
      <c r="F64" s="79">
        <v>1721</v>
      </c>
      <c r="G64" s="31">
        <v>34</v>
      </c>
      <c r="H64" s="55">
        <v>2.0127894327894329</v>
      </c>
      <c r="I64" s="12">
        <v>13.08</v>
      </c>
      <c r="J64" s="12">
        <v>436.83</v>
      </c>
      <c r="K64" s="32"/>
      <c r="L64" s="55"/>
      <c r="M64" s="55">
        <v>545.26685422135199</v>
      </c>
      <c r="N64" s="55">
        <v>1.24</v>
      </c>
      <c r="O64" s="55">
        <v>0.86</v>
      </c>
      <c r="P64" s="55">
        <v>14.33</v>
      </c>
      <c r="Q64" s="55">
        <v>2.6166174566174565</v>
      </c>
      <c r="R64" s="84">
        <v>549.22068224518</v>
      </c>
      <c r="S64" s="55">
        <v>34.9</v>
      </c>
      <c r="T64" s="84">
        <v>584.12068224517998</v>
      </c>
      <c r="U64" s="66">
        <v>645334.30163808644</v>
      </c>
      <c r="V64" s="66">
        <v>1005271.6941439548</v>
      </c>
    </row>
    <row r="65" spans="1:22" ht="13.5" thickTop="1" x14ac:dyDescent="0.2">
      <c r="B65" s="41"/>
      <c r="C65" s="46"/>
      <c r="D65" s="31"/>
      <c r="E65" s="76">
        <v>217058.0819672131</v>
      </c>
      <c r="F65" s="76">
        <v>252155.0819672131</v>
      </c>
      <c r="G65" s="31"/>
      <c r="H65" s="55"/>
      <c r="I65" s="55"/>
      <c r="J65" s="69"/>
      <c r="K65" s="32"/>
      <c r="L65" s="55"/>
      <c r="M65" s="55"/>
      <c r="N65" s="55"/>
      <c r="O65" s="55"/>
      <c r="P65" s="55"/>
      <c r="Q65" s="55"/>
      <c r="R65" s="85"/>
      <c r="S65" s="85"/>
      <c r="T65" s="85"/>
      <c r="U65" s="71">
        <v>97758555.57622017</v>
      </c>
      <c r="V65" s="71">
        <v>121834955.51644236</v>
      </c>
    </row>
    <row r="66" spans="1:22" ht="13.5" customHeight="1" x14ac:dyDescent="0.2">
      <c r="A66" s="2"/>
      <c r="B66" s="41"/>
      <c r="C66" s="51"/>
      <c r="D66" s="15"/>
      <c r="E66" s="15"/>
      <c r="F66" s="15"/>
      <c r="G66" s="15"/>
      <c r="H66" s="12"/>
      <c r="I66" s="12"/>
      <c r="J66" s="12"/>
      <c r="K66" s="12"/>
      <c r="L66" s="12"/>
      <c r="M66" s="12"/>
      <c r="R66" s="86"/>
      <c r="S66" s="86"/>
      <c r="T66" s="86"/>
      <c r="U66" s="103">
        <v>219593511.09266251</v>
      </c>
      <c r="V66" s="103"/>
    </row>
    <row r="67" spans="1:22" x14ac:dyDescent="0.2">
      <c r="A67" s="2"/>
      <c r="B67" s="1"/>
      <c r="C67" s="52"/>
      <c r="D67" s="15"/>
      <c r="E67" s="15"/>
      <c r="F67" s="15"/>
      <c r="G67" s="15"/>
      <c r="H67" s="12"/>
      <c r="I67" s="12"/>
      <c r="J67" s="12"/>
      <c r="K67" s="12"/>
      <c r="L67" s="12"/>
      <c r="M67" s="12"/>
      <c r="Q67" s="73" t="s">
        <v>111</v>
      </c>
      <c r="R67" s="84">
        <v>450.37970800362422</v>
      </c>
      <c r="S67" s="55">
        <v>34.9</v>
      </c>
      <c r="T67" s="84">
        <v>485.27970800362419</v>
      </c>
      <c r="U67" s="4"/>
      <c r="V67" s="4"/>
    </row>
    <row r="68" spans="1:22" x14ac:dyDescent="0.2">
      <c r="A68" s="2"/>
      <c r="B68" s="42" t="s">
        <v>27</v>
      </c>
      <c r="C68" s="52"/>
      <c r="D68" s="15"/>
      <c r="E68" s="15"/>
      <c r="F68" s="15"/>
      <c r="G68" s="15"/>
      <c r="H68" s="12"/>
      <c r="I68" s="12"/>
      <c r="J68" s="12"/>
      <c r="K68" s="12"/>
      <c r="L68" s="12"/>
      <c r="M68" s="12"/>
      <c r="Q68" s="73"/>
      <c r="R68" s="86"/>
      <c r="S68" s="86"/>
      <c r="T68" s="86"/>
      <c r="U68" s="4"/>
      <c r="V68" s="4"/>
    </row>
    <row r="69" spans="1:22" ht="15" customHeight="1" x14ac:dyDescent="0.2">
      <c r="A69" s="56">
        <v>206370684</v>
      </c>
      <c r="B69" s="41">
        <v>1225028327</v>
      </c>
      <c r="C69" s="51" t="s">
        <v>145</v>
      </c>
      <c r="D69" s="15"/>
      <c r="E69" s="15"/>
      <c r="F69" s="15"/>
      <c r="G69" s="15"/>
      <c r="H69" s="12"/>
      <c r="I69" s="12"/>
      <c r="J69" s="12"/>
      <c r="K69" s="26"/>
      <c r="L69" s="55"/>
      <c r="M69" s="12"/>
      <c r="R69" s="84">
        <v>450.37970800362422</v>
      </c>
      <c r="S69" s="55">
        <v>34.9</v>
      </c>
      <c r="T69" s="84">
        <v>485.27970800362419</v>
      </c>
      <c r="U69" s="4"/>
      <c r="V69" s="4"/>
    </row>
    <row r="70" spans="1:22" ht="15" customHeight="1" x14ac:dyDescent="0.2">
      <c r="A70" s="56">
        <v>206190427</v>
      </c>
      <c r="B70" s="41">
        <v>1811168727</v>
      </c>
      <c r="C70" s="51" t="s">
        <v>146</v>
      </c>
      <c r="D70" s="15"/>
      <c r="E70" s="15"/>
      <c r="F70" s="15"/>
      <c r="G70" s="15"/>
      <c r="H70" s="12"/>
      <c r="I70" s="12"/>
      <c r="J70" s="12"/>
      <c r="K70" s="26"/>
      <c r="L70" s="55"/>
      <c r="M70" s="12"/>
      <c r="R70" s="84">
        <v>450.37970800362422</v>
      </c>
      <c r="S70" s="55">
        <v>34.9</v>
      </c>
      <c r="T70" s="84">
        <v>485.27970800362419</v>
      </c>
      <c r="U70" s="4"/>
      <c r="V70" s="4"/>
    </row>
    <row r="71" spans="1:22" ht="15" customHeight="1" x14ac:dyDescent="0.2">
      <c r="A71" s="56">
        <v>206341182</v>
      </c>
      <c r="B71" s="41">
        <v>1619976925</v>
      </c>
      <c r="C71" s="51" t="s">
        <v>147</v>
      </c>
      <c r="D71" s="15"/>
      <c r="E71" s="15"/>
      <c r="F71" s="15"/>
      <c r="G71" s="15"/>
      <c r="H71" s="12"/>
      <c r="I71" s="12"/>
      <c r="J71" s="12"/>
      <c r="K71" s="26"/>
      <c r="L71" s="55"/>
      <c r="M71" s="12"/>
      <c r="R71" s="84">
        <v>450.37970800362422</v>
      </c>
      <c r="S71" s="55">
        <v>34.9</v>
      </c>
      <c r="T71" s="84">
        <v>485.27970800362419</v>
      </c>
      <c r="U71" s="4"/>
      <c r="V71" s="4"/>
    </row>
    <row r="72" spans="1:22" ht="15" customHeight="1" x14ac:dyDescent="0.2">
      <c r="A72" s="56">
        <v>206334439</v>
      </c>
      <c r="B72" s="41">
        <v>1992799795</v>
      </c>
      <c r="C72" s="51" t="s">
        <v>148</v>
      </c>
      <c r="D72" s="15"/>
      <c r="E72" s="15"/>
      <c r="F72" s="15"/>
      <c r="G72" s="15"/>
      <c r="H72" s="12"/>
      <c r="I72" s="12"/>
      <c r="J72" s="12"/>
      <c r="K72" s="26"/>
      <c r="L72" s="55"/>
      <c r="M72" s="12"/>
      <c r="R72" s="84">
        <v>450.37970800362422</v>
      </c>
      <c r="S72" s="55">
        <v>34.9</v>
      </c>
      <c r="T72" s="84">
        <v>485.27970800362419</v>
      </c>
      <c r="U72" s="4"/>
      <c r="V72" s="4"/>
    </row>
    <row r="73" spans="1:22" ht="15" customHeight="1" x14ac:dyDescent="0.2">
      <c r="A73" s="56">
        <v>206370770</v>
      </c>
      <c r="B73" s="41">
        <v>1881684900</v>
      </c>
      <c r="C73" s="51" t="s">
        <v>149</v>
      </c>
      <c r="D73" s="15"/>
      <c r="E73" s="15"/>
      <c r="F73" s="15"/>
      <c r="G73" s="15"/>
      <c r="H73" s="12"/>
      <c r="I73" s="12"/>
      <c r="J73" s="12"/>
      <c r="K73" s="26"/>
      <c r="L73" s="55"/>
      <c r="M73" s="12"/>
      <c r="R73" s="84">
        <v>450.37970800362422</v>
      </c>
      <c r="S73" s="55">
        <v>34.9</v>
      </c>
      <c r="T73" s="84">
        <v>485.27970800362419</v>
      </c>
      <c r="U73" s="4"/>
      <c r="V73" s="4"/>
    </row>
    <row r="74" spans="1:22" ht="15" customHeight="1" x14ac:dyDescent="0.2">
      <c r="A74" s="56">
        <v>206190331</v>
      </c>
      <c r="B74" s="41">
        <v>1083703573</v>
      </c>
      <c r="C74" s="51" t="s">
        <v>150</v>
      </c>
      <c r="D74" s="15"/>
      <c r="E74" s="15"/>
      <c r="F74" s="15"/>
      <c r="G74" s="15"/>
      <c r="H74" s="12"/>
      <c r="I74" s="12"/>
      <c r="J74" s="12"/>
      <c r="K74" s="12"/>
      <c r="L74" s="55"/>
      <c r="M74" s="12"/>
      <c r="R74" s="84">
        <v>450.37970800362422</v>
      </c>
      <c r="S74" s="55">
        <v>34.9</v>
      </c>
      <c r="T74" s="84">
        <v>485.27970800362419</v>
      </c>
      <c r="U74" s="4"/>
      <c r="V74" s="4"/>
    </row>
    <row r="75" spans="1:22" ht="15" customHeight="1" x14ac:dyDescent="0.2">
      <c r="A75" s="56">
        <v>206190767</v>
      </c>
      <c r="B75" s="41">
        <v>1821160839</v>
      </c>
      <c r="C75" s="51" t="s">
        <v>151</v>
      </c>
      <c r="D75" s="15"/>
      <c r="E75" s="15"/>
      <c r="F75" s="15"/>
      <c r="G75" s="15"/>
      <c r="H75" s="12"/>
      <c r="I75" s="12"/>
      <c r="J75" s="12"/>
      <c r="K75" s="26"/>
      <c r="L75" s="55"/>
      <c r="M75" s="12"/>
      <c r="R75" s="84">
        <v>450.37970800362422</v>
      </c>
      <c r="S75" s="55">
        <v>34.9</v>
      </c>
      <c r="T75" s="84">
        <v>485.27970800362419</v>
      </c>
      <c r="U75" s="4"/>
      <c r="V75" s="4"/>
    </row>
    <row r="76" spans="1:22" ht="15" customHeight="1" x14ac:dyDescent="0.2">
      <c r="A76" s="80">
        <v>206571033</v>
      </c>
      <c r="B76" s="41">
        <v>1326243312</v>
      </c>
      <c r="C76" s="51" t="s">
        <v>152</v>
      </c>
      <c r="D76" s="15"/>
      <c r="E76" s="15"/>
      <c r="F76" s="15"/>
      <c r="G76" s="15"/>
      <c r="H76" s="12"/>
      <c r="I76" s="12"/>
      <c r="J76" s="12"/>
      <c r="K76" s="26"/>
      <c r="L76" s="55"/>
      <c r="M76" s="12"/>
      <c r="R76" s="84">
        <v>450.37970800362422</v>
      </c>
      <c r="S76" s="55">
        <v>34.9</v>
      </c>
      <c r="T76" s="84">
        <v>485.27970800362419</v>
      </c>
      <c r="U76" s="4"/>
      <c r="V76" s="4"/>
    </row>
    <row r="77" spans="1:22" ht="15" customHeight="1" x14ac:dyDescent="0.2">
      <c r="A77" s="56">
        <v>206190099</v>
      </c>
      <c r="B77" s="41">
        <v>1669458790</v>
      </c>
      <c r="C77" s="51" t="s">
        <v>153</v>
      </c>
      <c r="D77" s="18"/>
      <c r="E77" s="18"/>
      <c r="F77" s="18"/>
      <c r="H77" s="12"/>
      <c r="I77" s="12"/>
      <c r="J77" s="26"/>
      <c r="K77" s="12"/>
      <c r="L77" s="55"/>
      <c r="M77" s="12"/>
      <c r="R77" s="84">
        <v>450.37970800362422</v>
      </c>
      <c r="S77" s="55">
        <v>34.9</v>
      </c>
      <c r="T77" s="84">
        <v>485.27970800362419</v>
      </c>
      <c r="U77" s="4"/>
      <c r="V77" s="4"/>
    </row>
    <row r="78" spans="1:22" ht="15" customHeight="1" x14ac:dyDescent="0.2">
      <c r="A78" s="56">
        <v>206190868</v>
      </c>
      <c r="B78" s="41">
        <v>1730266883</v>
      </c>
      <c r="C78" s="51" t="s">
        <v>154</v>
      </c>
      <c r="D78" s="18"/>
      <c r="E78" s="18"/>
      <c r="F78" s="18"/>
      <c r="H78" s="12"/>
      <c r="I78" s="12"/>
      <c r="J78" s="26"/>
      <c r="K78" s="12"/>
      <c r="L78" s="55"/>
      <c r="M78" s="12"/>
      <c r="R78" s="84">
        <v>450.37970800362422</v>
      </c>
      <c r="S78" s="55">
        <v>34.9</v>
      </c>
      <c r="T78" s="84">
        <v>485.27970800362419</v>
      </c>
      <c r="U78" s="4"/>
      <c r="V78" s="4"/>
    </row>
    <row r="79" spans="1:22" ht="15" customHeight="1" x14ac:dyDescent="0.2">
      <c r="A79" s="56">
        <v>206390865</v>
      </c>
      <c r="B79" s="41">
        <v>1396881033</v>
      </c>
      <c r="C79" s="51" t="s">
        <v>155</v>
      </c>
      <c r="D79" s="19"/>
      <c r="E79" s="19"/>
      <c r="F79" s="19"/>
      <c r="H79" s="12"/>
      <c r="I79" s="12"/>
      <c r="J79" s="26"/>
      <c r="K79" s="12"/>
      <c r="L79" s="55"/>
      <c r="M79" s="12"/>
      <c r="R79" s="84">
        <v>450.37970800362422</v>
      </c>
      <c r="S79" s="55">
        <v>34.9</v>
      </c>
      <c r="T79" s="84">
        <v>485.27970800362419</v>
      </c>
      <c r="U79" s="4"/>
      <c r="V79" s="4"/>
    </row>
    <row r="80" spans="1:22" ht="15" customHeight="1" x14ac:dyDescent="0.2">
      <c r="A80" s="80"/>
      <c r="B80" s="43"/>
      <c r="C80" s="47"/>
      <c r="D80" s="19"/>
      <c r="E80" s="19"/>
      <c r="F80" s="19"/>
      <c r="H80" s="12"/>
      <c r="I80" s="12"/>
      <c r="J80" s="26"/>
      <c r="K80" s="12"/>
      <c r="L80" s="12"/>
      <c r="M80" s="12"/>
      <c r="R80" s="86"/>
      <c r="S80" s="86"/>
      <c r="T80" s="86"/>
      <c r="U80" s="4"/>
      <c r="V80" s="4"/>
    </row>
    <row r="81" spans="1:22" ht="15" customHeight="1" x14ac:dyDescent="0.2">
      <c r="A81" s="56"/>
      <c r="B81" s="43"/>
      <c r="C81" s="47"/>
      <c r="D81" s="19"/>
      <c r="E81" s="19"/>
      <c r="F81" s="19"/>
      <c r="H81" s="12"/>
      <c r="I81" s="12"/>
      <c r="J81" s="26"/>
      <c r="K81" s="12"/>
      <c r="L81" s="12"/>
      <c r="M81" s="12"/>
      <c r="R81" s="86"/>
      <c r="S81" s="86"/>
      <c r="T81" s="86"/>
      <c r="U81" s="4"/>
      <c r="V81" s="4"/>
    </row>
    <row r="82" spans="1:22" ht="15" customHeight="1" x14ac:dyDescent="0.2">
      <c r="A82" s="56"/>
      <c r="B82" s="43"/>
      <c r="C82" s="47"/>
      <c r="D82" s="19"/>
      <c r="E82" s="19"/>
      <c r="F82" s="19"/>
      <c r="H82" s="12"/>
      <c r="I82" s="12"/>
      <c r="J82" s="26"/>
      <c r="K82" s="12"/>
      <c r="L82" s="12"/>
      <c r="M82" s="12"/>
      <c r="R82" s="86"/>
      <c r="S82" s="86"/>
      <c r="T82" s="86"/>
    </row>
    <row r="83" spans="1:22" x14ac:dyDescent="0.2">
      <c r="A83" s="17"/>
      <c r="B83" s="43"/>
      <c r="C83" s="47"/>
      <c r="D83" s="19"/>
      <c r="E83" s="19"/>
      <c r="F83" s="19"/>
      <c r="H83" s="12"/>
      <c r="I83" s="12"/>
      <c r="J83" s="26"/>
      <c r="K83" s="12"/>
      <c r="L83" s="12"/>
      <c r="M83" s="12"/>
      <c r="R83" s="86"/>
      <c r="S83" s="86"/>
      <c r="T83" s="86"/>
    </row>
    <row r="84" spans="1:22" x14ac:dyDescent="0.2">
      <c r="A84" s="17"/>
      <c r="B84" s="43"/>
      <c r="C84" s="47"/>
      <c r="D84" s="17"/>
      <c r="E84" s="17"/>
      <c r="F84" s="17"/>
      <c r="H84" s="12"/>
      <c r="I84" s="12"/>
      <c r="J84" s="26"/>
      <c r="K84" s="12"/>
      <c r="L84" s="12"/>
      <c r="M84" s="12"/>
      <c r="R84" s="86"/>
      <c r="S84" s="86"/>
      <c r="T84" s="86"/>
    </row>
    <row r="85" spans="1:22" x14ac:dyDescent="0.2">
      <c r="A85" s="3"/>
      <c r="B85" s="41"/>
      <c r="C85" s="51"/>
      <c r="D85" s="11"/>
      <c r="E85" s="11"/>
      <c r="F85" s="11"/>
      <c r="G85" s="11"/>
      <c r="H85" s="12"/>
      <c r="I85" s="12"/>
      <c r="J85" s="12"/>
      <c r="K85" s="12"/>
      <c r="L85" s="12"/>
      <c r="M85" s="12"/>
      <c r="R85" s="86"/>
      <c r="S85" s="86"/>
      <c r="T85" s="86"/>
    </row>
    <row r="86" spans="1:22" x14ac:dyDescent="0.2">
      <c r="A86" s="3"/>
      <c r="B86" s="41"/>
      <c r="C86" s="51"/>
      <c r="D86" s="11"/>
      <c r="E86" s="11"/>
      <c r="F86" s="11"/>
      <c r="G86" s="11"/>
      <c r="H86" s="12"/>
      <c r="I86" s="12"/>
      <c r="J86" s="12"/>
      <c r="K86" s="12"/>
      <c r="L86" s="12"/>
      <c r="M86" s="12"/>
      <c r="R86" s="86"/>
      <c r="S86" s="86"/>
      <c r="T86" s="86"/>
    </row>
    <row r="87" spans="1:22" x14ac:dyDescent="0.2">
      <c r="A87" s="3"/>
      <c r="B87" s="41"/>
      <c r="C87" s="51"/>
      <c r="D87" s="11"/>
      <c r="E87" s="11"/>
      <c r="F87" s="11"/>
      <c r="G87" s="11"/>
      <c r="H87" s="12"/>
      <c r="I87" s="12"/>
      <c r="J87" s="12"/>
      <c r="K87" s="12"/>
      <c r="L87" s="12"/>
      <c r="M87" s="12"/>
      <c r="R87" s="86"/>
      <c r="S87" s="86"/>
      <c r="T87" s="86"/>
    </row>
    <row r="88" spans="1:22" x14ac:dyDescent="0.2">
      <c r="A88" s="3"/>
      <c r="B88" s="41"/>
      <c r="C88" s="51"/>
      <c r="D88" s="11"/>
      <c r="E88" s="11"/>
      <c r="F88" s="11"/>
      <c r="G88" s="11"/>
      <c r="H88" s="12"/>
      <c r="I88" s="12"/>
      <c r="J88" s="12"/>
      <c r="K88" s="12"/>
      <c r="L88" s="12"/>
      <c r="M88" s="12"/>
      <c r="R88" s="86"/>
      <c r="S88" s="86"/>
      <c r="T88" s="86"/>
    </row>
    <row r="89" spans="1:22" x14ac:dyDescent="0.2">
      <c r="A89" s="3"/>
      <c r="B89" s="41"/>
      <c r="C89" s="51"/>
      <c r="D89" s="11"/>
      <c r="E89" s="11"/>
      <c r="F89" s="11"/>
      <c r="G89" s="11"/>
      <c r="H89" s="12"/>
      <c r="I89" s="12"/>
      <c r="J89" s="12"/>
      <c r="K89" s="12"/>
      <c r="L89" s="12"/>
      <c r="M89" s="12"/>
      <c r="R89" s="86"/>
      <c r="S89" s="86"/>
      <c r="T89" s="86"/>
    </row>
    <row r="90" spans="1:22" x14ac:dyDescent="0.2">
      <c r="A90" s="3"/>
      <c r="B90" s="41"/>
      <c r="C90" s="51"/>
      <c r="D90" s="11"/>
      <c r="E90" s="11"/>
      <c r="F90" s="11"/>
      <c r="G90" s="11"/>
      <c r="H90" s="12"/>
      <c r="I90" s="12"/>
      <c r="J90" s="12"/>
      <c r="K90" s="12"/>
      <c r="L90" s="12"/>
      <c r="M90" s="12"/>
      <c r="R90" s="86"/>
      <c r="S90" s="86"/>
      <c r="T90" s="86"/>
    </row>
    <row r="91" spans="1:22" x14ac:dyDescent="0.2">
      <c r="A91" s="3"/>
      <c r="B91" s="41"/>
      <c r="C91" s="51"/>
      <c r="D91" s="11"/>
      <c r="E91" s="11"/>
      <c r="F91" s="11"/>
      <c r="G91" s="11"/>
      <c r="H91" s="12"/>
      <c r="I91" s="12"/>
      <c r="J91" s="12"/>
      <c r="K91" s="12"/>
      <c r="L91" s="12"/>
      <c r="M91" s="12"/>
      <c r="R91" s="86"/>
      <c r="S91" s="86"/>
      <c r="T91" s="86"/>
    </row>
    <row r="92" spans="1:22" x14ac:dyDescent="0.2">
      <c r="A92" s="8"/>
      <c r="B92" s="44"/>
      <c r="C92" s="53"/>
      <c r="D92" s="11"/>
      <c r="E92" s="11"/>
      <c r="F92" s="11"/>
      <c r="G92" s="11"/>
      <c r="H92" s="12"/>
      <c r="I92" s="12"/>
      <c r="J92" s="16"/>
      <c r="R92" s="86"/>
      <c r="S92" s="86"/>
      <c r="T92" s="86"/>
    </row>
    <row r="93" spans="1:22" x14ac:dyDescent="0.2">
      <c r="A93" s="8"/>
      <c r="B93" s="44"/>
      <c r="C93" s="53"/>
      <c r="D93" s="11"/>
      <c r="E93" s="11"/>
      <c r="F93" s="11"/>
      <c r="G93" s="11"/>
      <c r="H93" s="12"/>
      <c r="I93" s="12"/>
      <c r="J93" s="16"/>
      <c r="R93" s="86"/>
      <c r="S93" s="86"/>
      <c r="T93" s="86"/>
    </row>
    <row r="94" spans="1:22" x14ac:dyDescent="0.2">
      <c r="D94" s="11"/>
      <c r="E94" s="11"/>
      <c r="F94" s="11"/>
      <c r="G94" s="11"/>
      <c r="H94" s="12"/>
      <c r="I94" s="12"/>
      <c r="J94" s="16"/>
      <c r="R94" s="86"/>
      <c r="S94" s="86"/>
      <c r="T94" s="86"/>
    </row>
    <row r="95" spans="1:22" x14ac:dyDescent="0.2">
      <c r="D95" s="11"/>
      <c r="E95" s="11"/>
      <c r="F95" s="11"/>
      <c r="G95" s="11"/>
      <c r="H95" s="12"/>
      <c r="I95" s="12"/>
      <c r="J95" s="16"/>
      <c r="R95" s="86"/>
      <c r="S95" s="86"/>
      <c r="T95" s="86"/>
    </row>
    <row r="96" spans="1:22" x14ac:dyDescent="0.2">
      <c r="D96" s="11"/>
      <c r="E96" s="11"/>
      <c r="F96" s="11"/>
      <c r="G96" s="11"/>
      <c r="H96" s="12"/>
      <c r="I96" s="12"/>
      <c r="J96" s="16"/>
      <c r="R96" s="86"/>
      <c r="S96" s="86"/>
      <c r="T96" s="86"/>
    </row>
    <row r="97" spans="4:20" x14ac:dyDescent="0.2">
      <c r="D97" s="11"/>
      <c r="E97" s="11"/>
      <c r="F97" s="11"/>
      <c r="G97" s="11"/>
      <c r="H97" s="12"/>
      <c r="I97" s="12"/>
      <c r="J97" s="16"/>
      <c r="R97" s="86"/>
      <c r="S97" s="86"/>
      <c r="T97" s="86"/>
    </row>
    <row r="98" spans="4:20" x14ac:dyDescent="0.2">
      <c r="D98" s="11"/>
      <c r="E98" s="11"/>
      <c r="F98" s="11"/>
      <c r="G98" s="11"/>
      <c r="H98" s="12"/>
      <c r="I98" s="12"/>
      <c r="J98" s="16"/>
      <c r="S98" s="86"/>
    </row>
    <row r="99" spans="4:20" x14ac:dyDescent="0.2">
      <c r="D99" s="11"/>
      <c r="E99" s="11"/>
      <c r="F99" s="11"/>
      <c r="G99" s="11"/>
      <c r="H99" s="12"/>
      <c r="I99" s="12"/>
      <c r="J99" s="16"/>
      <c r="S99" s="86"/>
    </row>
    <row r="100" spans="4:20" x14ac:dyDescent="0.2">
      <c r="D100" s="11"/>
      <c r="E100" s="11"/>
      <c r="F100" s="11"/>
      <c r="G100" s="11"/>
      <c r="H100" s="12"/>
      <c r="I100" s="12"/>
      <c r="J100" s="16"/>
      <c r="S100" s="86"/>
    </row>
    <row r="101" spans="4:20" x14ac:dyDescent="0.2">
      <c r="D101" s="11"/>
      <c r="E101" s="11"/>
      <c r="F101" s="11"/>
      <c r="G101" s="11"/>
      <c r="H101" s="12"/>
      <c r="I101" s="12"/>
      <c r="J101" s="16"/>
      <c r="S101" s="86"/>
    </row>
    <row r="102" spans="4:20" x14ac:dyDescent="0.2">
      <c r="D102" s="11"/>
      <c r="E102" s="11"/>
      <c r="F102" s="11"/>
      <c r="G102" s="11"/>
      <c r="H102" s="12"/>
      <c r="I102" s="12"/>
      <c r="J102" s="16"/>
      <c r="S102" s="86"/>
    </row>
    <row r="103" spans="4:20" x14ac:dyDescent="0.2">
      <c r="D103" s="11"/>
      <c r="E103" s="11"/>
      <c r="F103" s="11"/>
      <c r="G103" s="11"/>
      <c r="H103" s="12"/>
      <c r="I103" s="12"/>
      <c r="J103" s="16"/>
      <c r="S103" s="86"/>
    </row>
    <row r="104" spans="4:20" x14ac:dyDescent="0.2">
      <c r="D104" s="11"/>
      <c r="E104" s="11"/>
      <c r="F104" s="11"/>
      <c r="G104" s="11"/>
      <c r="H104" s="12"/>
      <c r="I104" s="12"/>
      <c r="J104" s="16"/>
      <c r="S104" s="86"/>
    </row>
    <row r="105" spans="4:20" x14ac:dyDescent="0.2">
      <c r="D105" s="11"/>
      <c r="E105" s="11"/>
      <c r="F105" s="11"/>
      <c r="G105" s="11"/>
      <c r="H105" s="12"/>
      <c r="I105" s="12"/>
      <c r="J105" s="16"/>
      <c r="S105" s="86"/>
    </row>
    <row r="106" spans="4:20" x14ac:dyDescent="0.2">
      <c r="D106" s="11"/>
      <c r="E106" s="11"/>
      <c r="F106" s="11"/>
      <c r="G106" s="11"/>
      <c r="H106" s="12"/>
      <c r="I106" s="12"/>
      <c r="J106" s="16"/>
      <c r="S106" s="86"/>
    </row>
    <row r="107" spans="4:20" x14ac:dyDescent="0.2">
      <c r="D107" s="11"/>
      <c r="E107" s="11"/>
      <c r="F107" s="11"/>
      <c r="G107" s="11"/>
      <c r="H107" s="12"/>
      <c r="I107" s="12"/>
      <c r="J107" s="16"/>
      <c r="S107" s="86"/>
    </row>
    <row r="108" spans="4:20" x14ac:dyDescent="0.2">
      <c r="D108" s="11"/>
      <c r="E108" s="11"/>
      <c r="F108" s="11"/>
      <c r="G108" s="11"/>
      <c r="H108" s="12"/>
      <c r="I108" s="12"/>
      <c r="J108" s="16"/>
      <c r="S108" s="86"/>
    </row>
    <row r="109" spans="4:20" x14ac:dyDescent="0.2">
      <c r="D109" s="11"/>
      <c r="E109" s="11"/>
      <c r="F109" s="11"/>
      <c r="G109" s="11"/>
      <c r="H109" s="12"/>
      <c r="I109" s="12"/>
      <c r="J109" s="16"/>
      <c r="S109" s="86"/>
    </row>
    <row r="110" spans="4:20" x14ac:dyDescent="0.2">
      <c r="D110" s="11"/>
      <c r="E110" s="11"/>
      <c r="F110" s="11"/>
      <c r="G110" s="11"/>
      <c r="H110" s="12"/>
      <c r="I110" s="12"/>
      <c r="J110" s="16"/>
      <c r="S110" s="86"/>
    </row>
    <row r="111" spans="4:20" x14ac:dyDescent="0.2">
      <c r="D111" s="11"/>
      <c r="E111" s="11"/>
      <c r="F111" s="11"/>
      <c r="G111" s="11"/>
      <c r="H111" s="12"/>
      <c r="I111" s="12"/>
      <c r="J111" s="16"/>
      <c r="S111" s="86"/>
    </row>
    <row r="112" spans="4:20" x14ac:dyDescent="0.2">
      <c r="D112" s="11"/>
      <c r="E112" s="11"/>
      <c r="F112" s="11"/>
      <c r="G112" s="11"/>
      <c r="H112" s="12"/>
      <c r="I112" s="12"/>
      <c r="J112" s="16"/>
      <c r="S112" s="86"/>
    </row>
    <row r="113" spans="4:19" x14ac:dyDescent="0.2">
      <c r="D113" s="11"/>
      <c r="E113" s="11"/>
      <c r="F113" s="11"/>
      <c r="G113" s="11"/>
      <c r="H113" s="12"/>
      <c r="I113" s="12"/>
      <c r="J113" s="16"/>
      <c r="S113" s="86"/>
    </row>
    <row r="114" spans="4:19" x14ac:dyDescent="0.2">
      <c r="D114" s="11"/>
      <c r="E114" s="11"/>
      <c r="F114" s="11"/>
      <c r="G114" s="11"/>
      <c r="H114" s="12"/>
      <c r="I114" s="12"/>
      <c r="J114" s="16"/>
      <c r="S114" s="86"/>
    </row>
    <row r="115" spans="4:19" x14ac:dyDescent="0.2">
      <c r="D115" s="11"/>
      <c r="E115" s="11"/>
      <c r="F115" s="11"/>
      <c r="G115" s="11"/>
      <c r="H115" s="12"/>
      <c r="I115" s="12"/>
      <c r="J115" s="16"/>
      <c r="S115" s="86"/>
    </row>
    <row r="116" spans="4:19" x14ac:dyDescent="0.2">
      <c r="D116" s="11"/>
      <c r="E116" s="11"/>
      <c r="F116" s="11"/>
      <c r="G116" s="11"/>
      <c r="H116" s="12"/>
      <c r="I116" s="12"/>
      <c r="J116" s="16"/>
      <c r="S116" s="86"/>
    </row>
    <row r="117" spans="4:19" x14ac:dyDescent="0.2">
      <c r="D117" s="11"/>
      <c r="E117" s="11"/>
      <c r="F117" s="11"/>
      <c r="G117" s="11"/>
      <c r="H117" s="12"/>
      <c r="I117" s="12"/>
      <c r="J117" s="16"/>
      <c r="S117" s="86"/>
    </row>
    <row r="118" spans="4:19" x14ac:dyDescent="0.2">
      <c r="D118" s="11"/>
      <c r="E118" s="11"/>
      <c r="F118" s="11"/>
      <c r="G118" s="11"/>
      <c r="H118" s="12"/>
      <c r="I118" s="12"/>
      <c r="J118" s="16"/>
      <c r="S118" s="86"/>
    </row>
    <row r="119" spans="4:19" x14ac:dyDescent="0.2">
      <c r="D119" s="11"/>
      <c r="E119" s="11"/>
      <c r="F119" s="11"/>
      <c r="G119" s="11"/>
      <c r="H119" s="12"/>
      <c r="I119" s="12"/>
      <c r="J119" s="16"/>
      <c r="S119" s="86"/>
    </row>
    <row r="120" spans="4:19" x14ac:dyDescent="0.2">
      <c r="D120" s="11"/>
      <c r="E120" s="11"/>
      <c r="F120" s="11"/>
      <c r="G120" s="11"/>
      <c r="H120" s="12"/>
      <c r="I120" s="12"/>
      <c r="J120" s="16"/>
      <c r="S120" s="86"/>
    </row>
    <row r="121" spans="4:19" x14ac:dyDescent="0.2">
      <c r="D121" s="11"/>
      <c r="E121" s="11"/>
      <c r="F121" s="11"/>
      <c r="G121" s="11"/>
      <c r="H121" s="12"/>
      <c r="I121" s="12"/>
      <c r="J121" s="16"/>
      <c r="S121" s="86"/>
    </row>
    <row r="122" spans="4:19" x14ac:dyDescent="0.2">
      <c r="D122" s="11"/>
      <c r="E122" s="11"/>
      <c r="F122" s="11"/>
      <c r="G122" s="11"/>
      <c r="H122" s="12"/>
      <c r="I122" s="12"/>
      <c r="J122" s="16"/>
      <c r="S122" s="86"/>
    </row>
    <row r="123" spans="4:19" x14ac:dyDescent="0.2">
      <c r="D123" s="11"/>
      <c r="E123" s="11"/>
      <c r="F123" s="11"/>
      <c r="G123" s="11"/>
      <c r="H123" s="12"/>
      <c r="I123" s="12"/>
      <c r="J123" s="16"/>
      <c r="S123" s="86"/>
    </row>
    <row r="124" spans="4:19" x14ac:dyDescent="0.2">
      <c r="D124" s="11"/>
      <c r="E124" s="11"/>
      <c r="F124" s="11"/>
      <c r="G124" s="11"/>
      <c r="H124" s="12"/>
      <c r="I124" s="12"/>
      <c r="J124" s="16"/>
      <c r="S124" s="86"/>
    </row>
    <row r="125" spans="4:19" x14ac:dyDescent="0.2">
      <c r="D125" s="11"/>
      <c r="E125" s="11"/>
      <c r="F125" s="11"/>
      <c r="G125" s="11"/>
      <c r="H125" s="12"/>
      <c r="I125" s="12"/>
      <c r="J125" s="16"/>
      <c r="S125" s="86"/>
    </row>
    <row r="126" spans="4:19" x14ac:dyDescent="0.2">
      <c r="D126" s="11"/>
      <c r="E126" s="11"/>
      <c r="F126" s="11"/>
      <c r="G126" s="11"/>
      <c r="H126" s="12"/>
      <c r="I126" s="12"/>
      <c r="J126" s="16"/>
      <c r="S126" s="86"/>
    </row>
    <row r="127" spans="4:19" x14ac:dyDescent="0.2">
      <c r="D127" s="11"/>
      <c r="E127" s="11"/>
      <c r="F127" s="11"/>
      <c r="G127" s="11"/>
      <c r="H127" s="12"/>
      <c r="I127" s="12"/>
      <c r="J127" s="16"/>
      <c r="S127" s="86"/>
    </row>
    <row r="128" spans="4:19" x14ac:dyDescent="0.2">
      <c r="D128" s="11"/>
      <c r="E128" s="11"/>
      <c r="F128" s="11"/>
      <c r="G128" s="11"/>
      <c r="H128" s="12"/>
      <c r="I128" s="12"/>
      <c r="J128" s="16"/>
      <c r="S128" s="86"/>
    </row>
    <row r="129" spans="4:19" x14ac:dyDescent="0.2">
      <c r="D129" s="11"/>
      <c r="E129" s="11"/>
      <c r="F129" s="11"/>
      <c r="G129" s="11"/>
      <c r="H129" s="12"/>
      <c r="I129" s="12"/>
      <c r="J129" s="16"/>
      <c r="S129" s="86"/>
    </row>
    <row r="130" spans="4:19" x14ac:dyDescent="0.2">
      <c r="D130" s="11"/>
      <c r="E130" s="11"/>
      <c r="F130" s="11"/>
      <c r="G130" s="11"/>
      <c r="H130" s="12"/>
      <c r="I130" s="12"/>
      <c r="J130" s="16"/>
      <c r="S130" s="86"/>
    </row>
    <row r="131" spans="4:19" x14ac:dyDescent="0.2">
      <c r="D131" s="11"/>
      <c r="E131" s="11"/>
      <c r="F131" s="11"/>
      <c r="G131" s="11"/>
      <c r="H131" s="12"/>
      <c r="I131" s="12"/>
      <c r="J131" s="16"/>
      <c r="S131" s="86"/>
    </row>
    <row r="132" spans="4:19" x14ac:dyDescent="0.2">
      <c r="D132" s="11"/>
      <c r="E132" s="11"/>
      <c r="F132" s="11"/>
      <c r="G132" s="11"/>
      <c r="H132" s="12"/>
      <c r="I132" s="12"/>
      <c r="J132" s="16"/>
      <c r="S132" s="86"/>
    </row>
    <row r="133" spans="4:19" x14ac:dyDescent="0.2">
      <c r="D133" s="11"/>
      <c r="E133" s="11"/>
      <c r="F133" s="11"/>
      <c r="G133" s="11"/>
      <c r="H133" s="12"/>
      <c r="I133" s="12"/>
      <c r="J133" s="16"/>
      <c r="S133" s="86"/>
    </row>
    <row r="134" spans="4:19" x14ac:dyDescent="0.2">
      <c r="D134" s="11"/>
      <c r="E134" s="11"/>
      <c r="F134" s="11"/>
      <c r="G134" s="11"/>
      <c r="H134" s="12"/>
      <c r="I134" s="12"/>
      <c r="J134" s="16"/>
      <c r="S134" s="86"/>
    </row>
    <row r="135" spans="4:19" x14ac:dyDescent="0.2">
      <c r="D135" s="11"/>
      <c r="E135" s="11"/>
      <c r="F135" s="11"/>
      <c r="G135" s="11"/>
      <c r="H135" s="12"/>
      <c r="I135" s="12"/>
      <c r="J135" s="16"/>
      <c r="S135" s="86"/>
    </row>
    <row r="136" spans="4:19" x14ac:dyDescent="0.2">
      <c r="D136" s="11"/>
      <c r="E136" s="11"/>
      <c r="F136" s="11"/>
      <c r="G136" s="11"/>
      <c r="H136" s="12"/>
      <c r="I136" s="12"/>
      <c r="J136" s="16"/>
      <c r="S136" s="86"/>
    </row>
    <row r="137" spans="4:19" x14ac:dyDescent="0.2">
      <c r="D137" s="11"/>
      <c r="E137" s="11"/>
      <c r="F137" s="11"/>
      <c r="G137" s="11"/>
      <c r="H137" s="12"/>
      <c r="I137" s="12"/>
      <c r="J137" s="16"/>
      <c r="S137" s="86"/>
    </row>
    <row r="138" spans="4:19" x14ac:dyDescent="0.2">
      <c r="D138" s="11"/>
      <c r="E138" s="11"/>
      <c r="F138" s="11"/>
      <c r="G138" s="11"/>
      <c r="H138" s="12"/>
      <c r="I138" s="12"/>
      <c r="J138" s="16"/>
      <c r="S138" s="86"/>
    </row>
    <row r="139" spans="4:19" x14ac:dyDescent="0.2">
      <c r="D139" s="11"/>
      <c r="E139" s="11"/>
      <c r="F139" s="11"/>
      <c r="G139" s="11"/>
      <c r="H139" s="12"/>
      <c r="I139" s="12"/>
      <c r="J139" s="16"/>
      <c r="S139" s="86"/>
    </row>
    <row r="140" spans="4:19" x14ac:dyDescent="0.2">
      <c r="D140" s="11"/>
      <c r="E140" s="11"/>
      <c r="F140" s="11"/>
      <c r="G140" s="11"/>
      <c r="H140" s="12"/>
      <c r="I140" s="12"/>
      <c r="J140" s="16"/>
      <c r="S140" s="86"/>
    </row>
    <row r="141" spans="4:19" x14ac:dyDescent="0.2">
      <c r="D141" s="11"/>
      <c r="E141" s="11"/>
      <c r="F141" s="11"/>
      <c r="G141" s="11"/>
      <c r="H141" s="12"/>
      <c r="I141" s="12"/>
      <c r="J141" s="16"/>
      <c r="S141" s="86"/>
    </row>
    <row r="142" spans="4:19" x14ac:dyDescent="0.2">
      <c r="D142" s="11"/>
      <c r="E142" s="11"/>
      <c r="F142" s="11"/>
      <c r="G142" s="11"/>
      <c r="H142" s="12"/>
      <c r="I142" s="12"/>
      <c r="J142" s="16"/>
      <c r="S142" s="86"/>
    </row>
    <row r="143" spans="4:19" x14ac:dyDescent="0.2">
      <c r="D143" s="11"/>
      <c r="E143" s="11"/>
      <c r="F143" s="11"/>
      <c r="G143" s="11"/>
      <c r="H143" s="12"/>
      <c r="I143" s="12"/>
      <c r="J143" s="16"/>
      <c r="S143" s="86"/>
    </row>
    <row r="144" spans="4:19" x14ac:dyDescent="0.2">
      <c r="D144" s="11"/>
      <c r="E144" s="11"/>
      <c r="F144" s="11"/>
      <c r="G144" s="11"/>
      <c r="H144" s="12"/>
      <c r="I144" s="12"/>
      <c r="J144" s="16"/>
      <c r="S144" s="86"/>
    </row>
    <row r="145" spans="4:19" x14ac:dyDescent="0.2">
      <c r="D145" s="11"/>
      <c r="E145" s="11"/>
      <c r="F145" s="11"/>
      <c r="G145" s="11"/>
      <c r="H145" s="12"/>
      <c r="I145" s="12"/>
      <c r="J145" s="16"/>
      <c r="S145" s="86"/>
    </row>
    <row r="146" spans="4:19" x14ac:dyDescent="0.2">
      <c r="D146" s="11"/>
      <c r="E146" s="11"/>
      <c r="F146" s="11"/>
      <c r="G146" s="11"/>
      <c r="H146" s="12"/>
      <c r="I146" s="12"/>
      <c r="J146" s="16"/>
      <c r="S146" s="86"/>
    </row>
    <row r="147" spans="4:19" x14ac:dyDescent="0.2">
      <c r="D147" s="11"/>
      <c r="E147" s="11"/>
      <c r="F147" s="11"/>
      <c r="G147" s="11"/>
      <c r="H147" s="12"/>
      <c r="I147" s="12"/>
      <c r="J147" s="16"/>
      <c r="S147" s="86"/>
    </row>
    <row r="148" spans="4:19" x14ac:dyDescent="0.2">
      <c r="D148" s="11"/>
      <c r="E148" s="11"/>
      <c r="F148" s="11"/>
      <c r="G148" s="11"/>
      <c r="H148" s="12"/>
      <c r="I148" s="12"/>
      <c r="J148" s="16"/>
      <c r="S148" s="86"/>
    </row>
    <row r="149" spans="4:19" x14ac:dyDescent="0.2">
      <c r="D149" s="11"/>
      <c r="E149" s="11"/>
      <c r="F149" s="11"/>
      <c r="G149" s="11"/>
      <c r="H149" s="12"/>
      <c r="I149" s="12"/>
      <c r="J149" s="16"/>
      <c r="S149" s="86"/>
    </row>
    <row r="150" spans="4:19" x14ac:dyDescent="0.2">
      <c r="D150" s="11"/>
      <c r="E150" s="11"/>
      <c r="F150" s="11"/>
      <c r="G150" s="11"/>
      <c r="H150" s="12"/>
      <c r="I150" s="12"/>
      <c r="J150" s="16"/>
      <c r="S150" s="86"/>
    </row>
    <row r="151" spans="4:19" x14ac:dyDescent="0.2">
      <c r="D151" s="11"/>
      <c r="E151" s="11"/>
      <c r="F151" s="11"/>
      <c r="G151" s="11"/>
      <c r="H151" s="12"/>
      <c r="I151" s="12"/>
      <c r="J151" s="16"/>
      <c r="S151" s="86"/>
    </row>
    <row r="152" spans="4:19" x14ac:dyDescent="0.2">
      <c r="D152" s="11"/>
      <c r="E152" s="11"/>
      <c r="F152" s="11"/>
      <c r="G152" s="11"/>
      <c r="H152" s="12"/>
      <c r="I152" s="12"/>
      <c r="J152" s="16"/>
      <c r="S152" s="86"/>
    </row>
    <row r="153" spans="4:19" x14ac:dyDescent="0.2">
      <c r="D153" s="11"/>
      <c r="E153" s="11"/>
      <c r="F153" s="11"/>
      <c r="G153" s="11"/>
      <c r="H153" s="12"/>
      <c r="I153" s="12"/>
      <c r="J153" s="16"/>
      <c r="S153" s="86"/>
    </row>
    <row r="154" spans="4:19" x14ac:dyDescent="0.2">
      <c r="D154" s="11"/>
      <c r="E154" s="11"/>
      <c r="F154" s="11"/>
      <c r="G154" s="11"/>
      <c r="H154" s="12"/>
      <c r="I154" s="12"/>
      <c r="J154" s="16"/>
      <c r="S154" s="86"/>
    </row>
    <row r="155" spans="4:19" x14ac:dyDescent="0.2">
      <c r="D155" s="11"/>
      <c r="E155" s="11"/>
      <c r="F155" s="11"/>
      <c r="G155" s="11"/>
      <c r="H155" s="12"/>
      <c r="I155" s="12"/>
      <c r="J155" s="16"/>
      <c r="S155" s="86"/>
    </row>
    <row r="156" spans="4:19" x14ac:dyDescent="0.2">
      <c r="D156" s="11"/>
      <c r="E156" s="11"/>
      <c r="F156" s="11"/>
      <c r="G156" s="11"/>
      <c r="H156" s="12"/>
      <c r="I156" s="12"/>
      <c r="J156" s="16"/>
      <c r="S156" s="86"/>
    </row>
    <row r="157" spans="4:19" x14ac:dyDescent="0.2">
      <c r="D157" s="11"/>
      <c r="E157" s="11"/>
      <c r="F157" s="11"/>
      <c r="G157" s="11"/>
      <c r="H157" s="12"/>
      <c r="I157" s="12"/>
      <c r="J157" s="16"/>
      <c r="S157" s="86"/>
    </row>
    <row r="158" spans="4:19" x14ac:dyDescent="0.2">
      <c r="D158" s="11"/>
      <c r="E158" s="11"/>
      <c r="F158" s="11"/>
      <c r="G158" s="11"/>
      <c r="H158" s="12"/>
      <c r="I158" s="12"/>
      <c r="J158" s="16"/>
      <c r="S158" s="86"/>
    </row>
    <row r="159" spans="4:19" x14ac:dyDescent="0.2">
      <c r="D159" s="11"/>
      <c r="E159" s="11"/>
      <c r="F159" s="11"/>
      <c r="G159" s="11"/>
      <c r="H159" s="12"/>
      <c r="I159" s="12"/>
      <c r="J159" s="16"/>
      <c r="S159" s="86"/>
    </row>
    <row r="160" spans="4:19" x14ac:dyDescent="0.2">
      <c r="D160" s="11"/>
      <c r="E160" s="11"/>
      <c r="F160" s="11"/>
      <c r="G160" s="11"/>
      <c r="H160" s="12"/>
      <c r="I160" s="12"/>
      <c r="J160" s="16"/>
      <c r="S160" s="86"/>
    </row>
    <row r="161" spans="4:19" x14ac:dyDescent="0.2">
      <c r="D161" s="11"/>
      <c r="E161" s="11"/>
      <c r="F161" s="11"/>
      <c r="G161" s="11"/>
      <c r="H161" s="12"/>
      <c r="I161" s="12"/>
      <c r="J161" s="16"/>
      <c r="S161" s="86"/>
    </row>
    <row r="162" spans="4:19" x14ac:dyDescent="0.2">
      <c r="D162" s="11"/>
      <c r="E162" s="11"/>
      <c r="F162" s="11"/>
      <c r="G162" s="11"/>
      <c r="H162" s="12"/>
      <c r="I162" s="12"/>
      <c r="J162" s="16"/>
      <c r="S162" s="86"/>
    </row>
    <row r="163" spans="4:19" x14ac:dyDescent="0.2">
      <c r="D163" s="11"/>
      <c r="E163" s="11"/>
      <c r="F163" s="11"/>
      <c r="G163" s="11"/>
      <c r="H163" s="12"/>
      <c r="I163" s="12"/>
      <c r="J163" s="16"/>
      <c r="S163" s="86"/>
    </row>
    <row r="164" spans="4:19" x14ac:dyDescent="0.2">
      <c r="D164" s="11"/>
      <c r="E164" s="11"/>
      <c r="F164" s="11"/>
      <c r="G164" s="11"/>
      <c r="H164" s="12"/>
      <c r="I164" s="12"/>
      <c r="J164" s="16"/>
      <c r="S164" s="86"/>
    </row>
    <row r="165" spans="4:19" x14ac:dyDescent="0.2">
      <c r="D165" s="11"/>
      <c r="E165" s="11"/>
      <c r="F165" s="11"/>
      <c r="G165" s="11"/>
      <c r="H165" s="12"/>
      <c r="I165" s="12"/>
      <c r="J165" s="16"/>
      <c r="S165" s="86"/>
    </row>
    <row r="166" spans="4:19" x14ac:dyDescent="0.2">
      <c r="D166" s="11"/>
      <c r="E166" s="11"/>
      <c r="F166" s="11"/>
      <c r="G166" s="11"/>
      <c r="H166" s="12"/>
      <c r="I166" s="12"/>
      <c r="J166" s="16"/>
      <c r="S166" s="86"/>
    </row>
    <row r="167" spans="4:19" x14ac:dyDescent="0.2">
      <c r="D167" s="11"/>
      <c r="E167" s="11"/>
      <c r="F167" s="11"/>
      <c r="G167" s="11"/>
      <c r="H167" s="12"/>
      <c r="I167" s="12"/>
      <c r="J167" s="16"/>
      <c r="S167" s="86"/>
    </row>
    <row r="168" spans="4:19" x14ac:dyDescent="0.2">
      <c r="D168" s="11"/>
      <c r="E168" s="11"/>
      <c r="F168" s="11"/>
      <c r="G168" s="11"/>
      <c r="H168" s="12"/>
      <c r="I168" s="12"/>
      <c r="J168" s="16"/>
      <c r="S168" s="86"/>
    </row>
    <row r="169" spans="4:19" x14ac:dyDescent="0.2">
      <c r="D169" s="11"/>
      <c r="E169" s="11"/>
      <c r="F169" s="11"/>
      <c r="G169" s="11"/>
      <c r="H169" s="12"/>
      <c r="I169" s="12"/>
      <c r="J169" s="16"/>
      <c r="S169" s="86"/>
    </row>
    <row r="170" spans="4:19" x14ac:dyDescent="0.2">
      <c r="D170" s="11"/>
      <c r="E170" s="11"/>
      <c r="F170" s="11"/>
      <c r="G170" s="11"/>
      <c r="H170" s="12"/>
      <c r="I170" s="12"/>
      <c r="J170" s="16"/>
      <c r="S170" s="86"/>
    </row>
    <row r="171" spans="4:19" x14ac:dyDescent="0.2">
      <c r="D171" s="11"/>
      <c r="E171" s="11"/>
      <c r="F171" s="11"/>
      <c r="G171" s="11"/>
      <c r="H171" s="12"/>
      <c r="I171" s="12"/>
      <c r="J171" s="16"/>
      <c r="S171" s="86"/>
    </row>
    <row r="172" spans="4:19" x14ac:dyDescent="0.2">
      <c r="D172" s="11"/>
      <c r="E172" s="11"/>
      <c r="F172" s="11"/>
      <c r="G172" s="11"/>
      <c r="H172" s="12"/>
      <c r="I172" s="12"/>
      <c r="J172" s="16"/>
      <c r="S172" s="86"/>
    </row>
    <row r="173" spans="4:19" x14ac:dyDescent="0.2">
      <c r="D173" s="11"/>
      <c r="E173" s="11"/>
      <c r="F173" s="11"/>
      <c r="G173" s="11"/>
      <c r="H173" s="12"/>
      <c r="I173" s="12"/>
      <c r="J173" s="16"/>
      <c r="S173" s="86"/>
    </row>
    <row r="174" spans="4:19" x14ac:dyDescent="0.2">
      <c r="D174" s="11"/>
      <c r="E174" s="11"/>
      <c r="F174" s="11"/>
      <c r="G174" s="11"/>
      <c r="H174" s="12"/>
      <c r="I174" s="12"/>
      <c r="J174" s="16"/>
      <c r="S174" s="86"/>
    </row>
    <row r="175" spans="4:19" x14ac:dyDescent="0.2">
      <c r="D175" s="11"/>
      <c r="E175" s="11"/>
      <c r="F175" s="11"/>
      <c r="G175" s="11"/>
      <c r="H175" s="12"/>
      <c r="I175" s="12"/>
      <c r="J175" s="16"/>
      <c r="S175" s="86"/>
    </row>
    <row r="176" spans="4:19" x14ac:dyDescent="0.2">
      <c r="D176" s="11"/>
      <c r="E176" s="11"/>
      <c r="F176" s="11"/>
      <c r="G176" s="11"/>
      <c r="H176" s="12"/>
      <c r="I176" s="12"/>
      <c r="J176" s="16"/>
      <c r="S176" s="86"/>
    </row>
    <row r="177" spans="4:19" x14ac:dyDescent="0.2">
      <c r="D177" s="11"/>
      <c r="E177" s="11"/>
      <c r="F177" s="11"/>
      <c r="G177" s="11"/>
      <c r="H177" s="12"/>
      <c r="I177" s="12"/>
      <c r="J177" s="16"/>
      <c r="S177" s="86"/>
    </row>
    <row r="178" spans="4:19" x14ac:dyDescent="0.2">
      <c r="D178" s="11"/>
      <c r="E178" s="11"/>
      <c r="F178" s="11"/>
      <c r="G178" s="11"/>
      <c r="H178" s="12"/>
      <c r="I178" s="12"/>
      <c r="J178" s="16"/>
      <c r="S178" s="86"/>
    </row>
    <row r="179" spans="4:19" x14ac:dyDescent="0.2">
      <c r="D179" s="11"/>
      <c r="E179" s="11"/>
      <c r="F179" s="11"/>
      <c r="G179" s="11"/>
      <c r="H179" s="12"/>
      <c r="I179" s="12"/>
      <c r="J179" s="16"/>
      <c r="S179" s="86"/>
    </row>
    <row r="180" spans="4:19" x14ac:dyDescent="0.2">
      <c r="D180" s="11"/>
      <c r="E180" s="11"/>
      <c r="F180" s="11"/>
      <c r="G180" s="11"/>
      <c r="H180" s="12"/>
      <c r="I180" s="12"/>
      <c r="J180" s="16"/>
      <c r="S180" s="86"/>
    </row>
    <row r="181" spans="4:19" x14ac:dyDescent="0.2">
      <c r="D181" s="11"/>
      <c r="E181" s="11"/>
      <c r="F181" s="11"/>
      <c r="G181" s="11"/>
      <c r="H181" s="12"/>
      <c r="I181" s="12"/>
      <c r="J181" s="16"/>
      <c r="S181" s="86"/>
    </row>
    <row r="182" spans="4:19" x14ac:dyDescent="0.2">
      <c r="D182" s="11"/>
      <c r="E182" s="11"/>
      <c r="F182" s="11"/>
      <c r="G182" s="11"/>
      <c r="H182" s="12"/>
      <c r="I182" s="12"/>
      <c r="J182" s="16"/>
      <c r="S182" s="86"/>
    </row>
    <row r="183" spans="4:19" x14ac:dyDescent="0.2">
      <c r="D183" s="11"/>
      <c r="E183" s="11"/>
      <c r="F183" s="11"/>
      <c r="G183" s="11"/>
      <c r="H183" s="12"/>
      <c r="I183" s="12"/>
      <c r="J183" s="16"/>
      <c r="S183" s="86"/>
    </row>
    <row r="184" spans="4:19" x14ac:dyDescent="0.2">
      <c r="D184" s="11"/>
      <c r="E184" s="11"/>
      <c r="F184" s="11"/>
      <c r="G184" s="11"/>
      <c r="H184" s="12"/>
      <c r="I184" s="12"/>
      <c r="J184" s="16"/>
      <c r="S184" s="86"/>
    </row>
    <row r="185" spans="4:19" x14ac:dyDescent="0.2">
      <c r="D185" s="11"/>
      <c r="E185" s="11"/>
      <c r="F185" s="11"/>
      <c r="G185" s="11"/>
      <c r="H185" s="12"/>
      <c r="I185" s="12"/>
      <c r="J185" s="16"/>
      <c r="S185" s="86"/>
    </row>
    <row r="186" spans="4:19" x14ac:dyDescent="0.2">
      <c r="D186" s="11"/>
      <c r="E186" s="11"/>
      <c r="F186" s="11"/>
      <c r="G186" s="11"/>
      <c r="H186" s="12"/>
      <c r="I186" s="12"/>
      <c r="J186" s="16"/>
      <c r="S186" s="86"/>
    </row>
    <row r="187" spans="4:19" x14ac:dyDescent="0.2">
      <c r="D187" s="11"/>
      <c r="E187" s="11"/>
      <c r="F187" s="11"/>
      <c r="G187" s="11"/>
      <c r="H187" s="12"/>
      <c r="I187" s="12"/>
      <c r="J187" s="16"/>
      <c r="S187" s="86"/>
    </row>
    <row r="188" spans="4:19" x14ac:dyDescent="0.2">
      <c r="D188" s="11"/>
      <c r="E188" s="11"/>
      <c r="F188" s="11"/>
      <c r="G188" s="11"/>
      <c r="H188" s="12"/>
      <c r="I188" s="12"/>
      <c r="J188" s="16"/>
      <c r="S188" s="86"/>
    </row>
    <row r="189" spans="4:19" x14ac:dyDescent="0.2">
      <c r="D189" s="11"/>
      <c r="E189" s="11"/>
      <c r="F189" s="11"/>
      <c r="G189" s="11"/>
      <c r="H189" s="12"/>
      <c r="I189" s="12"/>
      <c r="J189" s="16"/>
      <c r="S189" s="86"/>
    </row>
    <row r="190" spans="4:19" x14ac:dyDescent="0.2">
      <c r="D190" s="11"/>
      <c r="E190" s="11"/>
      <c r="F190" s="11"/>
      <c r="G190" s="11"/>
      <c r="H190" s="12"/>
      <c r="I190" s="12"/>
      <c r="J190" s="16"/>
      <c r="S190" s="86"/>
    </row>
    <row r="191" spans="4:19" x14ac:dyDescent="0.2">
      <c r="D191" s="11"/>
      <c r="E191" s="11"/>
      <c r="F191" s="11"/>
      <c r="G191" s="11"/>
      <c r="H191" s="12"/>
      <c r="I191" s="12"/>
      <c r="J191" s="16"/>
      <c r="S191" s="86"/>
    </row>
    <row r="192" spans="4:19" x14ac:dyDescent="0.2">
      <c r="D192" s="11"/>
      <c r="E192" s="11"/>
      <c r="F192" s="11"/>
      <c r="G192" s="11"/>
      <c r="H192" s="12"/>
      <c r="I192" s="12"/>
      <c r="J192" s="16"/>
    </row>
    <row r="193" spans="4:10" x14ac:dyDescent="0.2">
      <c r="D193" s="11"/>
      <c r="E193" s="11"/>
      <c r="F193" s="11"/>
      <c r="G193" s="11"/>
      <c r="H193" s="12"/>
      <c r="I193" s="12"/>
      <c r="J193" s="16"/>
    </row>
    <row r="194" spans="4:10" x14ac:dyDescent="0.2">
      <c r="D194" s="11"/>
      <c r="E194" s="11"/>
      <c r="F194" s="11"/>
      <c r="G194" s="11"/>
      <c r="H194" s="12"/>
      <c r="I194" s="12"/>
      <c r="J194" s="16"/>
    </row>
    <row r="195" spans="4:10" x14ac:dyDescent="0.2">
      <c r="D195" s="11"/>
      <c r="E195" s="11"/>
      <c r="F195" s="11"/>
      <c r="G195" s="11"/>
      <c r="H195" s="12"/>
      <c r="I195" s="12"/>
      <c r="J195" s="16"/>
    </row>
    <row r="196" spans="4:10" x14ac:dyDescent="0.2">
      <c r="D196" s="11"/>
      <c r="E196" s="11"/>
      <c r="F196" s="11"/>
      <c r="G196" s="11"/>
      <c r="H196" s="12"/>
      <c r="I196" s="12"/>
      <c r="J196" s="16"/>
    </row>
    <row r="197" spans="4:10" x14ac:dyDescent="0.2">
      <c r="D197" s="11"/>
      <c r="E197" s="11"/>
      <c r="F197" s="11"/>
      <c r="G197" s="11"/>
      <c r="H197" s="12"/>
      <c r="I197" s="12"/>
      <c r="J197" s="16"/>
    </row>
    <row r="198" spans="4:10" x14ac:dyDescent="0.2">
      <c r="D198" s="11"/>
      <c r="E198" s="11"/>
      <c r="F198" s="11"/>
      <c r="G198" s="11"/>
      <c r="H198" s="12"/>
      <c r="I198" s="12"/>
      <c r="J198" s="16"/>
    </row>
    <row r="199" spans="4:10" x14ac:dyDescent="0.2">
      <c r="D199" s="11"/>
      <c r="E199" s="11"/>
      <c r="F199" s="11"/>
      <c r="G199" s="11"/>
      <c r="H199" s="12"/>
      <c r="I199" s="12"/>
      <c r="J199" s="16"/>
    </row>
    <row r="200" spans="4:10" x14ac:dyDescent="0.2">
      <c r="D200" s="11"/>
      <c r="E200" s="11"/>
      <c r="F200" s="11"/>
      <c r="G200" s="11"/>
      <c r="H200" s="12"/>
      <c r="I200" s="12"/>
      <c r="J200" s="16"/>
    </row>
    <row r="201" spans="4:10" x14ac:dyDescent="0.2">
      <c r="D201" s="11"/>
      <c r="E201" s="11"/>
      <c r="F201" s="11"/>
      <c r="G201" s="11"/>
      <c r="H201" s="12"/>
      <c r="I201" s="12"/>
      <c r="J201" s="16"/>
    </row>
    <row r="202" spans="4:10" x14ac:dyDescent="0.2">
      <c r="D202" s="11"/>
      <c r="E202" s="11"/>
      <c r="F202" s="11"/>
      <c r="G202" s="11"/>
      <c r="H202" s="12"/>
      <c r="I202" s="12"/>
      <c r="J202" s="16"/>
    </row>
    <row r="203" spans="4:10" x14ac:dyDescent="0.2">
      <c r="D203" s="11"/>
      <c r="E203" s="11"/>
      <c r="F203" s="11"/>
      <c r="G203" s="11"/>
      <c r="H203" s="12"/>
      <c r="I203" s="12"/>
      <c r="J203" s="16"/>
    </row>
    <row r="204" spans="4:10" x14ac:dyDescent="0.2">
      <c r="D204" s="11"/>
      <c r="E204" s="11"/>
      <c r="F204" s="11"/>
      <c r="G204" s="11"/>
      <c r="H204" s="12"/>
      <c r="I204" s="12"/>
      <c r="J204" s="16"/>
    </row>
    <row r="205" spans="4:10" x14ac:dyDescent="0.2">
      <c r="D205" s="11"/>
      <c r="E205" s="11"/>
      <c r="F205" s="11"/>
      <c r="G205" s="11"/>
      <c r="H205" s="12"/>
      <c r="I205" s="12"/>
      <c r="J205" s="16"/>
    </row>
    <row r="206" spans="4:10" x14ac:dyDescent="0.2">
      <c r="D206" s="11"/>
      <c r="E206" s="11"/>
      <c r="F206" s="11"/>
      <c r="G206" s="11"/>
      <c r="H206" s="12"/>
      <c r="I206" s="12"/>
      <c r="J206" s="16"/>
    </row>
    <row r="207" spans="4:10" x14ac:dyDescent="0.2">
      <c r="D207" s="11"/>
      <c r="E207" s="11"/>
      <c r="F207" s="11"/>
      <c r="G207" s="11"/>
      <c r="H207" s="12"/>
      <c r="I207" s="12"/>
      <c r="J207" s="16"/>
    </row>
    <row r="208" spans="4:10" x14ac:dyDescent="0.2">
      <c r="D208" s="11"/>
      <c r="E208" s="11"/>
      <c r="F208" s="11"/>
      <c r="G208" s="11"/>
      <c r="H208" s="12"/>
      <c r="I208" s="12"/>
      <c r="J208" s="16"/>
    </row>
    <row r="209" spans="4:10" x14ac:dyDescent="0.2">
      <c r="D209" s="11"/>
      <c r="E209" s="11"/>
      <c r="F209" s="11"/>
      <c r="G209" s="11"/>
      <c r="H209" s="12"/>
      <c r="I209" s="12"/>
      <c r="J209" s="16"/>
    </row>
    <row r="210" spans="4:10" x14ac:dyDescent="0.2">
      <c r="D210" s="11"/>
      <c r="E210" s="11"/>
      <c r="F210" s="11"/>
      <c r="G210" s="11"/>
      <c r="H210" s="12"/>
      <c r="I210" s="12"/>
      <c r="J210" s="16"/>
    </row>
    <row r="211" spans="4:10" x14ac:dyDescent="0.2">
      <c r="D211" s="11"/>
      <c r="E211" s="11"/>
      <c r="F211" s="11"/>
      <c r="G211" s="11"/>
      <c r="H211" s="12"/>
      <c r="I211" s="12"/>
      <c r="J211" s="16"/>
    </row>
  </sheetData>
  <mergeCells count="6">
    <mergeCell ref="U66:V66"/>
    <mergeCell ref="D1:F1"/>
    <mergeCell ref="H1:I1"/>
    <mergeCell ref="N1:Q1"/>
    <mergeCell ref="R1:T1"/>
    <mergeCell ref="J1:L1"/>
  </mergeCells>
  <printOptions verticalCentered="1" gridLines="1"/>
  <pageMargins left="0.1" right="0.1" top="0.65" bottom="0.65" header="0.5" footer="0.5"/>
  <pageSetup paperSize="5" scale="75" pageOrder="overThenDown" orientation="landscape" r:id="rId1"/>
  <headerFooter>
    <oddHeader>&amp;C&amp;"Times New Roman,Bold"&amp;12DRAFT&amp;"Times New Roman,Regular"&amp;11 2011/12 AB 1629 FSSA Rates</oddHeader>
    <oddFooter>&amp;C&amp;"Times New Roman,Regular"&amp;10Run date: 11/2/2011&amp;R&amp;P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D778A44A894D44A57135C48A267F0A" ma:contentTypeVersion="0" ma:contentTypeDescription="Create a new document." ma:contentTypeScope="" ma:versionID="ff335c541625bd790cabe8a2ece6926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62FB5698-C7D8-4B13-80F5-302C8A546B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9C2E699-EFA5-462B-B5BB-FD689C848C59}"/>
</file>

<file path=customXml/itemProps3.xml><?xml version="1.0" encoding="utf-8"?>
<ds:datastoreItem xmlns:ds="http://schemas.openxmlformats.org/officeDocument/2006/customXml" ds:itemID="{CB77693C-AA02-4501-B100-E3576979A229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5DEE3F82-081B-4E30-9DA8-4F26810E1520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69bc34b3-1921-46c7-8c7a-d18363374b4b"/>
    <ds:schemaRef ds:uri="c1c1dc04-eeda-4b6e-b2df-40979f5da1d3"/>
  </ds:schemaRefs>
</ds:datastoreItem>
</file>

<file path=customXml/itemProps5.xml><?xml version="1.0" encoding="utf-8"?>
<ds:datastoreItem xmlns:ds="http://schemas.openxmlformats.org/officeDocument/2006/customXml" ds:itemID="{50C682EA-591E-4B61-BCF0-A75F1B3CD268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Adjust vent &amp; non-vent Sep.</vt:lpstr>
      <vt:lpstr>FSSA Rates</vt:lpstr>
      <vt:lpstr>'Adjust vent &amp; non-vent Sep.'!Print_Titles</vt:lpstr>
      <vt:lpstr>'FSSA Rates'!Print_Titles</vt:lpstr>
    </vt:vector>
  </TitlesOfParts>
  <Company>DHCS and CDPH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2011.12 Final Subacute Cost Build Up</dc:title>
  <dc:creator>Vayder, Lance (DHCS-BWARD-RDB)</dc:creator>
  <cp:keywords>AB1629 skilled nursing facility specific reimbursement rates</cp:keywords>
  <cp:lastModifiedBy>westj</cp:lastModifiedBy>
  <cp:lastPrinted>2011-12-05T18:13:26Z</cp:lastPrinted>
  <dcterms:created xsi:type="dcterms:W3CDTF">2011-02-16T20:46:25Z</dcterms:created>
  <dcterms:modified xsi:type="dcterms:W3CDTF">2020-10-29T18:02:34Z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DHCS Document</vt:lpwstr>
  </property>
  <property fmtid="{D5CDD505-2E9C-101B-9397-08002B2CF9AE}" pid="3" name="display_urn:schemas-microsoft-com:office:office#Editor">
    <vt:lpwstr>John SS01. Trapper</vt:lpwstr>
  </property>
  <property fmtid="{D5CDD505-2E9C-101B-9397-08002B2CF9AE}" pid="4" name="display_urn:schemas-microsoft-com:office:office#Author">
    <vt:lpwstr>John SS01. Trapper</vt:lpwstr>
  </property>
  <property fmtid="{D5CDD505-2E9C-101B-9397-08002B2CF9AE}" pid="5" name="_dlc_DocId">
    <vt:lpwstr>DHCSDOC-491057189-145</vt:lpwstr>
  </property>
  <property fmtid="{D5CDD505-2E9C-101B-9397-08002B2CF9AE}" pid="6" name="_dlc_DocIdItemGuid">
    <vt:lpwstr>1ab06dfd-ce1d-45c3-9220-ccdc56435e4b</vt:lpwstr>
  </property>
  <property fmtid="{D5CDD505-2E9C-101B-9397-08002B2CF9AE}" pid="7" name="_dlc_DocIdUrl">
    <vt:lpwstr>http://dhcs2016prod:88/services/medi-cal/_layouts/15/DocIdRedir.aspx?ID=DHCSDOC-491057189-145, DHCSDOC-491057189-145</vt:lpwstr>
  </property>
  <property fmtid="{D5CDD505-2E9C-101B-9397-08002B2CF9AE}" pid="8" name="ContentTypeId">
    <vt:lpwstr>0x0101000DD778A44A894D44A57135C48A267F0A</vt:lpwstr>
  </property>
</Properties>
</file>