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66925"/>
  <mc:AlternateContent xmlns:mc="http://schemas.openxmlformats.org/markup-compatibility/2006">
    <mc:Choice Requires="x15">
      <x15ac:absPath xmlns:x15ac="http://schemas.microsoft.com/office/spreadsheetml/2010/11/ac" url="C:\Users\Bher\Desktop\"/>
    </mc:Choice>
  </mc:AlternateContent>
  <xr:revisionPtr revIDLastSave="0" documentId="13_ncr:1_{34620653-9544-4153-A4E9-86B9E36AD2F6}"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20" yWindow="-120" windowWidth="25440" windowHeight="15390" tabRatio="684" firstSheet="1" activeTab="1"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S37" i="2" l="1"/>
  <c r="R37" i="2"/>
  <c r="Q37" i="2"/>
  <c r="P37" i="2"/>
  <c r="O37" i="2"/>
  <c r="N37" i="2"/>
  <c r="M37" i="2"/>
  <c r="L37" i="2"/>
  <c r="K37" i="2"/>
  <c r="J37" i="2"/>
  <c r="I37" i="2"/>
  <c r="H37" i="2"/>
  <c r="G37" i="2"/>
  <c r="F37" i="2"/>
  <c r="E37" i="2"/>
  <c r="Q58" i="2"/>
  <c r="I58" i="2"/>
  <c r="R58" i="2"/>
  <c r="O58" i="2"/>
  <c r="K58" i="2"/>
  <c r="N58" i="2"/>
  <c r="S58" i="2"/>
  <c r="M58" i="2"/>
  <c r="E58" i="2"/>
  <c r="H58" i="2"/>
  <c r="L58" i="2"/>
  <c r="G58" i="2"/>
  <c r="F58" i="2"/>
  <c r="J58" i="2"/>
  <c r="P58" i="2"/>
  <c r="K59" i="2" l="1"/>
  <c r="C5" i="36" s="1"/>
  <c r="J59" i="2"/>
  <c r="C5" i="35" s="1"/>
  <c r="P59" i="2"/>
  <c r="C5" i="41" s="1"/>
  <c r="Q59" i="2"/>
  <c r="C5" i="42" s="1"/>
  <c r="N59" i="2"/>
  <c r="C5" i="39" s="1"/>
  <c r="S59" i="2"/>
  <c r="C5" i="44" s="1"/>
  <c r="I59" i="2"/>
  <c r="C5" i="34" s="1"/>
  <c r="L59" i="2"/>
  <c r="C5" i="37" s="1"/>
  <c r="R59" i="2"/>
  <c r="C5" i="43" s="1"/>
  <c r="O59" i="2"/>
  <c r="C5" i="40" s="1"/>
  <c r="M59" i="2"/>
  <c r="C5" i="38" s="1"/>
  <c r="H59" i="2"/>
  <c r="C5" i="33" s="1"/>
  <c r="E59" i="2"/>
  <c r="C5" i="9" s="1"/>
  <c r="G59" i="2"/>
  <c r="C5" i="32" s="1"/>
  <c r="F59" i="2"/>
  <c r="C5" i="31" s="1"/>
  <c r="C3" i="9"/>
  <c r="S14" i="2" l="1"/>
  <c r="R14" i="2"/>
  <c r="Q14" i="2"/>
  <c r="P14" i="2"/>
  <c r="O14" i="2"/>
  <c r="N14" i="2"/>
  <c r="M14" i="2"/>
  <c r="L14" i="2"/>
  <c r="K14" i="2"/>
  <c r="J14" i="2"/>
  <c r="I14" i="2"/>
  <c r="G14" i="2"/>
  <c r="E14" i="2"/>
  <c r="E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tc={94AA0FC6-6DAB-43AA-B191-DE0D9AF42536}</author>
    <author>tc={5F20E829-B750-43D5-AF9B-587D4E229C9E}</author>
  </authors>
  <commentList>
    <comment ref="J17" authorId="0" shapeId="0" xr:uid="{94AA0FC6-6DAB-43AA-B191-DE0D9AF42536}">
      <text>
        <t xml:space="preserve">[Threaded comment]
Your version of Excel allows you to read this threaded comment; however, any edits to it will get removed if the file is opened in a newer version of Excel. Learn more: https://go.microsoft.com/fwlink/?linkid=870924
Comment:
    Fix for the wait times... 
Reply:
    Completed
</t>
      </text>
    </comment>
    <comment ref="L22" authorId="1" shapeId="0" xr:uid="{5F20E829-B750-43D5-AF9B-587D4E229C9E}">
      <text>
        <t xml:space="preserve">[Threaded comment]
Your version of Excel allows you to read this threaded comment; however, any edits to it will get removed if the file is opened in a newer version of Excel. Learn more: https://go.microsoft.com/fwlink/?linkid=870924
Comment:
    State Hearing Monitoring of Provider Complaints to monitor trends and educational needs. </t>
      </text>
    </comment>
  </commentList>
</comments>
</file>

<file path=xl/sharedStrings.xml><?xml version="1.0" encoding="utf-8"?>
<sst xmlns="http://schemas.openxmlformats.org/spreadsheetml/2006/main" count="5855" uniqueCount="1022">
  <si>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</si>
  <si>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</si>
  <si>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</si>
  <si>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</si>
  <si>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</si>
  <si>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</si>
  <si>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</si>
  <si>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</si>
  <si>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</si>
  <si>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</si>
  <si>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</si>
  <si>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</si>
  <si>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</si>
  <si>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</si>
  <si>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</si>
  <si>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</si>
  <si>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</si>
  <si>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</si>
  <si>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</si>
  <si>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</si>
  <si>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</si>
  <si>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</si>
  <si>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</si>
  <si>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</si>
  <si>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</si>
  <si>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</si>
  <si>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</si>
  <si>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</si>
  <si>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</si>
  <si>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</si>
  <si>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</si>
  <si>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</si>
  <si>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</si>
  <si>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</si>
  <si>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</si>
  <si>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</si>
  <si>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I.A.2</t>
  </si>
  <si>
    <t>Contact email address</t>
  </si>
  <si>
    <t>Enter the email address(es) of the individual(s) filling out this document.</t>
  </si>
  <si>
    <t>I.A.3</t>
  </si>
  <si>
    <t>State or territory</t>
  </si>
  <si>
    <t>Enter the state or territory represented in this document.</t>
  </si>
  <si>
    <t>Set values (select one)</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</si>
  <si>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</si>
  <si>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</si>
  <si>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</si>
  <si>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</si>
  <si>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</si>
  <si>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</si>
  <si>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</si>
  <si>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</si>
  <si>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</si>
  <si>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</si>
  <si>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</si>
  <si>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</si>
  <si>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</si>
  <si>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</si>
  <si>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</si>
  <si>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</si>
  <si>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</si>
  <si>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</si>
  <si>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County Mental Health Plans (MHP) 1-40</t>
  </si>
  <si>
    <t>County Mental Health Plans (MHP) 41-56</t>
  </si>
  <si>
    <t>Drug Medi-Cal Organized Delivery System (DMC-ODS)</t>
  </si>
  <si>
    <t xml:space="preserve">Dental Managed Care </t>
  </si>
  <si>
    <t>Medi-Cal Managed Care</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</si>
  <si>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</si>
  <si>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</si>
  <si>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</si>
  <si>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1915(b)</t>
  </si>
  <si>
    <t xml:space="preserve">1915(b) </t>
  </si>
  <si>
    <t>1915(b) and 1115</t>
  </si>
  <si>
    <t>Section 1915(b)</t>
  </si>
  <si>
    <t>I.B.3</t>
  </si>
  <si>
    <t>Plan type included in program</t>
  </si>
  <si>
    <t>Indicate the managed care plan type (MCO, PIHP, PAHP, or MMP) that contracts with the state in each program.</t>
  </si>
  <si>
    <t>Set values (select one) or use free text for "other" response</t>
  </si>
  <si>
    <t>PIHP</t>
  </si>
  <si>
    <t>PAHP</t>
  </si>
  <si>
    <t>MCO</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</si>
  <si>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</si>
  <si>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</si>
  <si>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</si>
  <si>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</si>
  <si>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</si>
  <si>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</si>
  <si>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</si>
  <si>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</si>
  <si>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</si>
  <si>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</si>
  <si>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</si>
  <si>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</si>
  <si>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</si>
  <si>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Not covered</t>
  </si>
  <si>
    <t>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</si>
  <si>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</si>
  <si>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</si>
  <si>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</si>
  <si>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</si>
  <si>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</si>
  <si>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</si>
  <si>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</si>
  <si>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</si>
  <si>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</si>
  <si>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</si>
  <si>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</si>
  <si>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</si>
  <si>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</si>
  <si>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</si>
  <si>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</si>
  <si>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</si>
  <si>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</si>
  <si>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</si>
  <si>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</si>
  <si>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</si>
  <si>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</si>
  <si>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</si>
  <si>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</si>
  <si>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</si>
  <si>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</si>
  <si>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</si>
  <si>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</si>
  <si>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</si>
  <si>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</si>
  <si>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</si>
  <si>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</si>
  <si>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</si>
  <si>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</si>
  <si>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</si>
  <si>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None</t>
  </si>
  <si>
    <t>Adult Dental</t>
  </si>
  <si>
    <t>N/A</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</si>
  <si>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</si>
  <si>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</si>
  <si>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</si>
  <si>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</si>
  <si>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</si>
  <si>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</si>
  <si>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Yes, analysis methods and results are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</si>
  <si>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</si>
  <si>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</si>
  <si>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</si>
  <si>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For the type of methodology conducted to analyze 42 CFR 438.68 and 42 CFR 438.206 see document "DHCS BH SMHS Methodology Description Final" and "Birdseye View_FY22-23 BH Network Certification Results Summary".</t>
  </si>
  <si>
    <t>For the type of methodology conducted to analyze 42 CFR 438.68 and 42 CFR 438.206 see document "DHCS BH DMC-ODS Methodology Description Final" and "Birdseye View_FY22-23 BH Network Certification Results Summary".</t>
  </si>
  <si>
    <t>Please see the “DMC Summary Document” and "Medi-Cal (DMC) Methodology Overview” to demonstrate the methodology conducted to analyze 42 CFR § 438.68 and 42 CFR § 438.206.</t>
  </si>
  <si>
    <t>Fort the methodology conducted to analyze 42 CFR 438.68 &amp; 42 CFR 438.206 see document "2022 ANC Analysis Methods"; For the plan specific results by county see document "2022 ANC MCP Results"; and for the Alternative Access Standards (AAS) Request Exceptions granted see document "2022 ANC Alternative Access Standards Requests"</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</si>
  <si>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</si>
  <si>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</si>
  <si>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</si>
  <si>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09/01/2022 to 12/31/2022</t>
  </si>
  <si>
    <t>11/01/2022 - 6/30/2023</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</si>
  <si>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</si>
  <si>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</si>
  <si>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</si>
  <si>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 xml:space="preserve">
For the type of methodology conducted to analyze 42 CFR 438.68 and 42 CFR 438.206 see pages 1 through 5 for "DHCS BH SMHS Methodology Description Final" and "Birdseye View_FY22-23 BH Network Certification Results Summary. </t>
  </si>
  <si>
    <t xml:space="preserve">
For the type of methodology conducted to analyze 42 CFR 438.68 and 42 CFR 438.206 see pages 1 through 5 for "DHCS BH DMC-ODS Methodology Description Final" and "Birdseye View_FY22-23 BH Network Certification Results Summary. </t>
  </si>
  <si>
    <t>All</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</si>
  <si>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</si>
  <si>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</si>
  <si>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</si>
  <si>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</si>
  <si>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</si>
  <si>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</si>
  <si>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</si>
  <si>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</si>
  <si>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</si>
  <si>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</si>
  <si>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</si>
  <si>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</si>
  <si>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</si>
  <si>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</si>
  <si>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</si>
  <si>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</si>
  <si>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</si>
  <si>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</si>
  <si>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</si>
  <si>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</si>
  <si>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</si>
  <si>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</si>
  <si>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</si>
  <si>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</si>
  <si>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</si>
  <si>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</si>
  <si>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</si>
  <si>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</si>
  <si>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</si>
  <si>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</si>
  <si>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</si>
  <si>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</si>
  <si>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</si>
  <si>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</si>
  <si>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</si>
  <si>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</si>
  <si>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</si>
  <si>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</si>
  <si>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</si>
  <si>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</si>
  <si>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</si>
  <si>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</si>
  <si>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</si>
  <si>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</si>
  <si>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</si>
  <si>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</si>
  <si>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</si>
  <si>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</si>
  <si>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</si>
  <si>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</si>
  <si>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</si>
  <si>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</si>
  <si>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</si>
  <si>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</si>
  <si>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</si>
  <si>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</si>
  <si>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</si>
  <si>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</si>
  <si>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</si>
  <si>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</si>
  <si>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</si>
  <si>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</si>
  <si>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</si>
  <si>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</si>
  <si>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</si>
  <si>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</si>
  <si>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</si>
  <si>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</si>
  <si>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</si>
  <si>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</si>
  <si>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</si>
  <si>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</si>
  <si>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</si>
  <si>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</si>
  <si>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</si>
  <si>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</si>
  <si>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</si>
  <si>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</si>
  <si>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</si>
  <si>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</si>
  <si>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</si>
  <si>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</si>
  <si>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</si>
  <si>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</si>
  <si>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</si>
  <si>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</si>
  <si>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</si>
  <si>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</si>
  <si>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</si>
  <si>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</si>
  <si>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</si>
  <si>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</si>
  <si>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</si>
  <si>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</si>
  <si>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</si>
  <si>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</si>
  <si>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</si>
  <si>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</si>
  <si>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</si>
  <si>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</si>
  <si>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</si>
  <si>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</si>
  <si>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</si>
  <si>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</si>
  <si>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</si>
  <si>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</si>
  <si>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</si>
  <si>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</si>
  <si>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</si>
  <si>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</si>
  <si>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</si>
  <si>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</si>
  <si>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</si>
  <si>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</si>
  <si>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</si>
  <si>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</si>
  <si>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</si>
  <si>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</si>
  <si>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</si>
  <si>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</si>
  <si>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</si>
  <si>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</si>
  <si>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</si>
  <si>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</si>
  <si>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</si>
  <si>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</si>
  <si>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</si>
  <si>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</si>
  <si>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</si>
  <si>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</si>
  <si>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</si>
  <si>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Maximum time to travel</t>
  </si>
  <si>
    <t>Maximum time or distance</t>
  </si>
  <si>
    <t>Provider to enrollee ratios</t>
  </si>
  <si>
    <t>Appointment wait time</t>
  </si>
  <si>
    <t>Other (Language Capabilities)</t>
  </si>
  <si>
    <t>Other (Mandatory Provider Type: American Indian Health Facilities)</t>
  </si>
  <si>
    <t>II.A.2</t>
  </si>
  <si>
    <t>Standard description</t>
  </si>
  <si>
    <t>Describe the standard (for example, 60 miles maximum distance to travel to an appointment).</t>
  </si>
  <si>
    <t xml:space="preserve">
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</si>
  <si>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</si>
  <si>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 xml:space="preserve">
Network Composition and Capacity: Provider to Beneficiary
Ratios for adult psychiatry 1:524</t>
  </si>
  <si>
    <t xml:space="preserve">
Network Composition and Capacity: Provider to Beneficiary
Ratios for children/youth (pediatric) psychiatry 1:323</t>
  </si>
  <si>
    <t>Network Composition and Capacity: Provider to Beneficiary
Ratios adult outpatient specialty mental health services (SMHS) 1:85</t>
  </si>
  <si>
    <t>Network Composition and Capacity: Provider to Beneficiary
Ratios for children/youth outpatient specialty mental health services (SMHS) 1:43</t>
  </si>
  <si>
    <t>Timely Access: Non Urgent Non Psychiatry</t>
  </si>
  <si>
    <t xml:space="preserve">
Plans must have at least one subcontracts for interpretation and language line services that cover certification period.</t>
  </si>
  <si>
    <t xml:space="preserve">
Plans must demonstrate they have sufficient American Indian Health Facilities (AIHF) participating in its provider network and/or demonstrate it has made a good faith effort to contract with AIHFs in the county.    </t>
  </si>
  <si>
    <t>II.A.3</t>
  </si>
  <si>
    <t>Provider type covered by standard</t>
  </si>
  <si>
    <t>Enter the provider type that the standard applies to.</t>
  </si>
  <si>
    <t>Other (Outpatient Services SMHS)</t>
  </si>
  <si>
    <t>Other (Psychiatry Provider Type)</t>
  </si>
  <si>
    <t>Other (Adult and Pediatric Behavioral Health)</t>
  </si>
  <si>
    <t>II.A.4</t>
  </si>
  <si>
    <t>Population covered by standard</t>
  </si>
  <si>
    <t xml:space="preserve">Enter the population that the standard applies to. </t>
  </si>
  <si>
    <t>Adult and pediatric</t>
  </si>
  <si>
    <t xml:space="preserve">Adult </t>
  </si>
  <si>
    <t>Pediatric</t>
  </si>
  <si>
    <t>II.A.5</t>
  </si>
  <si>
    <t>Applicable region(s)</t>
  </si>
  <si>
    <t>Enter the region that the standard applies to.</t>
  </si>
  <si>
    <t>Statewide</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</si>
  <si>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</si>
  <si>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</si>
  <si>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</si>
  <si>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</si>
  <si>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</si>
  <si>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</si>
  <si>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</si>
  <si>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</si>
  <si>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</si>
  <si>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</si>
  <si>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</si>
  <si>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</si>
  <si>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</si>
  <si>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</si>
  <si>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Other (Annually)</t>
  </si>
  <si>
    <t>Not used for any plans</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</si>
  <si>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</si>
  <si>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</si>
  <si>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</si>
  <si>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</si>
  <si>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</si>
  <si>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</si>
  <si>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</si>
  <si>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</si>
  <si>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</si>
  <si>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</si>
  <si>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</si>
  <si>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</si>
  <si>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</si>
  <si>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Alameda MHP</t>
  </si>
  <si>
    <t>Alpine MHP</t>
  </si>
  <si>
    <t>Amador MHP</t>
  </si>
  <si>
    <t>Butte MHP</t>
  </si>
  <si>
    <t>Calaveras MHP</t>
  </si>
  <si>
    <t>Colusa MHP</t>
  </si>
  <si>
    <t>Contra Costa MHP</t>
  </si>
  <si>
    <t>Del Norte MHP</t>
  </si>
  <si>
    <t>El Dorado MHP</t>
  </si>
  <si>
    <t>Fresno MHP</t>
  </si>
  <si>
    <t>Glenn MHP</t>
  </si>
  <si>
    <t>Humboldt MHP</t>
  </si>
  <si>
    <t>Imperial MHP</t>
  </si>
  <si>
    <t>Inyo MHP</t>
  </si>
  <si>
    <t>Kern MHP</t>
  </si>
  <si>
    <t>Kings MHP</t>
  </si>
  <si>
    <t>Lake MHP</t>
  </si>
  <si>
    <t>Lassen MHP</t>
  </si>
  <si>
    <t>Los Angeles MHP</t>
  </si>
  <si>
    <t>Madera MHP</t>
  </si>
  <si>
    <t>Marin MHP</t>
  </si>
  <si>
    <t>Mariposa MHP</t>
  </si>
  <si>
    <t>Mendocino MHP</t>
  </si>
  <si>
    <t>Merced MHP</t>
  </si>
  <si>
    <t>Modoc MHP</t>
  </si>
  <si>
    <t>Mono MHP</t>
  </si>
  <si>
    <t>Monterey MHP</t>
  </si>
  <si>
    <t>Napa MHP</t>
  </si>
  <si>
    <t>Nevada MHP</t>
  </si>
  <si>
    <t>Orange MHP</t>
  </si>
  <si>
    <t>Placer/Sierra MHP</t>
  </si>
  <si>
    <t>Plumas MHP</t>
  </si>
  <si>
    <t>Riverside MHP</t>
  </si>
  <si>
    <t>Sacramento MHP</t>
  </si>
  <si>
    <t>San Benito MHP</t>
  </si>
  <si>
    <t>San Bernardino MHP</t>
  </si>
  <si>
    <t>San Diego MHP</t>
  </si>
  <si>
    <t>San Francisco MHP</t>
  </si>
  <si>
    <t>San Joaquin MHP</t>
  </si>
  <si>
    <t>San Luis Obispo MHP</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</si>
  <si>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</si>
  <si>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</si>
  <si>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</si>
  <si>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 xml:space="preserve">No, the plan does not comply based on all analyses </t>
  </si>
  <si>
    <t>Yes, the plan complies based on all analyses</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</si>
  <si>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</si>
  <si>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</si>
  <si>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</si>
  <si>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Please see attached document titled "Birdseye View_FY22-23 BH SMHS Network Certification Results Summary" and for the type of methodology conducted to analyze 42 CFR 438.68 standards see document "DHCS BH SMHS Methodology Description.</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</si>
  <si>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</si>
  <si>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</si>
  <si>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</si>
  <si>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Alameda MHP did not meet the standard for language capabilities. DHCS analyzed language line contract submitted by the plan. The language line contract did not cover the certification period for State Fiscal Year (SFY) 2022-2023. This deficiency is administrative only.</t>
  </si>
  <si>
    <t>Alpine MHP did not meet the network adequacy requirements for time or distance standards, network capacity and composition, timely access, language capacity and mandatory provider type.
DHCS was unable to conduct an analysis due to Alpine MHP failing to submit any required documents by August 29, 2022 to certify its network for SFY 2022-2023.</t>
  </si>
  <si>
    <t>Amador MHP did not meet the standard for time or distance and capacity and composition due to submitting inaccurate data. DHCS was unable to analyze and determine compliance.</t>
  </si>
  <si>
    <t xml:space="preserve">
Butte MHP did not meet the standard for time or distance and capacity and composition due to submitting inaccurate data. DHCS was unable to analyze and determine compliance.</t>
  </si>
  <si>
    <t>Calaveras MHP did not meet the standard for time or distance and capacity and composition due to not submitting the Network Adequacy Certification Tool. DHCS was unable to analyze and determine compliance. The Plan did not meet timely access standard and American Indian Health Facilities (AIHF).
DHCS analyzed timely access standard tool submitted by the plan to determine compliance.</t>
  </si>
  <si>
    <t>Colusa MHP did not meet the standard for timely access. DHCS analyzed timely access data tool submitted by the plan to determine compliance</t>
  </si>
  <si>
    <t xml:space="preserve">
N/A</t>
  </si>
  <si>
    <t>Del Norte MHP did not meet the standard for timely access. DHCS analyzed timely access data tool submitted by the plan to determine compliance.</t>
  </si>
  <si>
    <t>El Dorado MHP did not meet the standard for time or distance and capacity and composition due to submitting inaccurate data. DHCS was unable to analyze and determine compliance.</t>
  </si>
  <si>
    <t>Glenn MHP did not meet the standard for timely access. DHCS analyzed timely access data tool submitted by the plan to determine compliance.</t>
  </si>
  <si>
    <t>Inyo MHP did not meet the network adequacy requirements for time or distance standards, network capacity and composition, timely access, language capacity and American Indian Health Facilities.
DHCS was unable to conduct an analysis due to Inyo MHP failing to submit any required documents by August 29, 2022 to certify its network for SFY 2022-2023.</t>
  </si>
  <si>
    <t>Kings MHP did not meet the standard for timely access. DHCS analyzed timely access standard tool submitted by the plan to determine compliance.</t>
  </si>
  <si>
    <t>Lake MHP did not meet the standard for time or distance standards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</si>
  <si>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 xml:space="preserve">
Lassen MHP did not meet the standard for time or distance and capacity and composition due to submitting inaccurate data. DHCS was unable to analyze and determine compliance.</t>
  </si>
  <si>
    <t>Los Angeles MHP did not meet the standard for timely access. DHCS analyzed timely access standard tool submitted by the plan to determine compliance.</t>
  </si>
  <si>
    <t>Madera MHP did not meet the standard for capacity and composition and language capabilities. DHCS analyzed Network Adequacy Certification Tool submitted by the Plan to determine compliance for capacity and composition.
DHCS analyzed language line contract submitted by the plan. The language line contract did not cover the certification period for SFY 2022-2023. This deficiency is administrative only.</t>
  </si>
  <si>
    <t>Mendocino MHP did not meet the standard for time or distance and capacity and composition due to submitting inaccurate data. DHCS was unable to analyze and determine compliance.
The Plan did not meet the standard for timely access. DHCS analyzed the timely access data tool submitted by the Plan to determine compliance.</t>
  </si>
  <si>
    <t>Merced MHP did not meet the standard for time or distance and capacity and composition due to submitting inaccurate data. DHCS was unable to analyze and determine compliance.
The Plan did not meet the standard for timely access. DHCS analyzed the timely access data tool submitted by the Plan to determine compliance.</t>
  </si>
  <si>
    <t xml:space="preserve">
Modoc MHP did not meet the standard for time or distance and capacity and composition due to submitting inaccurate data. DHCS was unable to analyze and determine compliance.</t>
  </si>
  <si>
    <t>Mono MHP did not meet the standard for time or distance and capacity and composition. DHCS analyzed Network Adequacy Certification Tool submitted by the plan to determine compliance.</t>
  </si>
  <si>
    <t>Monterey MHP did not meet the standard for capacity and composition. DHCS analyzed Network Adequacy Certification Tool submitted by the plan to determine compliance.</t>
  </si>
  <si>
    <t xml:space="preserve">
Napa MHP did not meet the standard for time or distance and capacity and composition due to submitting inaccurate data. DHCS was unable to analyze and determine compliance.
Napa MHP did not meet the standard for timely access. DHCS analyzed the timely access data tool submitted by the Plan to determine compliance.</t>
  </si>
  <si>
    <t xml:space="preserve">Orange MHP did not meet the standard for capacity and composition. DHCS analyzed Network Adequacy Certification Tool submitted by the plan to determine compliance.
 </t>
  </si>
  <si>
    <t xml:space="preserve">
Placer/Sierra MHP did not meet the standard for timely access, language capabilities and AIHF. DHCS analyzed language line contract and AHIF contract efforts submitted by the Plan to determine compliance. DHCS analyzed the timely access data tool submitted by the Plan to determine compliance.</t>
  </si>
  <si>
    <t xml:space="preserve">DHCS was unable to conduct an analysis due to Plumas MHP failing to submit any required documents by August 29, 2022 to certify its network for SFY 2022-2023.
Plumas MHP did not meet the network adequacy requirements for time or distance standards, network capacity and composition, timely access, language capabilities and AIHF.
 </t>
  </si>
  <si>
    <t xml:space="preserve">
Riverside MHP did not meet the standard for timely access. DHCS analyzed the timely access data tool submitted by the Plan to determine compliance. The Plan did not meet AIHF. DHCS analyzed the good faith efforts to contract with an AIHF.</t>
  </si>
  <si>
    <t xml:space="preserve">
Sacramento MHP did not meet the standard for time or distance and capacity and composition due to submitting inaccurate data. DHCS was unable to analyze and determine compliance.
 </t>
  </si>
  <si>
    <t xml:space="preserve">
San Benito MHP did not meet the standard for time or distance and capacity and composition due to submitting inaccurate data. DHCS was unable to analyze and determine compliance.
San Benito MHP did not meet the standard for timely access. DHCS analyzed the timely access data tool submitted by the Plan to determine compliance</t>
  </si>
  <si>
    <t xml:space="preserve">
San Bernardino MHP did not meet the standard for timely access. DHCS analyzed the timely access data tool submitted by the Plan to determine compliance.
 </t>
  </si>
  <si>
    <t>San Diego MHP did not meet the standard for capacity and composition and timely access. DHCS analyzed the timely access data tool submitted by the Plan to determine compliance.</t>
  </si>
  <si>
    <t>San Francisco MHP did not meet the standard for time or distance and capacity and composition due to submitting inaccurate data. DHCS was unable to analyze and determine compliance. The Plan did not meet language capabilities.
DHCS analyzed language line contract submitted by the plan. The language line contract did not cover the certification period for SFY 2022-2023. This deficiency is administrative only.</t>
  </si>
  <si>
    <t>San Luis Obispo MHP did not meet the standard for time or distance and capacity and composition due to submitting inaccurate data. DHCS was unable to analyze and determine compliance.
San Luis Obispo MHP did not meet the standard for timely access. DHCS analyzed the timely access data tool submitted by the Plan to determine compliance.</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</si>
  <si>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</si>
  <si>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</si>
  <si>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</si>
  <si>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Alameda MHP is required to submit a plan of correction within 30 days to address the deficiency, which is subject to DHCS BH approval.  DHCS BH will monitor the corrective action plan (CAP) to ensure the plan submits a valid contract for language line services. Any plan that remains deficient is subject to sanction.  Please note, during the contract validation period, interpretation services are rendered. The state will monitor Alameda on monthly basis for progress towards the CAP resolution.</t>
  </si>
  <si>
    <t>Alpine MHP is required to submit a plan of correction within 30 days to address the deficiency, which is subject to DHCS BH approval. DHCS BH will monitor the CAP to ensure the plan submits all of the network adequacy components.  Any plan that remains deficient is subject to sanction. The state will monitor Alpine MHP on monthly basis for progress towards the CAP resolution.</t>
  </si>
  <si>
    <t>Amador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Amador MHP on monthly basis for progress towards the CAP resolution.</t>
  </si>
  <si>
    <t>Butte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Butte MHP on monthly basis for progress towards the CAP resolution.</t>
  </si>
  <si>
    <t>Calaveras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standard tool and supporting documentation to demonstrate AIHF good faith efforts. Any plan that remains deficient is subject to sanction. The state will monitor Calaveras MHP on monthly basis for progress towards the CAP resolution.</t>
  </si>
  <si>
    <t>Colusa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Colusa MHP on monthly basis for progress towards the CAP resolution.</t>
  </si>
  <si>
    <t>Del Norte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Del Norte MHP on monthly basis for progress towards the CAP resolution.</t>
  </si>
  <si>
    <t>El Dorado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El Dorado MHP on monthly basis for progress towards the CAP resolution.</t>
  </si>
  <si>
    <t>Glenn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Glenn MHP on monthly basis for progress towards the CAP resolution.</t>
  </si>
  <si>
    <t>Inyo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and supporting documentation to demonstrate AIHF good faith efforts. Any plan that remains deficient is subject to sanction. The state will monitor Inyo MHP on monthly basis for progress towards the CAP resolution.</t>
  </si>
  <si>
    <t>Kings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Kings MHP on monthly basis for progress towards the CAP resolution.</t>
  </si>
  <si>
    <t>Lake MHP is required to submit a plan of correction within 30 days to address the deficiency, which is subject to DHCS BH approval.  DHCS BH will monitor the corrective action plan (CAP) to ensure the plan submits a Network Adequacy Certification Tool to analyze time or distance standards. Plan must also submit a valid contract for language capabilities. Any plan that remains deficient is subject to sanction.  Please note, during the contract validation period, interpretation services are rendered. The state will monitor Lake MHP on monthly basis for progress towards the CAP resolution.</t>
  </si>
  <si>
    <t>Lassen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Lassen MHP on monthly basis for progress towards the CAP resolution.</t>
  </si>
  <si>
    <t>Los Angeles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Los Angeles MHP on monthly basis for progress towards the CAP resolution.</t>
  </si>
  <si>
    <t>Madera MHP is required to submit a plan of correction within 30 days to address the deficiency, which is subject to DHCS BH approval. DHCS BH will monitor the CAP to ensure the plan submits Network Adequacy Certification Tool to analyze capacity and composition and a valid language line contract that covers the certification period. Any plan that remains deficient is subject to sanction. The state will monitor Madera MHP on monthly basis for progress towards the CAP resolution.</t>
  </si>
  <si>
    <t>Mendocino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Mendocino MHP on monthly basis for progress towards the CAP resolution.</t>
  </si>
  <si>
    <t>Merced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Merced MHP on monthly basis for progress towards the CAP resolution.</t>
  </si>
  <si>
    <t>Modoc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Modoc MHP on monthly basis for progress towards the CAP resolution.</t>
  </si>
  <si>
    <t>Mono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Mono MHP on monthly basis for progress towards the CAP resolution.</t>
  </si>
  <si>
    <t>Monterey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Monterey MHP on monthly basis for progress towards the CAP resolution.</t>
  </si>
  <si>
    <t>Napa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Napa MHP on monthly basis for progress towards the CAP resolution.</t>
  </si>
  <si>
    <t>Orange MHP is required to submit a plan of correction within 30 days to address the deficiency, which is subject to DHCS BH approval. DHCS BH will monitor the CAP to ensure the plan submits Network Adequacy Certification Tool to analyze capacity and composition and timely access standard tool. Any plan that remains deficient is subject to sanction. The state will monitor Orange MHP on monthly basis for progress towards the CAP resolution.</t>
  </si>
  <si>
    <t>Placer/Sierra MHP is required to submit a plan of correction within 30 days to address the deficiency, which is subject to DHCS BH approval.  DHCS BH will monitor the corrective action plan (CAP) to ensure the plan submits a valid contract for language line contract and supporting documentation to demonstrate good faith effort to collaborate with AIHF. Plan needs to submit a timely access data tool to analyze timely access standard. Any plan that remains deficient is subject to sanction.  Please note, during the contract validation period, interpretation services are rendered. The state will monitor Placer/Sierra on monthly basis for progress towards the CAP resolution.</t>
  </si>
  <si>
    <t>Plumas MHP is required to submit a plan of correction within 30 days to address the deficiency, which is subject to DHCS BH approval. DHCS BH will monitor the CAP to ensure the plan submits all of the network adequacy components.  Any plan that remains deficient is subject to sanction. The state will monitor Plumas MHP on monthly basis for progress towards the CAP resolution.</t>
  </si>
  <si>
    <t>Riverside MHP is required to submit a plan of correction within 30 days to address the deficiency, which is subject to DHCS BH approval.  DHCS BH will monitor the corrective action plan (CAP) to ensure submit a timely access data tool to analyze timely access standard. Plan also needs to submit supporting documentation to demonstrate good faith effort to collaborate with AIHF.  Any plan that remains deficient is subject to sanction. The state will monitor Riverside MHP on monthly basis for progress towards the CAP resolution.</t>
  </si>
  <si>
    <t>Sacramento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Sacramento MHP on monthly basis for progress towards the CAP resolution.</t>
  </si>
  <si>
    <t>San Benito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Any plan that remains deficient is subject to sanction. The state will monitor San Benito MHP on monthly basis for progress towards the CAP resolution.</t>
  </si>
  <si>
    <t>San Bernardino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San Bernardino MHP on monthly basis for progress towards the CAP resolution.</t>
  </si>
  <si>
    <t>San Diego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Any plan that remains deficient is subject to sanction. The state will monitor San Diego MHP on monthly basis for progress towards the CAP resolution.</t>
  </si>
  <si>
    <t>San Francisco MHP is required to submit a plan of correction within 30 days to address the deficiency, which is subject to DHCS BH approval. DHCS BH will monitor the CAP to ensure the plan submits Network Adequacy Certification Tool to analyze time or distance, capacity and composition and a valid contract for language line contract covering the entire certification period. Any plan that remains deficient is subject to sanction. The state will monitor San Francisco MHP on monthly basis for progress towards the CAP resolution.</t>
  </si>
  <si>
    <t>San Luis Obispo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San Luis Obispo MHP on monthly basis for progress towards the CAP resolution.</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</si>
  <si>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</si>
  <si>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</si>
  <si>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</si>
  <si>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 xml:space="preserve">After the reassessment date of 3/15/2023, the MHP remediated all deficiencies. </t>
  </si>
  <si>
    <t>After the reassessment date of 3/15/23, the MHP did not remediate all deficiencies.</t>
  </si>
  <si>
    <t xml:space="preserve">
None</t>
  </si>
  <si>
    <t>none</t>
  </si>
  <si>
    <t xml:space="preserve">None </t>
  </si>
  <si>
    <t>After the reassessment date of 3/15/23, the MHP remediated all deficiencies.</t>
  </si>
  <si>
    <t>II.C.2.f</t>
  </si>
  <si>
    <t>Exceptions granted under 42 C.F.R. § 438.68(d)</t>
  </si>
  <si>
    <t>Describe any network adequacy standard exceptions that the state has granted to the plan under 42 C.F.R. § 438.68(d). If there are no exceptions, write "None."</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</si>
  <si>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</si>
  <si>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</si>
  <si>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</si>
  <si>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</si>
  <si>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</si>
  <si>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</si>
  <si>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</si>
  <si>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</si>
  <si>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</si>
  <si>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Please see attached document titled "Birdseye View_FY22-23 BH SMHS Network Certification Results Summary" and for the type of methodology conducted to analyze 42 CFR 438.206 availability of services see document "DHCS BH SMHS Methodology Description".</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</si>
  <si>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</si>
  <si>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</si>
  <si>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</si>
  <si>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DHCS was unable to conduct an analysis due to Alpine MHP failing to submit any required documents by August 29, 2022 to certify its network for State Fiscal Year (SFY) 2022-20223.
Alpine MHP did not meet the NA requirements for time or distance standards, network capacity and composition and timely access.</t>
  </si>
  <si>
    <t>Amador MHP did not meet the availability of services for time or distance and capacity and composition due to submitting inaccurate data. DHCS was unable to analyze and determine compliance.</t>
  </si>
  <si>
    <t>Butte MHP did not meet the availability of services for time or distance and capacity and composition due to submitting inaccurate data. DHCS was unable to analyze and determine compliance.</t>
  </si>
  <si>
    <t>Calaveras MHP did not meet the availability for time or distance and capacity and composition due to not submitting the Network Adequacy Certification Tool. DHCS was unable to analyze and determine compliance. The Plan did not meet timely access and American Indian Health Facilities (AIHF).
DHCS analyzed timely access standard tool submitted by the plan to determine compliance.</t>
  </si>
  <si>
    <t>Colusa MHP did not meet the availability of services for timely access. DHCS analyzed timely access data tool submitted by the plan.</t>
  </si>
  <si>
    <t xml:space="preserve">Del Norte MHP did not meet the availability of services for timely access. DHCS analyzed timely access data tool submitted by the plan. </t>
  </si>
  <si>
    <t>El Dorado MHP did not meet the availability of services for time or distance and capacity and composition due to submitting inaccurate data. DHCS was unable to analyze and determine compliance.</t>
  </si>
  <si>
    <t>Glenn MHP did not meet the availability of services for timely access. DHCS analyzed timely access data tool submitted by the plan.</t>
  </si>
  <si>
    <t>DHCS was unable to conduct an analysis due to Inyo MHP failing to submit any required documents by August 29, 2022 to certify its network for SFY 2022-2023.
Inyo MHP did not meet the network adequacy requirements for time or distance standards, network capacity and composition and timely access.</t>
  </si>
  <si>
    <t>Kings MHP did not meet the availability of services for timely access. DHCS analyzed timely access standard tool submitted by the plan.</t>
  </si>
  <si>
    <t>Lake MHP did not meet the availability of services for time or distance standards. DHCS analyzed the Network Adequacy Certification Tool to determine compliance.</t>
  </si>
  <si>
    <t>Lassen MHP did not meet the standard for time or distance and capacity and composition due to submitting inaccurate data. DHCS was unable to analyze and determine compliance.</t>
  </si>
  <si>
    <t>Los Angeles MHP did not meet the availability of services for timely access. DHCS analyzed timely access data tool submitted by the plan.</t>
  </si>
  <si>
    <t>Madera MHP did not meet the availability of services for capacity and composition. DHCS analyzed the Network Adequacy Certification Tool submitted by the Plan.</t>
  </si>
  <si>
    <t>Mendocino MHP did not meet the standard for time or distance and capacity and composition due to submitting inaccurate data. DHCS was unable to analyze and determine compliance.
The Plan did not meet availability of services for timely access. DHCS analyzed the timely access data tool submitted by the Plan.</t>
  </si>
  <si>
    <t>Merced MHP did not meet the standard for time or distance and capacity and composition due to submitting inaccurate data. DHCS was unable to analyze and determine compliance.
The Plan did not meet the availability of services for timely access. DHCS analyzed the timely access data tool submitted by the Plan.</t>
  </si>
  <si>
    <t>Modoc MHP did not meet the standard for time or distance and capacity and composition due to submitting inaccurate data. DHCS was unable to analyze and determine compliance.</t>
  </si>
  <si>
    <t>Mono MHP did not meet the availability of services for time or distance and capacity and composition. DHCS analyzed Network Adequacy Certification Tool submitted by the plan to determine compliance.</t>
  </si>
  <si>
    <t>Monterey MHP did not meet the availability services for capacity and composition. DHCS analyzed Network Adequacy Certification Tool submitted by the plan to determine compliance.</t>
  </si>
  <si>
    <t>Napa MHP did not meet the availability of services for time or distance and capacity and composition due to submitting inaccurate data. DHCS was unable to analyze and determine compliance.
Napa MHP did not meet the availability of services for timely access. DHCS analyzed the timely access data tool submitted by the Plan to determine compliance.</t>
  </si>
  <si>
    <t>Orange MHP did not meet the availability for service for capacity and composition. DHCS analyzed Network Adequacy Certification Tool submitted by the plan to determine compliance.</t>
  </si>
  <si>
    <t>Placer/Sierra MHP did not meet the availability of services for timely access. DHCS analyzed the timely access standard tool submitted by the Plan to determine compliance.</t>
  </si>
  <si>
    <t>Plumas MHP did not meet the network adequacy requirements for time or distance standards, network capacity and composition and timely access. DHCS was unable to conduct an analysis due to Plumas MHP failing to submit any required documents by August 29, 2022 to certify its network for SFY 2022-2023.</t>
  </si>
  <si>
    <t>Riverside MHP did not meet the availability of services for timely access. DHCS analyzed the timely access standard tool submitted by the Plan to determine compliance.</t>
  </si>
  <si>
    <t>Sacramento MHP did not meet the standard for time or distance and capacity and composition due to submitting inaccurate data. DHCS was unable to analyze and determine compliance.</t>
  </si>
  <si>
    <t>San Benito MHP did not meet the availability of services for time or distance and capacity and composition due to submitting inaccurate data. DHCS was unable to analyze and determine compliance.
San Benito MHP did not meet the availability of services for timely access. DHCS analyzed the timely access data tool submitted by the Plan to determine compliance.</t>
  </si>
  <si>
    <t>San Bernardino MHP did not meet the availability of services for timely access. DHCS analyzed the timely access data tool submitted by the Plan to determine compliance.</t>
  </si>
  <si>
    <t>San Diego MHP did not meet the availability of services for capacity and composition and timely access. DHCS analyzed the timely access data tool submitted by the Plan to determine compliance.</t>
  </si>
  <si>
    <t>San Francisco MHP did not meet the availability of services for time or distance and capacity and composition due to submitting inaccurate data. DHCS was unable to analyze and determine compliance.</t>
  </si>
  <si>
    <t>San Luis Obispo MHP did not meet the availability of services for time or distance and capacity and composition due to submitting inaccurate data. DHCS was unable to analyze and determine compliance.
San Luis Obispo MHP did not meet the availability of services for timely access. DHCS analyzed the timely access data tool submitted by the Plan to determine compliance.</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</si>
  <si>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</si>
  <si>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</si>
  <si>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</si>
  <si>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Alpine MHP is required to submit a plan of correction within 30 days to address the deficiency, which is subject to DHCS BH approval. DHCS BH will monitor the CAP to ensure the plan submits all of the network adequacy components. Any plan that remains deficient is subject to sanction. Please note, during the contract validation period, interpretation services are rendered. The state will monitor Alpine MHP on monthly basis for progress towards the CAP resolution. The Plan must permit out-of-network access for as long as the Plan’s provider network is unable to provide the services in accordance with the standards.</t>
  </si>
  <si>
    <t>Amador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Amador MHP on monthly basis for progress towards the CAP resolution. The Plan must permit out-of-network access for as long as the Plan’s provider network is unable to provide the services in accordance with the standards.</t>
  </si>
  <si>
    <t>Butte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Butte MHP on monthly basis for progress towards the CAP resolution. The Plan must permit out-of-network access for as long as the Plan’s provider network is unable to provide the services in accordance with the standards.</t>
  </si>
  <si>
    <t>Calaveras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standard tool and supporting documentation to demonstrate AIHF good faith efforts. Any plan that remains deficient is subject to sanction. The state will monitor Calaveras MHP on monthly basis for progress towards the CAP resolution. The Plan must permit out-of-network access for as long as the Plan’s provider network is unable to provide the services in accordance with the standards.</t>
  </si>
  <si>
    <t>Colusa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Colusa MHP on monthly basis for progress towards the CAP resolution. The Plan must permit out-of-network access for as long as the Plan’s provider network is unable to provide the services in accordance with the standards.</t>
  </si>
  <si>
    <t>Del Norte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Del Norte MHP on monthly basis for progress towards the CAP resolution. The Plan must permit out-of-network access for as long as the Plan’s provider network is unable to provide the services in accordance with the standards.</t>
  </si>
  <si>
    <t>El Dorado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El Dorado MHP on monthly basis for progress towards the CAP resolution. The Plan must permit out-of-network access for as long as the Plan’s provider network is unable to provide the services in accordance with the standards.</t>
  </si>
  <si>
    <t xml:space="preserve">Glenn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Glenn MHP on monthly basis for progress towards the CAP resolution. The Plan must permit out-of-network access for as long as the Plan’s provider network is unable to provide the services in accordance with the standards.  </t>
  </si>
  <si>
    <t>Inyo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Inyo MHP on monthly basis for progress towards the CAP resolution. The Plan must permit out-of-network access for as long as the Plan’s provider network is unable to provide the services in accordance with the standards.</t>
  </si>
  <si>
    <t>Kings MHP is required to submit a plan of correction within 30 days to address the deficiency, which is subject to DHCS BH approval. DHCS BH will monitor the CAP to ensure the plan submits timely access data tool. Any plan that remains deficient is subject to sanction. The state will monitor Kings MHP on monthly basis for progress towards the CAP resolution. The Plan must permit out-of-network access for as long as the Plan’s provider network is unable to provide the services in accordance with the standards.</t>
  </si>
  <si>
    <t>Lake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Lake MHP on monthly basis for progress towards the CAP resolution. The Plan must permit out-of-network access for as long as the Plan’s provider network is unable to provide the services in accordance with the standards.</t>
  </si>
  <si>
    <t>Lassen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Lassen MHP on monthly basis for progress towards the CAP resolution. The Plan must permit out-of-network access for as long as the Plan’s provider network is unable to provide the services in accordance with the standards.</t>
  </si>
  <si>
    <t>Los Angeles MHP is required to submit a plan of correction within 30 days to address the deficiency, which is subject to DHCS BH approval. DHCS BH will monitor the CAP to ensure the plan submits timely access data tool to analyze timey access. Any plan that remains deficient is subject to sanction. The state will monitor Los Angeles MHP on monthly basis for progress towards the CAP resolution. The Plan must permit out-of-network access for as long as the Plan’s provider network is unable to provide the services in accordance with the standards.</t>
  </si>
  <si>
    <t>Madera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Madera MHP on monthly basis for progress towards the CAP resolution. The Plan must permit out-of-network access for as long as the Plan’s provider network is unable to provide the services in accordance with the standards.</t>
  </si>
  <si>
    <t>Mendocino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Mendocino MHP on monthly basis for progress towards the CAP resolution. The Plan must permit out-of-network access for as long as the Plan’s provider network is unable to provide the services in accordance with the standards.</t>
  </si>
  <si>
    <t>Merced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Merced MHP on monthly basis for progress towards the CAP resolution. The Plan must permit out-of-network access for as long as the Plan’s provider network is unable to provide the services in accordance with the standards.</t>
  </si>
  <si>
    <t>Modoc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Modoc MHP on monthly basis for progress towards the CAP resolution. The Plan must permit out-of-network access for as long as the Plan’s provider network is unable to provide the services in accordance with the standards.</t>
  </si>
  <si>
    <t>Mono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Any plan that remains deficient is subject to sanction. The state will monitor Mono MHP on monthly basis for progress towards the CAP resolution. The Plan must permit out-of-network access for as long as the Plan’s provider network is unable to provide the services in accordance with the standards.</t>
  </si>
  <si>
    <t>Monterey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Monterey MHP on monthly basis for progress towards the CAP resolution. The Plan must permit out-of-network access for as long as the Plan’s provider network is unable to provide the services in accordance with the standards.</t>
  </si>
  <si>
    <t>Napa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Napa MHP on monthly basis for progress towards the CAP resolution. The Plan must permit out-of-network access for as long as the Plan’s provider network is unable to provide the services in accordance with the standards.</t>
  </si>
  <si>
    <t>Orange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Orange MHP on monthly basis for progress towards the CAP resolution. The Plan must permit out-of-network access for as long as the Plan’s provider network is unable to provide the services in accordance with the standards.</t>
  </si>
  <si>
    <t>Placer/Sierra MHP is required to submit a plan of correction within 30 days to address the deficiency, which is subject to DHCS BH approval. DHCS BH will monitor the corrective action plan (CAP) to ensure the plan submits timely access standard tool to analyze timely access. Any plan that remains deficient is subject to sanction.  Please note, during the contract validation period, interpretation services are rendered. The state will monitor Placer/Sierra on monthly basis for progress towards the CAP resolution. The Plan must permit out-of-network access for as long as the Plan’s provider network is unable to provide the services in accordance with the standards.</t>
  </si>
  <si>
    <t>Plumas MHP is required to submit a plan of correction within 30 days to address the deficiency, which is subject to DHCS BH approval. DHCS BH will monitor the CAP to ensure the plan submits all of the network adequacy components.  Any plan that remains deficient is subject to sanction. The state will monitor Alpine MHP on monthly basis for progress towards the CAP resolution. The Plan must permit out-of-network access for as long as the Plan’s provider network is unable to provide the services in accordance with the standards.</t>
  </si>
  <si>
    <t>Riverside MHP is required to submit a plan of correction within 30 days to address the deficiency, which is subject to DHCS BH approval. DHCS BH will monitor the CAP to ensure the plan submits timely access data tool to analyze timey access. Any plan that remains deficient is subject to sanction. The state will monitor Riverside MHP on monthly basis for progress towards the CAP resolution. The Plan must permit out-of-network access for as long as the Plan’s provider network is unable to provide the services in accordance with the standards.</t>
  </si>
  <si>
    <t>Sacramento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Sacramento MHP on monthly basis for progress towards the CAP resolution. The Plan must permit out-of-network access for as long as the Plan’s provider network is unable to provide the services in accordance with the standards.</t>
  </si>
  <si>
    <t>San Benito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Any plan that remains deficient is subject to sanction. The state will monitor San Benito MHP on monthly basis for progress towards the CAP resolution. The Plan must permit out-of-network access for as long as the Plan’s provider network is unable to provide the services in accordance with the standards.</t>
  </si>
  <si>
    <t>San Bernardino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San Bernardino MHP on monthly basis for progress towards the CAP resolution. The Plan must permit out-of-network access for as long as the Plan’s provider network is unable to provide the services in accordance with the standards.</t>
  </si>
  <si>
    <t>San Diego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Any plan that remains deficient is subject to sanction. The state will monitor San Diego MHP on monthly basis for progress towards the CAP resolution. The Plan must permit out-of-network access for as long as the Plan’s provider network is unable to provide the services in accordance with the standards.</t>
  </si>
  <si>
    <t>San Francisco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San Francisco MHP on monthly basis for progress towards the CAP resolution. The Plan must permit out-of-network access for as long as the Plan’s provider network is unable to provide the services in accordance with the standards.</t>
  </si>
  <si>
    <t>San Luis Obispo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San Luis Obispo MHP on monthly basis for progress towards the CAP resolution. The Plan must permit out-of-network access for as long as the Plan’s provider network is unable to provide the services in accordance with the standards.</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</si>
  <si>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</si>
  <si>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</si>
  <si>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</si>
  <si>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Other (Language Capacity)</t>
  </si>
  <si>
    <t>The maximum time to travel:
Large counties is 30 minutes
Medium counties is 60 minutes
Small counties is 75 minutes
Rural counties is 90 minutes</t>
  </si>
  <si>
    <t>Network Composition and Capacity: Provider to Beneficiary
Ratios for adult psychiatry 1:524.</t>
  </si>
  <si>
    <t>Network Composition and Capacity: Provider to Beneficiary
Ratios for children/youth (pediatric) psychiatry 1:323.</t>
  </si>
  <si>
    <t>Network Composition and Capacity: Provider to Beneficiary
Ratios adult outpatient specialty mental health services (SMHS) 1:85.</t>
  </si>
  <si>
    <t>Network Composition and Capacity: Provider to Beneficiary
Ratios for children/youth outpatient specialty mental health services (SMHS) 1:43.</t>
  </si>
  <si>
    <t>Plans must have at least one subcontracts for interpretation and language line services that cover certification period.</t>
  </si>
  <si>
    <t xml:space="preserve">Plans must demonstrate they have sufficient American Indian Health Facilities (AIHF) participating in its provider network and/or demonstrate it has made a good faith effort to contract with AIHFs in the county.   </t>
  </si>
  <si>
    <t>San Mateo MHP</t>
  </si>
  <si>
    <t>Santa Barbara MHP</t>
  </si>
  <si>
    <t>Santa Clara MHP</t>
  </si>
  <si>
    <t>Santa Cruz MHP</t>
  </si>
  <si>
    <t>Shasta MHP</t>
  </si>
  <si>
    <t>Siskiyou MHP</t>
  </si>
  <si>
    <t>Solano MHP</t>
  </si>
  <si>
    <t>Sonoma MHP</t>
  </si>
  <si>
    <t>Stanislaus MHP</t>
  </si>
  <si>
    <t>Sutter/Yuba MHP</t>
  </si>
  <si>
    <t>Tehama MHP</t>
  </si>
  <si>
    <t>Trinity MHP</t>
  </si>
  <si>
    <t>Tulare MHP</t>
  </si>
  <si>
    <t>Tuolumne MHP</t>
  </si>
  <si>
    <t>Ventura MHP</t>
  </si>
  <si>
    <t>Yolo MHP</t>
  </si>
  <si>
    <t>Please see attached document titled "Birdseye View_FY22-23 BH SMHS Network Certification Results Summary" and for the type of methodology conducted to analyze 42 CFR 438.68 standards see document "DHCS BH SMHS Methodology Description."</t>
  </si>
  <si>
    <t>San Mateo MHP did not meet the standard for capacity and composition and language capabilities. DHCS analyzed the Network Adequacy Certification Tool submitted by the Plan to determine compliance. DHCS analyzed language line contract submitted by the plan. The language line contract did not cover the certification period for SFY 2022-2023. This deficiency is administrative only.</t>
  </si>
  <si>
    <t>Santa Barbara MHP did not meet the standard for capacity and composition and language capabilities DHCS analyzed the Network Adequacy Certification Tool submitted by the Plan to determine compliance. DHCS analyzed language line contract submitted by the plan. The language line contract did not cover the certification period for SFY 2022-2023. This deficiency is administrative only.</t>
  </si>
  <si>
    <t>Santa Clara MHP did not meet the standard for time or distance and capacity and composition due to submitting inaccurate data. DHCS was unable to analyze and determine compliance.
The Plan did not meet the standard for timely access. DHCS analyzed the timely access data tool submitted by the Plan to determine compliance.</t>
  </si>
  <si>
    <t>Shasta MHP did not meet the standard for time or distance and capacity and composition due to submitting inaccurate data. DHCS was unable to analyze and determine compliance. The Plan is out on language capabilities.
DHCS analyzed language line contract submitted by the plan. The language line contract did not cover the certification period for SFY 2022-2023. This deficiency is administrative only.</t>
  </si>
  <si>
    <t>Solano MHP did not meet the standard for timely access. DHCS analyzed timely access data tool submitted by the plan to determine compliance.</t>
  </si>
  <si>
    <t>Sonoma MHP did not meet the standard for capacity and composition and timely access. DHCS analyzed Network Adequacy Certification Tool submitted by the Plan to determine compliance. DHCS analyzed timely access data tool submitted by the plan to determine compliance.</t>
  </si>
  <si>
    <t>Stanislaus MHP did not meet the standard for time or distance and capacity and composition due to submitting inaccurate data. DHCS was unable to analyze and determine compliance
The Plan did not meet the standard for timely access. DHCS analyzed timely access data tool submitted by the plan to determine compliance.</t>
  </si>
  <si>
    <t>Sutter/Yuba MHP did not meet the standard for time or distance, capacity and composition and timely access. DHCS analyzed Network Adequacy Certification Tool submitted by the Plan to determine compliance. DHCS analyzed timely access data tool submitted by the plan to determine compliance.</t>
  </si>
  <si>
    <t>Tehama MHP did not meet the standard for time or distance and capacity and composition due to submitting inaccurate data. DHCS was unable to analyze and determine compliance.
The Plan did not meet the standard for timely access. DHCS analyzed timely access data tool submitted by the plan to determine compliance.</t>
  </si>
  <si>
    <t>Trinity MHP did not meet the standard for capacity and composition due to submitting inaccurate data. DHCS was unable to analyze and determine compliance.
The Plan did not meet language capabilities. DHCS analyzed language line contract submitted by the plan. The language line contract did not cover the certification period for SFY 2022-2023. This deficiency is administrative only.</t>
  </si>
  <si>
    <t>Tulare MHP did not meet the standard for capacity and composition due to submitting inaccurate data. DHCS was unable to analyze and determine compliance.
The Plan did not meet the standard for timely access. DHCS analyzed timely access data tool submitted by the plan to determine compliance.</t>
  </si>
  <si>
    <t>Tuolumne MHP did not meet the standard for capacity and composition and timely access. DHCS analyzed Network Adequacy Certification Tool and timely access data tool submitted by the Plan to determine compliance.</t>
  </si>
  <si>
    <t>Ventura MHP did not meet the standard for timely access. DHCS analyzed timely access data tool submitted by the plan to determine compliance.</t>
  </si>
  <si>
    <t>San Mateo MHP is required to submit a plan of correction within 30 days to address the deficiency, which is subject to DHCS BH approval.  DHCS BH will monitor the corrective action plan (CAP) to ensure the plan submits a Network Adequacy Certification Tool to analyze. Plan must also submit a valid contract for language capabilities. Any plan that remains deficient is subject to sanction.  Please note, during the contract validation period, interpretation services are rendered. The state will monitor San Mateo MHP on monthly basis for progress towards the CAP resolution.</t>
  </si>
  <si>
    <t>Santa Barbara MHP is required to submit a plan of correction within 30 days to address the deficiency, which is subject to DHCS BH approval.  DHCS BH will monitor the corrective action plan (CAP) to ensure the plan submits a Network Adequacy Certification Tool to analyze . Plan must also submit a valid contract for language capabilities. Any plan that remains deficient is subject to sanction.  Please note, during the contract validation period, interpretation services are rendered. The state will monitor Santa Barbara MHP on monthly basis for progress towards the CAP resolution.</t>
  </si>
  <si>
    <t>Santa Clara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timely access data tool. Any plan that remains deficient is subject to sanction. The state will monitor Santa Clara MHP on monthly basis for progress towards the CAP resolution.</t>
  </si>
  <si>
    <t>Shasta MHP is required to submit a plan of correction within 30 days to address the deficiency, which is subject to DHCS BH approval. DHCS BH will monitor the CAP to ensure the plan submits Network Adequacy Certification Tool to analyze time or distance standards, capacity and composition and a valid contract for language line services . Any plan that remains deficient is subject to sanction. The state will monitor Shasta MHP on monthly basis for progress towards the CAP resolution.
Please note, during the contract validation period, interpretation services are rendered.</t>
  </si>
  <si>
    <t>Solano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Solano MHP on monthly basis for progress towards the CAP resolution.</t>
  </si>
  <si>
    <t>Sonoma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Sonoma MHP on monthly basis for progress towards the CAP resolution.</t>
  </si>
  <si>
    <t>Stanislaus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Stanislaus MHP on monthly basis for progress towards the CAP resolution.</t>
  </si>
  <si>
    <t>Sutter/Yuba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Sutter/Yuba MHP on monthly basis for progress towards the CAP resolution.</t>
  </si>
  <si>
    <t>Tehama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Tehama MHP on monthly basis for progress towards the CAP resolution.</t>
  </si>
  <si>
    <t>Trinity MHP is required to submit a plan of correction within 30 days to address the deficiency, which is subject to DHCS BH approval. DHCS BH will monitor the CAP to ensure the plan submits Network Adequacy Certification Tool to analyze capacity and composition and a valid contract for language line services. Any plan that remains deficient is subject to sanction. The state will monitor Trinity MHP on monthly basis for progress towards the CAP resolution.
Please note, during the contract validation period, interpretation services are rendered.</t>
  </si>
  <si>
    <t>Tulare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Tulare MHP on monthly basis for progress towards the CAP resolution.</t>
  </si>
  <si>
    <t>Tuolumne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Tuolumne MHP on monthly basis for progress towards the CAP resolution.</t>
  </si>
  <si>
    <t>Ventura MHP is required to submit a plan of correction within 30 days to address the deficiency, which is subject to DHCS BH approval. DHCS BH will monitor the CAP to ensure the plan submits timely access data tool to analyze timely access. Any plan that remains deficient is subject to sanction. The state will monitor Ventura MHP on monthly basis for progress towards the CAP resolution.</t>
  </si>
  <si>
    <t>San Mateo MHP did not meet the availability for services for capacity and composition. DHCS analyzed the Network Adequacy Certification Tool submitted by the Plan to determine compliance.</t>
  </si>
  <si>
    <t>Santa Barbara MHP did not meet the availability for services for capacity and composition. DHCS analyzed the Network Adequacy Certification Tool submitted by the Plan to determine compliance.</t>
  </si>
  <si>
    <t>Santa Clara MHP did not meet the availability of services time or distance and capacity and composition due to submitting inaccurate data. DHCS was unable to analyze and determine compliance.
The Plan did not meet the standard for timely access. DHCS analyzed the timely access data tool submitted by the Plan to determine compliance.</t>
  </si>
  <si>
    <t>Shasta MHP did not meet the availability of services for time or distance and capacity and composition due to submitting inaccurate data. DHCS was unable to analyze and determine compliance.</t>
  </si>
  <si>
    <t>Solano MHP did not meet the availability of services for timely access. DHCS analyzed timely access data tool submitted by the plan.</t>
  </si>
  <si>
    <t>Sonoma MHP did not meet the availability of services for capacity and composition and timely access. DHCS analyzed Network Adequacy Certification Tool submitted by the Plan to determine compliance. DHCS analyzed timely access data tool submitted by the plan to determine compliance.</t>
  </si>
  <si>
    <t>Stanislaus MHP did not meet the availability of services for time or distance and capacity and composition due to submitting inaccurate data. DHCS was unable to analyze and determine compliance
The Plan did not meet the availability of services for timely access. DHCS analyzed timely access data tool submitted by the plan to determine compliance.</t>
  </si>
  <si>
    <t>Sutter/Yuba MHP did not meet the availability of services for time or distance, capacity and composition and timely access. DHCS analyzed Network Adequacy Certification Tool submitted by the Plan to determine compliance. DHCS analyzed timely access data tool submitted by the plan to determine compliance.</t>
  </si>
  <si>
    <t>Tehama MHP did not meet the availability of services for time or distance and capacity and composition due to submitting inaccurate data. DHCS was unable to analyze and determine compliance
The Plan did not meet the availability of services for timely access. DHCS analyzed timely access data tool submitted by the plan to determine compliance.</t>
  </si>
  <si>
    <t>Trinity MHP did not meet the availability of services for capacity and composition due to submitting inaccurate data. DHCS was unable to analyze and determine compliance.</t>
  </si>
  <si>
    <t>Tulare MHP did not meet the availability of services for capacity and composition due to submitting inaccurate data. DHCS was unable to analyze and determine compliance.
The Plan did not meet the standard for timely access. DHCS analyzed timely access data tool submitted by the plan to determine compliance.</t>
  </si>
  <si>
    <t>Tuolumne MHP did not meet the availability of services for capacity and composition and timely access. DHCS analyzed Network Adequacy Certification Tool and timely access data tool submitted by the Plan to determine compliance.</t>
  </si>
  <si>
    <t>Ventura MHP did not meet the availability of services for timely access. DHCS analyzed timely access data tool submitted by the Plan.</t>
  </si>
  <si>
    <t>San Mateo MHP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 Mateo MHP on monthly basis for progress towards the CAP resolution. The Plan must permit out-of-network access for as long as the Plan’s provider network is unable to provide the services in accordance with the standards.</t>
  </si>
  <si>
    <t>Santa Barbara MHP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Santa Barbara MHP on monthly basis for progress towards the CAP resolution. The Plan must permit out-of-network access for as long as the Plan’s provider network is unable to provide the services in accordance with the standards.</t>
  </si>
  <si>
    <t>Santa Clara MHP is required to submit a plan of correction within 30 days to address the deficiency, which is subject to DHCS BH approval. DHCS BH will monitor the CAP to ensure the plan submits Network Adequacy Certification Tool to analyze time or distance data, capacity and composition, timely access data tool. Any plan that remains deficient is subject to sanction. The state will monitor Santa Clara MHP on monthly basis for progress towards the CAP resolution. The Plan must permit out-of-network access for as long as the Plan’s provider network is unable to provide the services in accordance with the standards.</t>
  </si>
  <si>
    <t>Shasta MHP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 Any plan that remains deficient is subject to sanction. The state will monitor Shasta MHP on monthly basis for progress towards the CAP resolution. The Plan must permit out-of-network access for as long as the Plan’s provider network is unable to provide the services in accordance with the standards.</t>
  </si>
  <si>
    <t>Solano MHP is required to submit a plan of correction within 30 days to address the deficiency, which is subject to DHCS BH approval. DHCS BH will monitor the CAP to ensure the plan submits timely access data tool to analyze timey access. Any plan that remains deficient is subject to sanction. The state will monitor Solano MHP on monthly basis for progress towards the CAP resolution. The Plan must permit out-of-network access for as long as the Plan’s provider network is unable to provide the services in accordance with the standards.</t>
  </si>
  <si>
    <t>Sonoma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Sonoma MHP on monthly basis for progress towards the CAP resolution. The Plan must permit out-of-network access for as long as the Plan’s provider network is unable to provide the services in accordance with the standards.</t>
  </si>
  <si>
    <t>Stanislaus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Stanislaus MHP on monthly basis for progress towards the CAP resolution. The Plan must permit out-of-network access for as long as the Plan’s provider network is unable to provide the services in accordance with the standards.</t>
  </si>
  <si>
    <t>Sutter/Yuba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Sutter/Yuba MHP on monthly basis for progress towards the CAP resolution. The Plan must permit out-of-network access for as long as the Plan’s provider network is unable to provide the services in accordance with the standards.</t>
  </si>
  <si>
    <t>Tehama MHP is required to submit a plan of correction within 30 days to address the deficiency, which is subject to DHCS BH approval. DHCS BH will monitor the CAP to ensure the plan submits Network Adequacy Certification Tool  to analyze time or distance, capacity and composition and timely access data tool for timely access. Any plan that remains deficient is subject to sanction. The state will monitor Tehama MHP on monthly basis for progress towards the CAP resolution. The Plan must permit out-of-network access for as long as the Plan’s provider network is unable to provide the services in accordance with the standards.</t>
  </si>
  <si>
    <t>Trinity MHP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Trinity MHP on monthly basis for progress towards the CAP resolution. The Plan must permit out-of-network access for as long as the Plan’s provider network is unable to provide the services in accordance with the standards.</t>
  </si>
  <si>
    <t>Tulare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Tulare MHP on monthly basis for progress towards the CAP resolution. The Plan must permit out-of-network access for as long as the Plan’s provider network is unable to provide the services in accordance with the standards.</t>
  </si>
  <si>
    <t>Tuolumne MHP is required to submit a plan of correction within 30 days to address the deficiency, which is subject to DHCS BH approval. DHCS BH will monitor the CAP to ensure the plan submits Network Adequacy Certification Tool to analyze capacity and composition and timely access data tool for timely access. Any plan that remains deficient is subject to sanction. The state will monitor Tuolumne MHP on monthly basis for progress towards the CAP resolution. The Plan must permit out-of-network access for as long as the Plan’s provider network is unable to provide the services in accordance with the standards.</t>
  </si>
  <si>
    <t>Ventura MHP is required to submit a plan of correction within 30 days to address the deficiency, which is subject to DHCS BH approval. DHCS BH will monitor the CAP to ensure the plan submits timely access data tool to analyze timey access. Any plan that remains deficient is subject to sanction. The state will monitor Ventura MHP on monthly basis for progress towards the CAP resolution. The Plan must permit out-of-network access for as long as the Plan’s provider network is unable to provide the services in accordance with the standards.</t>
  </si>
  <si>
    <t>Service fulfillment</t>
  </si>
  <si>
    <t>Outpatient SUD Treatment</t>
  </si>
  <si>
    <t>Intensive Outpatient SUD Treatment</t>
  </si>
  <si>
    <t>Residential SUD</t>
  </si>
  <si>
    <t>Opioid Treatment</t>
  </si>
  <si>
    <t>Plans must demonstrate they have sufficient American Indian Health Facilities participating in its provider network and/or demonstrate it has made a good faith effort to contract with AIHFs in the county.</t>
  </si>
  <si>
    <t>Other (Outpatient Treatment Services)</t>
  </si>
  <si>
    <t>Other (Opioid Treatment Services)</t>
  </si>
  <si>
    <t>Other: Reported maximum number of beneficiaries must exceed the reported expected utilization for all modalities: Outpatient SUD Treatment</t>
  </si>
  <si>
    <t>Other: Reported maximum number of beneficiaries must exceed the reported expected utilization for all modalities: Intensive Outpatient SUD Treatment</t>
  </si>
  <si>
    <t>Other: Reported maximum number of beneficiaries must exceed the reported expected utilization for all modalities: Residential</t>
  </si>
  <si>
    <t>Other: Reported maximum number of beneficiaries must exceed the reported expected utilization for all modalities: Opioid Treatment</t>
  </si>
  <si>
    <t>Alameda DMC-ODS</t>
  </si>
  <si>
    <t xml:space="preserve">Contra Costa DMC-ODS </t>
  </si>
  <si>
    <t>El Dorado DMC-ODS</t>
  </si>
  <si>
    <t>Fresno DMC-ODS</t>
  </si>
  <si>
    <t>Imperial DMC-ODS</t>
  </si>
  <si>
    <t>Kern DMC-ODS</t>
  </si>
  <si>
    <t>Los Angeles DMC-ODS</t>
  </si>
  <si>
    <t>Marin DMC-ODS</t>
  </si>
  <si>
    <t>Merced DMC-ODS</t>
  </si>
  <si>
    <t>Monterey DMC-ODS</t>
  </si>
  <si>
    <t>Napa DMC-ODS</t>
  </si>
  <si>
    <t>Nevada DMC-ODS</t>
  </si>
  <si>
    <t>Orange DMC-ODS</t>
  </si>
  <si>
    <t>Regional Model - Partnership Health Plan of California (PHC):
1) Humboldt County
2) Lassen Count
3) Mendocino County
4) Modoc County
5) Shasta County
6) Siskiyou County
7) Solano County</t>
  </si>
  <si>
    <t>Placer DMC-ODS</t>
  </si>
  <si>
    <t>Riverside DMC-ODS</t>
  </si>
  <si>
    <t>Sacramento DMC-ODS</t>
  </si>
  <si>
    <t>San Benito DMC-ODS</t>
  </si>
  <si>
    <t>San Bernardino DMC-ODS</t>
  </si>
  <si>
    <t>San Diego DMC-ODS</t>
  </si>
  <si>
    <t>San Francisco DMC-ODS</t>
  </si>
  <si>
    <t>San Joaquin DMC-ODS</t>
  </si>
  <si>
    <t>San Luis Obispo DMC-ODS</t>
  </si>
  <si>
    <t>San Mateo DMC-ODS</t>
  </si>
  <si>
    <t>Santa Barbara DMC-ODS</t>
  </si>
  <si>
    <t>Santa Clara DMC-ODS</t>
  </si>
  <si>
    <t>Santa Cruz DMC-ODS</t>
  </si>
  <si>
    <t>Stanislaus DMC-ODS</t>
  </si>
  <si>
    <t>Tulare DMC-ODS</t>
  </si>
  <si>
    <t>Ventura DMC-ODS</t>
  </si>
  <si>
    <t xml:space="preserve">Yolo DMC-ODS </t>
  </si>
  <si>
    <t>Please see attached document titled "Birdseye View_FY22-23 BH DMC-ODS Network Certification Results Summary" and for the type of methodology conducted to analyze 42 CFR 438.68 standards see document "DHCS BH DMC-ODS Methodology Description."</t>
  </si>
  <si>
    <t xml:space="preserve"> 
Alameda DMC-ODS did not meet the standard for language capabilities. DHCS analyzed language line contract submitted by the plan. The language line contract did not cover the certification period for SFY 2022-2023. This deficiency is administrative only.</t>
  </si>
  <si>
    <t xml:space="preserve">
Contra Costa DMC-ODS did not meet the standard for time or distance and capacity and composition due to submitting inaccurate data. DHCS was unable to analyze and determine compliance.</t>
  </si>
  <si>
    <t>Fresno DMC-ODS did not meet the standard for time or distance and capacity and composition. DHCS analyzed Network Adequacy Certification Tool submitted by the Plan to determine compliance.</t>
  </si>
  <si>
    <t>Los Angeles DMC-ODS did not meet the standard for capacity and composition. DHCS analyzed Network Adequacy Certification Tool submitted by the Plan to determine compliance.</t>
  </si>
  <si>
    <t xml:space="preserve">Merced DMC-ODS did not meet the standard for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 </t>
  </si>
  <si>
    <t>Monterey DMC-ODS did not meet the standard for time or distance and capacity and composition. DHCS analyzed Network Adequacy Certification Tool submitted by the Plan to determine compliance.</t>
  </si>
  <si>
    <t>Napa DMC-ODS did not meet the standard for capacity and composition. DHCS analyzed Network Adequacy Certification Tool submitted by the Plan to determine compliance.</t>
  </si>
  <si>
    <t>Nevada DMC-ODS did not meet the standard for capacity and composition. DHCS analyzed Network Adequacy Certification Tool submitted by the Plan to determine compliance.</t>
  </si>
  <si>
    <t>Regional Model PHC DMC-ODS did not meet the standard for time or distance, capacity and composition and language capabilities. DHCS analyzed Network Adequacy Certification Tool submitted by the Plan to determine compliance.
Regional Model PHC did not timely submit language line contract that covers the certification period for SFY 2022-2023. This deficiency is administrative only. DHCS was unable to analyze this component to determine compliance.</t>
  </si>
  <si>
    <t xml:space="preserve">Placer DMC-ODS did not meet the standard for time or distance,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 </t>
  </si>
  <si>
    <t xml:space="preserve">Sacramento DMC-ODS did not meet the standard for time or distance, capacity and composition. DHCS analyzed Network Adequacy Certification Tool submitted by the Plan to determine compliance.
 </t>
  </si>
  <si>
    <t>San Benito DMC-ODS did not meet the standard for time or distance,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</si>
  <si>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San Bernardino DMC-ODS did not meet the standard for capacity and composition and AIHF. DHCS analyzed Network Adequacy Certification Tool submitted by the Plan to determine compliance.</t>
  </si>
  <si>
    <t>San Diego DMC-ODS did not meet the standard for time or distance. DHCS analyzed Network Adequacy Certification Tool submitted by the Plan to determine compliance.</t>
  </si>
  <si>
    <t>San Francisco DMC-ODS did not meet the standard for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</si>
  <si>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San Joaquin DMC-ODS did not meet the standard for capacity and composition. DHCS analyzed Network Adequacy Certification Tool submitted by the Plan to determine compliance.</t>
  </si>
  <si>
    <t xml:space="preserve">San Luis Obispo DMC-ODS did not meet the standard for time or distance and capacity and composition. DHCS analyzed Network Adequacy Certification Tool submitted by the Plan to determine compliance.
              </t>
  </si>
  <si>
    <t>San Mateo DMC-ODS did not meet the standard for time or distance,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</si>
  <si>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 xml:space="preserve"> 
Santa Barbara DMC-ODS did not meet the standard for language capabilities. DHCS analyzed language line contract submitted by the plan. The language line contract did not cover the certification period for SFY 2022-2023. This deficiency is administrative only.
 </t>
  </si>
  <si>
    <t>Santa Clara DMC-ODS did not meet the standard for capacity and composition. DHCS analyzed Network Adequacy Certification Tool submitted by the Plan to determine compliance.</t>
  </si>
  <si>
    <t>Santa Cruz DMC-ODS did not meet the standard for time or distance, capacity and composition and language capabilities. DHCS analyzed Network Adequacy Certification Tool submitted by the Plan to determine compliance.
DHCS analyzed language line contract submitted by the plan. The language line contract did not cover the certification period for SFY 2022-2023. This deficiency is administrative only.</t>
  </si>
  <si>
    <t xml:space="preserve">
Stanislaus DMC-ODS did not meet the standard for time or distance and capacity and composition due to submitting inaccurate data. DHCS was unable to analyze and determine compliance.</t>
  </si>
  <si>
    <t>Tulare DMC-ODS did not meet the standard for time or distance and capacity and composition. DHCS analyzed Network Adequacy Certification Tool submitted by the Plan to determine compliance.</t>
  </si>
  <si>
    <t>Yolo DMC-ODS did not meet the standard for time or distance and capacity and composition. DHCS analyzed Network Adequacy Certification Tool submitted by the Plan to determine compliance.</t>
  </si>
  <si>
    <t>Alameda DMC-ODS is required to submit a plan of correction within 30 days to address the deficiency, which is subject to DHCS BH approval.  DHCS BH will monitor the corrective action plan (CAP) to ensure the plan submits a valid contract for language capabilities. Any plan that remains deficient is subject to sanction.  Please note, during the contract validation period, interpretation services are rendered.  The state will monitor Alameda DMC-ODS on monthly basis for progress towards the CAP resolution.</t>
  </si>
  <si>
    <t xml:space="preserve">
Contra Costa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Contra Costa DMC-ODS on monthly basis for progress towards the CAP resolution.</t>
  </si>
  <si>
    <t xml:space="preserve">
Fresno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Fresno DMC-ODS on monthly basis for progress towards the CAP resolution.</t>
  </si>
  <si>
    <t xml:space="preserve">
Los Angeles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Los Angeles DMC-ODS on monthly basis for progress towards the CAP resolution.</t>
  </si>
  <si>
    <t xml:space="preserve">Merced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Plan must also submit a valid contract for language capacity. Any plan that remains deficient is subject to sanction.  Please note, during the contract validation period, interpretation services are rendered. The state will monitor Merced DMC-ODS on monthly basis for progress towards the CAP resolution. </t>
  </si>
  <si>
    <t>Monterey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and capacity and composition. Any plan that remains deficient is subject to sanction. The state will monitor Monterey DMC-ODS on monthly basis for progress towards the CAP resolution.</t>
  </si>
  <si>
    <t xml:space="preserve">
Napa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Napa DMC-ODS on monthly basis for progress towards the CAP resolution.</t>
  </si>
  <si>
    <t xml:space="preserve">
Nevada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Nevada DMC-ODS on monthly basis for progress towards the CAP resolution.</t>
  </si>
  <si>
    <t xml:space="preserve">
Regional Model PHC is required to submit a plan of correction within 30 days to address the deficiency, which is subject to DHCS BH approval. DHCS BH will monitor the CAP to ensure the plan submits Network Adequacy Certification Tool to analyze time or distance, capacity and composition. Plan must also submit a valid contract for language capabilities. Any plan that remains deficient is subject to sanction. Please note, during the contract validation period, interpretation services are rendered. The state will monitor Regional Model PHC DMC-ODS on monthly basis for progress towards the CAP resolution.</t>
  </si>
  <si>
    <t xml:space="preserve">
Placer DMC-ODS is required to submit a plan of correction within 30 days to address the deficiency, which is subject to DHCS BH approval. DHCS BH will monitor the CAP to ensure the plan submits Network Adequacy Certification Tool to analyze time or distance, capacity and composition. Plan must also submit a valid contract for language capabilities. Any plan that remains deficient is subject to sanction. Please note, during the contract validation period, interpretation services are rendered. The state will monitor Placer DMC-ODS on monthly basis for progress towards the CAP resolution.</t>
  </si>
  <si>
    <t xml:space="preserve">
Sacramento DMC-ODS is required to submit a plan of correction within 30 days to address the deficiency, which is subject to DHCS BH approval. DHCS BH will monitor the CAP to ensure the plan submits Network Adequacy Certification Tool to analyze time or distance, capacity and composition. Any plan that remains deficient is subject to sanction. The state will monitor Sacramento DMC-ODS on monthly basis for progress towards the CAP resolution.</t>
  </si>
  <si>
    <t xml:space="preserve">
San Benito DMC-ODS is required to submit a plan of correction within 30 days to address the deficiency, which is subject to DHCS BH approval. DHCS BH will monitor the CAP to ensure the plan submits Network Adequacy Certification Tool to analyze time or distance, capacity and composition. Plan must also submit a valid contract for language capabilities. Any plan that remains deficient is subject to sanction. Please note, during the contract validation period, interpretation services are rendered. The state will monitor San Benito DMC-ODS on monthly basis for progress towards the CAP resolution.</t>
  </si>
  <si>
    <t>San Bernardino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Plan needs to submit supporting documentation to demonstrate good faith efforts for AIHF. Any plan that remains deficient is subject to sanction. The state will monitor San Bernardino DMC-ODS on monthly basis for progress towards the CAP resolution.</t>
  </si>
  <si>
    <t>San Diego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Any plan that remains deficient is subject to sanction. The state will monitor San Diego DMC-ODS on monthly basis for progress towards the CAP resolution.</t>
  </si>
  <si>
    <t xml:space="preserve">
San Francisco DMC-ODS is required to submit a plan of correction within 30 days to address the deficiency, which is subject to DHCS BH approval. DHCS BH will monitor the CAP to ensure the plan submits Network Adequacy Certification Tool to analyze capacity and composition. Plan must also submit a valid contract for language capabilities. Any plan that remains deficient is subject to sanction. Please note, during the contract validation period, interpretation services are rendered. The state will monitor San Francisco DMC-ODS on monthly basis for progress towards the CAP resolution.</t>
  </si>
  <si>
    <t>San Joaquin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 Joaquin DMC-ODS on monthly basis for progress towards the CAP resolution.</t>
  </si>
  <si>
    <t>San Luis Obispo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and capacity and composition. Any plan that remains deficient is subject to sanction. The state will monitor San Luis Obispo DMC-ODS on monthly basis for progress towards the CAP resolution.</t>
  </si>
  <si>
    <t xml:space="preserve">
San Mateo DMC-ODS is required to submit a plan of correction within 30 days to address the deficiency, which is subject to DHCS BH approval. DHCS BH will monitor the CAP to ensure the plan submits Network Adequacy Certification Tool to analyze time or distance, capacity and composition. Plan must also submit a valid contract for language capabilities. Any plan that remains deficient is subject to sanction. Please note, during the contract validation period, interpretation services are rendered. The state will monitor San Mateo DMC-ODS on monthly basis for progress towards the CAP resolution.</t>
  </si>
  <si>
    <t>Santa Barbara DMC-ODS is required to submit a plan of correction within 30 days to address the deficiency, which is subject to DHCS BH approval.  DHCS BH will monitor the corrective action plan (CAP) to ensure the plan submits a valid contract for language capabilities. Any plan that remains deficient is subject to sanction.  Please note, during the contract validation period, interpretation services are rendered.  The state will monitor Santa Barbara DMC-ODS on monthly basis for progress towards the CAP resolution.</t>
  </si>
  <si>
    <t>Santa Clara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Santa Clara DMC-ODS on monthly basis for progress towards the CAP resolution.</t>
  </si>
  <si>
    <t xml:space="preserve">
Santa Cruz DMC-ODS is required to submit a plan of correction within 30 days to address the deficiency, which is subject to DHCS BH approval. DHCS BH will monitor the CAP to ensure the plan submits Network Adequacy Certification Tool to analyze time or distance and capacity and composition. Plan must also submit a valid contract for language capabilities. Any plan that remains deficient is subject to sanction. Please note, during the contract validation period, interpretation services are rendered. The state will monitor Santa Cruz DMC-ODS on monthly basis for progress towards the CAP resolution.</t>
  </si>
  <si>
    <t xml:space="preserve">
Stanislaus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Stanislaus DMC-ODS on monthly basis for progress towards the CAP resolution.</t>
  </si>
  <si>
    <t>Tulare DMC-ODS is required to submit a plan of correction within 30 days to address the deficiency, which is subject to DHCS BH approval.  DHCS BH will monitor the corrective action plan (CAP) to ensure the plan submits a Network Adequacy Certification Tool to analyze time or distance and capacity and composition. Any plan that remains deficient is subject to sanction. The state will monitor Tulare DMC-ODS on monthly basis for progress towards the CAP resolution.</t>
  </si>
  <si>
    <t>Yolo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and capacity and composition. Any plan that remains deficient is subject to sanction. The state will monitor Yolo DMC-ODS on monthly basis for progress towards the CAP resolution.</t>
  </si>
  <si>
    <t xml:space="preserve">After the reassessment date of 3/15/2023, the DMC-ODS plan remediated all deficiencies. </t>
  </si>
  <si>
    <t>After the reassessment date of 3/15/23, the DMC-ODS plan did not remediate all deficiencies.</t>
  </si>
  <si>
    <t>After the reassessment date of 3/15/2023, the DMC-ODS plan remediated all deficiencies.</t>
  </si>
  <si>
    <t>DHCS' required the DMC-ODS plan to submit an Alternative Access Standards (AAS) Request for  not meeting time or distance standards.</t>
  </si>
  <si>
    <t xml:space="preserve">DHCS granted Alternative Access Standards (AAS) Request for areas the DMC-ODS plan is unable to meet time or distance standards as the plan has exhausted all other reasonable options to obtain providers to meet the applicable standards. </t>
  </si>
  <si>
    <t>DHCS granted Alternative Access Standards (AAS) Request for areas the DMC-ODS plan is unable to meet time or distance standards as the plan has exhausted all other reasonable options to obtain providers to meet the applicable standards or DHCS determined that the requesting DMC-ODS plan has demonstrated that its delivery structure is capable of delivering the appropriate level of care and access.</t>
  </si>
  <si>
    <t>Contra Costa DMC-ODS did not meet the availability of services for time or distance and capacity and composition due to submitting inaccurate data. DHCS was unable to analyze and determine compliance.</t>
  </si>
  <si>
    <t xml:space="preserve">
Fresno DMC-ODS did not meet the availability of services for time or distance and capacity and composition. DHCS analyzed Network Adequacy Certification Tool submitted by the Plan to determine compliance.</t>
  </si>
  <si>
    <t>Los Angeles DMC-ODS did not meet the availability of services for capacity and composition. DHCS analyzed Network Adequacy Certification Tool submitted by the Plan to determine compliance.</t>
  </si>
  <si>
    <t>Merced DMC-ODS did not meet the availability for services for capacity and composition. DHCS analyzed Network Adequacy Certification Tool submitted by the Plan to determine compliance.</t>
  </si>
  <si>
    <t>Monterey DMC-ODS did not meet the availability of services for time or distance and capacity and composition. DHCS analyzed Network Adequacy Certification Tool submitted by the Plan to determine compliance.</t>
  </si>
  <si>
    <t>Napa DMC-ODS did not meet the availability of services for capacity and composition. DHCS analyzed Network Adequacy Certification Tool submitted by the Plan to determine compliance.</t>
  </si>
  <si>
    <t>Nevada DMC-ODS did not meet the availability of services for capacity and composition. DHCS analyzed Network Adequacy Certification Tool submitted by the Plan to determine compliance.</t>
  </si>
  <si>
    <t>Regional Model PHC DMC-ODS did not meet the availability of services for time or distance, capacity and composition.  DHCS analyzed Network Adequacy Certification Tool submitted by the Plan to determine compliance.</t>
  </si>
  <si>
    <t>Placer DMC-ODS did not meet the availability of services for time or distance, capacity and composition.  DHCS analyzed Network Adequacy Certification Tool submitted by the Plan to determine compliance.</t>
  </si>
  <si>
    <t>Sacramento DMC-ODS did not meet the availability of services for time or distance, capacity and composition.  DHCS analyzed Network Adequacy Certification Tool submitted by the Plan to determine compliance.</t>
  </si>
  <si>
    <t>San Benito DMC-ODS did not meet the availability of services for time or distance, capacity and composition. DHCS analyzed Network Adequacy Certification Tool submitted by the Plan to determine compliance.</t>
  </si>
  <si>
    <t>San Bernardino DMC-ODS did not meet the availability of services for capacity and composition. DHCS analyzed Network Adequacy Certification Tool submitted by the Plan to determine compliance.</t>
  </si>
  <si>
    <t>San Diego DMC-ODS did not meet the availability of services for time or distance. DHCS analyzed Network Adequacy Certification Tool submitted by the Plan to determine compliance.</t>
  </si>
  <si>
    <t>San Francisco DMC-ODS did not meet the availability of services for capacity and composition. DHCS analyzed Network Adequacy Certification Tool submitted by the Plan to determine compliance.</t>
  </si>
  <si>
    <t>San Joaquin DMC-ODS did not meet the availability of services for capacity and composition. DHCS analyzed Network Adequacy Certification Tool submitted by the Plan to determine compliance.</t>
  </si>
  <si>
    <t xml:space="preserve">San Luis Obispo DMC-ODS did not meet the availability of services for time or distance and capacity and composition. DHCS analyzed Network Adequacy Certification Tool submitted by the Plan to determine compliance. </t>
  </si>
  <si>
    <t>San Mateo DMC-ODS did not meet the availability of services for time or distance and capacity and composition.  DHCS analyzed Network Adequacy Certification Tool submitted by the Plan to determine compliance.</t>
  </si>
  <si>
    <t>Santa Clara DMC-ODS did not meet the availability of services for capacity and composition. DHCS analyzed Network Adequacy Certification Tool submitted by the Plan to determine compliance.</t>
  </si>
  <si>
    <t xml:space="preserve">Santa Cruz DMC-ODS did not meet the availability of services for time or distance and capacity and composition.  DHCS analyzed Network Adequacy Certification Tool submitted by the Plan to determine compliance. </t>
  </si>
  <si>
    <t xml:space="preserve">
Stanislaus DMC-ODS did not meet the availability of services for time or distance and capacity and composition due to submitting inaccurate data. DHCS was unable to analyze and determine compliance.</t>
  </si>
  <si>
    <t xml:space="preserve">Tulare DMC-ODS did not meet the availability of services for time or distance and capacity and composition. DHCS analyzed Network Adequacy Certification Tool submitted by the Plan to determine compliance. </t>
  </si>
  <si>
    <t>Yolo DMC-ODS did not meet the availability of services for time or distance and capacity and composition. DHCS analyzed Network Adequacy Certification Tool submitted by the Plan to determine compliance.</t>
  </si>
  <si>
    <t>Contra Costa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Contra Costa DMC-ODS on monthly basis for progress towards the CAP resolution. The Plan must permit out-of-network access for as long as the Plan’s provider network is unable to provide the services in accordance with the standards.</t>
  </si>
  <si>
    <t>Fresno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Contra Costa DMC-ODS on monthly basis for progress towards the CAP resolution. The Plan must permit out-of-network access for as long as the Plan’s provider network is unable to provide the services in accordance with the standards.</t>
  </si>
  <si>
    <t>Los Angeles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Los Angeles DMC-ODS on monthly basis for progress towards the CAP resolution. The Plan must permit out-of-network access for as long as the Plan’s provider network is unable to provide the services in accordance with the standards.</t>
  </si>
  <si>
    <t>Merced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Merced DMC-ODS on monthly basis for progress towards the CAP resolution. The Plan must permit out-of-network access for as long as the Plan’s provider network is unable to provide the services in accordance with the standards.</t>
  </si>
  <si>
    <t>Monterey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and capacity and composition. Any plan that remains deficient is subject to sanction. The state will monitor Monterey DMC-ODS on monthly basis for progress towards the CAP resolution. The Plan must permit out-of-network access for as long as the Plan’s provider network is unable to provide the services in accordance with the standards.</t>
  </si>
  <si>
    <t>Napa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Napa DMC-ODS on monthly basis for progress towards the CAP resolution. The Plan must permit out-of-network access for as long as the Plan’s provider network is unable to provide the services in accordance with the standards.</t>
  </si>
  <si>
    <t>Nevada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Nevada DMC-ODS on monthly basis for progress towards the CAP resolution. The Plan must permit out-of-network access for as long as the Plan’s provider network is unable to provide the services in accordance with the standards.</t>
  </si>
  <si>
    <t>Regional Model PHC is required to submit a plan of correction within 30 days to address the deficiency, which is subject to DHCS BH approval. DHCS BH will monitor the CAP to ensure the plan submits Network Adequacy Certification Tool to analyze time or distance, capacity and composition. Any plan that remains deficient is subject to sanction. The state will monitor Regional Model PHC DMC-ODS on monthly basis for progress towards the CAP resolution. The Plan must permit out-of-network access for as long as the Plan’s provider network is unable to provide the services in accordance with the standards.</t>
  </si>
  <si>
    <t>Placer is required to submit a plan of correction within 30 days to address the deficiency, which is subject to DHCS BH approval. DHCS BH will monitor the CAP to ensure the plan submits Network Adequacy Certification Tool to analyze time or distance, capacity and composition. Any plan that remains deficient is subject to sanction. The state will monitor Placer DMC-ODS on monthly basis for progress towards the CAP resolution. The Plan must permit out-of-network access for as long as the Plan’s provider network is unable to provide the services in accordance with the standards.</t>
  </si>
  <si>
    <t>Sacramento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Sacramento DMC-ODS on monthly basis for progress towards the CAP resolution. The Plan must permit out-of-network access for as long as the Plan’s provider network is unable to provide the services in accordance with the standards.</t>
  </si>
  <si>
    <t>San Benito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San Benito DMC-ODS on monthly basis for progress towards the CAP resolution. The Plan must permit out-of-network access for as long as the Plan’s provider network is unable to provide the services in accordance with the standards.</t>
  </si>
  <si>
    <t>San Bernardino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 Bernardino DMC-ODS on monthly basis for progress towards the CAP resolution. The Plan must permit out-of-network access for as long as the Plan’s provider network is unable to provide the services in accordance with the standards.</t>
  </si>
  <si>
    <t>San Diego DMC-ODS is required to submit a plan of correction within 30 days to address the deficiency, which is subject to DHCS BH approval.  DHCS BH will monitor the corrective action plan (CAP) to ensure the plan submits a Network Adequacy Certification Tool to analyze time or distance standards. Any plan that remains deficient is subject to sanction. The state will monitor San Diego DMC-ODS on monthly basis for progress towards the CAP resolution. The Plan must permit out-of-network access for as long as the Plan’s provider network is unable to provide the services in accordance with the standards.</t>
  </si>
  <si>
    <t>San Francisco DMC-ODS is required to submit a plan of correction within 30 days to address the deficiency, which is subject to DHCS BH approval. DHCS BH will monitor the CAP to ensure the plan submits Network Adequacy Certification Tool to analyze capacity and composition. Any plan that remains deficient is subject to sanction. The state will monitor San Francisco DMC-ODS on monthly basis for progress towards the CAP resolution. The Plan must permit out-of-network access for as long as the Plan’s provider network is unable to provide the services in accordance with the standards.</t>
  </si>
  <si>
    <t>San Joaquin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 Joaquin DMC-ODS on monthly basis for progress towards the CAP resolution. The Plan must permit out-of-network access for as long as the Plan’s provider network is unable to provide the services in accordance with the standards.</t>
  </si>
  <si>
    <t>San Luis Obispo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San Luis Obispo DMC-ODS on monthly basis for progress towards the CAP resolution. The Plan must permit out-of-network access for as long as the Plan’s provider network is unable to provide the services in accordance with the standards.</t>
  </si>
  <si>
    <t>San Mateo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San Mateo DMC-ODS on monthly basis for progress towards the CAP resolution. The Plan must permit out-of-network access for as long as the Plan’s provider network is unable to provide the services in accordance with the standards.</t>
  </si>
  <si>
    <t>Santa Clara DMC-ODS is required to submit a plan of correction within 30 days to address the deficiency, which is subject to DHCS BH approval.  DHCS BH will monitor the corrective action plan (CAP) to ensure the plan submits a Network Adequacy Certification Tool to analyze capacity and composition. Any plan that remains deficient is subject to sanction. The state will monitor Santa Clara DMC-ODS on monthly basis for progress towards the CAP resolution.  The Plan must permit out-of-network access for as long as the Plan’s provider network is unable to provide the services in accordance with the standards.</t>
  </si>
  <si>
    <t>Santa Cruz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Santa Cruz DMC-ODS on monthly basis for progress towards the CAP resolution. The Plan must permit out-of-network access for as long as the Plan’s provider network is unable to provide the services in accordance with the standards.</t>
  </si>
  <si>
    <t>Stanislaus DMC-ODS is required to submit a plan of correction within 30 days to address the deficiency, which is subject to DHCS BH approval. DHCS BH will monitor the CAP to ensure the plan submits Network Adequacy Certification Tool to analyze time or distance standards and capacity and composition.  Any plan that remains deficient is subject to sanction. The state will monitor Stanislaus DMC-ODS on monthly basis for progress towards the CAP resolution. The Plan must permit out-of-network access for as long as the Plan’s provider network is unable to provide the services in accordance with the standards.</t>
  </si>
  <si>
    <t>Tulare DMC-ODS is required to submit a plan of correction within 30 days to address the deficiency, which is subject to DHCS BH approval.  DHCS BH will monitor the corrective action plan (CAP) to ensure the plan submits a Network Adequacy Certification Tool to analyze time or distance and capacity and composition. Any plan that remains deficient is subject to sanction. The state will monitor Tulare DMC-ODS on monthly basis for progress towards the CAP resolution. The Plan must permit out-of-network access for as long as the Plan’s provider network is unable to provide the services in accordance with the standards.</t>
  </si>
  <si>
    <t>Yolo DMC-ODS is required to submit a plan of correction within 30 days to address the deficiency, which is subject to DHCS BH approval. DHCS BH will monitor the CAP to ensure the plan submits Network Adequacy Certification Tool to analyze time or distance and capacity and composition. Any plan that remains deficient is subject to sanction. The state will monitor Yolo DMC-ODS on monthly basis for progress towards the CAP resolution. The Plan must permit out-of-network access for as long as the Plan’s provider network is unable to provide the services in accordance with the standards.</t>
  </si>
  <si>
    <t>Provider to member ratios</t>
  </si>
  <si>
    <t>Maximum distance to travel</t>
  </si>
  <si>
    <t>One full-time equivalent 
Primary Care Dentist to 
every 2,000 members</t>
  </si>
  <si>
    <t>One full-time equivalent
network dentist to every 
1,200 members</t>
  </si>
  <si>
    <t>30 minutes from a 
member's residence</t>
  </si>
  <si>
    <t>10 miles from a member's 
residence</t>
  </si>
  <si>
    <t>Member must be seen
 within 4 weeks</t>
  </si>
  <si>
    <t>Member must be seen
within 30 business days</t>
  </si>
  <si>
    <t>Member must be seen
within 30 calendar days</t>
  </si>
  <si>
    <t xml:space="preserve">Member must be seen 
within 24 hours (Emergency) </t>
  </si>
  <si>
    <t xml:space="preserve">Primary Care Dentist </t>
  </si>
  <si>
    <t>Primary Care Dentist, Endodontists, Oral and Maxillofacial
Surgeons, Orthodontists,
Pedodontists, 
Periodontists, and 
Prosthodontists</t>
  </si>
  <si>
    <t>Endodontists, Oral and Maxillofacial
Surgeons, Orthodontists,
Pedodontists, 
Periodontists, and 
Prosthodontists</t>
  </si>
  <si>
    <t>Large metro</t>
  </si>
  <si>
    <t>Annually</t>
  </si>
  <si>
    <t>Monthly</t>
  </si>
  <si>
    <t>Quarterly</t>
  </si>
  <si>
    <t>Health Net of California, Inc - Los Angeles</t>
  </si>
  <si>
    <t>Access Dental Plan - Los Angeles</t>
  </si>
  <si>
    <t>LIBERTY Dental Plan - Los Angeles</t>
  </si>
  <si>
    <t>Health Net of California, Inc. - Sacramento</t>
  </si>
  <si>
    <t>Access Dental Plan - Sacramento</t>
  </si>
  <si>
    <t>LIBERTY Dental Plan - Sacramento</t>
  </si>
  <si>
    <t>For reference, please see the attached “DMC Summary Document" and to demonstrate compliance and methodology conducted to analyze 42 CFR § 438.68, please see the attached " Medi-Cal (DMC) Methodology Overview.”</t>
  </si>
  <si>
    <t xml:space="preserve">While reviewing the Time and Distance deliverable, DHCS determined Health Net of California, Inc. - Los Angeles County Dental Plan is not in compliance as there are members in five zip codes in Los Angeles County which must travel more than 10 miles or 30 minutes to a dental. Confirming the findings reported by the plan, DHCS’s geomaps identified the same zip codes as having members who must travel more than 10 miles or 30 minutes to a dental provider. </t>
  </si>
  <si>
    <t xml:space="preserve">While reviewing the Time and Distance deliverable, DHCS determined Access Dental Plan - Los Angeles County is not in compliance as there are members in five zip codes in Los Angeles County which must travel more than 10 miles or 30 minutes to a dental. Confirming the findings reported by the plan, DHCS’s geomaps identified the same zip codes as having members who must travel more than 10 miles or 30 minutes to a dental provider. </t>
  </si>
  <si>
    <t xml:space="preserve">While reviewing the Time and Distance deliverable, DHCS determined LIBERTY Dental plan - Los Angeles County is not in compliance as there are members in four zip codes in Los Angeles County which must travel more than 10 miles or 30 minutes to a dental. Confirming the findings reported by the plan, DHCS’s geomaps identified the same zip codes as having members who must travel more than 10 miles or 30 minutes to a dental provider. </t>
  </si>
  <si>
    <t xml:space="preserve">While reviewing the Time and Distance deliverable, DHCS determined Access Dental Plan - Sacramento County is not in compliance as there are members in two zip codes in Sacramento County which must travel more than 10 miles or 30 minutes to a dental. Confirming the findings reported by the plan, DHCS’s geomaps identified the same zip codes as having members who must travel more than 10 miles or 30 minutes to a dental provider. </t>
  </si>
  <si>
    <t>On June 02, 2023, DHCS requested Health Net of California, Inc Dental Plan - Los Angeles County submit an AAS request for review and approval to ensure compliance with the state established standards</t>
  </si>
  <si>
    <t>On June 02, 2023, DHCS requested Access Dental Plan - Los Angeles County submit a revised AAS request for review and approval to ensure compliance with the state established standards</t>
  </si>
  <si>
    <t>On June 02, 2023, DHCS requested LIBERTY Dental Plan - Los Angeles County submit an AAS request for review and approval to ensure compliance with the state established standards</t>
  </si>
  <si>
    <t>On June 02, 2023, DHCS requested Access Dental Plan- Sacramento County submit a revised AAS request for review and approval to ensure compliance with the state established standards</t>
  </si>
  <si>
    <t>In accordance with WIC 14197(f)(3)(C), DMC Plans must have a DHCS approved Alternate Access Standard (AAS) if time and distance cannot be met.</t>
  </si>
  <si>
    <t>In July 2021 DHCS approved Health Net of California, Inc. - Sacramento AAS request upon evaluation and consideration of the number of members affected, the location of the nearest network provider, and the lack of dental offices and/or fee-for-service providers
in the area.</t>
  </si>
  <si>
    <t>In July 2021 DHCS approved LIBERTY Dental Plan - Sacramento AAS request upon evaluation and consideration of the number of members affected, the location of the nearest network provider, and the lack of dental offices and/or fee-for-service providers
in the area.</t>
  </si>
  <si>
    <t>Call Center Hold Time</t>
  </si>
  <si>
    <t>Minimum Mandatory Provider Type</t>
  </si>
  <si>
    <t>1 Full-Time Equivalent Physician to every 1,200 Members</t>
  </si>
  <si>
    <t>1 Full-Time Equivalent PCP to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</si>
  <si>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</si>
  <si>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</si>
  <si>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</si>
  <si>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</si>
  <si>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</si>
  <si>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</si>
  <si>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</si>
  <si>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</si>
  <si>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</si>
  <si>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 xml:space="preserve">30 minutes or 15 miles from any Member or anticipated Member’s residence  </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</si>
  <si>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</si>
  <si>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</si>
  <si>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</si>
  <si>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</si>
  <si>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Non-urgent: Within 36 business days of the request for appointment</t>
  </si>
  <si>
    <t>Preventive: Within 40 business days of the request for appointment</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</si>
  <si>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</si>
  <si>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</si>
  <si>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</si>
  <si>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</si>
  <si>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10 minutes from the time the call is placed</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</si>
  <si>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</si>
  <si>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</si>
  <si>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Total Network Physicians</t>
  </si>
  <si>
    <t>Primary Care</t>
  </si>
  <si>
    <t>Outpatient Mild-to-Moderate Mental Health Services</t>
  </si>
  <si>
    <t>Specialty Care</t>
  </si>
  <si>
    <t>Obstetrics/Gynecology Primary Care</t>
  </si>
  <si>
    <t>Obstetrics/Gynecology Specialty Care</t>
  </si>
  <si>
    <t>Non-Specialty Mental Health Providers</t>
  </si>
  <si>
    <t>Dental Providers</t>
  </si>
  <si>
    <t>LTSS-SNF</t>
  </si>
  <si>
    <t>LTSS: Intermediate Care Facility/Developmentally Disabled (ICF-DD)</t>
  </si>
  <si>
    <t xml:space="preserve">LTSS: Community Based Adult Services (CBAS) </t>
  </si>
  <si>
    <t>Medi-Cal Managed Care Health Plan Call Center</t>
  </si>
  <si>
    <t>MPTs include: Federally Qualified Health Center, Rural Health Clinic, Freestanding Birthing Center, Licsensed Midwife and Certified Nurse Midwife</t>
  </si>
  <si>
    <t xml:space="preserve">Indian Health Care Provider </t>
  </si>
  <si>
    <t>All applicable populations</t>
  </si>
  <si>
    <t>All populations</t>
  </si>
  <si>
    <t>Rural</t>
  </si>
  <si>
    <t>Small counties</t>
  </si>
  <si>
    <t>Medium counties</t>
  </si>
  <si>
    <t>Dense counties</t>
  </si>
  <si>
    <t>Semi-annually</t>
  </si>
  <si>
    <t>Aetna Better Health of California (Aetna)</t>
  </si>
  <si>
    <t>AIDS Health Foundation (AHF)</t>
  </si>
  <si>
    <t>Alameda Alliance for Health (AAH)</t>
  </si>
  <si>
    <t>Anthem Blue Cross Partnership Plan (Anthem)</t>
  </si>
  <si>
    <t>Blue Shield of CA Promise Health Plan (BSP)</t>
  </si>
  <si>
    <t>California Health and Wellness (CHW)</t>
  </si>
  <si>
    <t>CalOptima</t>
  </si>
  <si>
    <t>CalViva Health (CalViva)</t>
  </si>
  <si>
    <t>CenCal Health (CenCal)</t>
  </si>
  <si>
    <t>Central California Alliance for Health (CCAH)</t>
  </si>
  <si>
    <t>Community Health Group Partnership Plan (CHG)</t>
  </si>
  <si>
    <t>Contra Costa Health Plan (CCHP)</t>
  </si>
  <si>
    <t>Gold Coast Health Plan (GCHP)</t>
  </si>
  <si>
    <t>Health Net Community Solutions, Inc. (Health Net)</t>
  </si>
  <si>
    <t>Health Plan of San Joaquin (HPSJ)</t>
  </si>
  <si>
    <t>Health Plan of San Mateo (HPSM)</t>
  </si>
  <si>
    <t>Inland Empire Health Plan (IEHP)</t>
  </si>
  <si>
    <t>Kern Health Systems (KHS)</t>
  </si>
  <si>
    <t>KP Cal LLC NorCal &amp; SoCal (Kaiser)</t>
  </si>
  <si>
    <t>L.A. Care Health Plan (L.A. Care)</t>
  </si>
  <si>
    <t>Molina Healthcare of California Partner Plan, Inc. (Molina)</t>
  </si>
  <si>
    <t>Partnership Health Plan of California (Partnership)</t>
  </si>
  <si>
    <t>San Francisco Health Plan (SFHP)</t>
  </si>
  <si>
    <t>Santa Clara Family Health Plan (SCFHP)</t>
  </si>
  <si>
    <t>UnitedHealthcare Community Plan (United)</t>
  </si>
  <si>
    <t>SCAN Health Plan (SCAN)</t>
  </si>
  <si>
    <t xml:space="preserve">Annual analyis of Geomapping conducted in February 2023 showed the plan compliant with all time or distance standards, with the exception of the areas the plan received an Alternative Access Standrard approval as noted in C.2.c.
For a description of the analysis conducted for time or distance, see the "2022 ANC Analysis Methods" document. </t>
  </si>
  <si>
    <t>Time or Distance Standards: November 2022 AHF submitted a delivery system alternative access standard request to DHCS for the consideration of approval of an alternative to the required time or distance standards. DHCS approved the request due to the plan's delivery system.</t>
  </si>
  <si>
    <t xml:space="preserve">Annual analyis of Geomapping conducted in February 2023 showed the plan compliant with all time or distance standards, with the exception of the deficiencies as noted in C.2.c.
For a description of the analysis conducted for time or distance, see the "2022 ANC Analysis Methods" document. </t>
  </si>
  <si>
    <t xml:space="preserve">Annual analyis of Geomapping conducted in February 2023 showed the plan compliant with all time or distance standards.
For a description of the analysis conducted for time or distance, see the "2022 ANC Analysis Methods" document. </t>
  </si>
  <si>
    <t xml:space="preserve">
Time or Distance Standards: December 2022 Kaiser submitted a delivery system alternative access standard request to DHCS for the consideration of approval of an alternative to the required time or distance standards. DHCS approved the request due to the plan's delivery system.</t>
  </si>
  <si>
    <t xml:space="preserve">
Time or Distance Standards: SCAN submitted a delivery system alternative access standard request to DHCS in September 2021 for the consideration of approval of an alternative to the required time or distance standards. DHCS approved the request due to the plan's delivery system.</t>
  </si>
  <si>
    <t>Please see the "2022 ANC MCP Results" file for the time or distance results outlined by MCP/County.</t>
  </si>
  <si>
    <t xml:space="preserve">DHCS is actively working with the plan to ensure the exceptions as described in C.2.f &amp; C.2.g are properly submitted and meet DHCS' requirements for approval. </t>
  </si>
  <si>
    <t>In accordance with WIC sections 14197(e)(2) MCPs must submit an Alternative Access Standards (AAS) Request for DHCS' review and approval for areas the MCP is unable to meet time or distance standards.Please see the "2022 ANC Alternative Access Standards Requests" file for all AAS granted.</t>
  </si>
  <si>
    <t xml:space="preserve">AHF was granted an alternative to the time or distance standards based on Welfare &amp; Institutions Code section 14197(e)(1)(B). </t>
  </si>
  <si>
    <t xml:space="preserve">Kaiser was granted an alternative to the time or distance standards based on Welfare &amp; Institutions Code section 14197(e)(1)(B). </t>
  </si>
  <si>
    <t xml:space="preserve">SCAN was granted an alternative to the time or distance standards based on Welfare &amp; Institutions Code section 14197(e)(1)(B). </t>
  </si>
  <si>
    <t>DHCS granted Alternative Access Standards (AAS) Request for areas the MCP is unable to meet time or distance standards as the plan has exhausted all other reasonable options to obtain providers to meet the applicable standards or DHCS determined that the requesting Medi-Cal managed care plan has demonstrated that its delivery structure is capable of delivering the appropriate level of care and access.</t>
  </si>
  <si>
    <t>AHF operates as a full-service MCO and provides HIV care and services to adults 21 years and older that have a prior AIDS diagnosis in their medical record and reside in Los Angeles County. AHF assigns each member to an HIV specialist PCP and offers care coordination that is comprised of RN Care Team Managers, LVNs, and community health workers. Most members require extensive care coordination which is led by the member's RN Care Team Managers. For areas with time and distance decifiencies, the MCO will provide transportation to the closest required specialist or arrange for an authorization to a non-contracted specialist utilizing the MCP's letter of agreement (LOA) process. As authorized by Welfare &amp; Institutions Code section 14197(e)(1)(B), AHF demonstrated that its delivery structure is capable of delivering the appropriate level of care and access and DHCS reviewed and approved their justification for a delivery system alternative access standard request.</t>
  </si>
  <si>
    <t>Kaiser's integrated care delivery model organizes and delivers care through high performing, exclusively contracted multispecialty medical groups and a tightly connected system of full-service medical centers and hospitals that are enabled by advanced medical technology and a robust Electronic Health Record system. Kaiser serves members all ages in Sacramento and San Diego Counties with a range of medical needs and diagnoses. As authorized by Welfare &amp; Institutions Code section 14197(e)(1)(B), Kaiser demonstrated that its delivery structure is capable of delivering the appropriate level of care and access and DHCS reviewed and approved their justification for a delivery system alternative access standard request.</t>
  </si>
  <si>
    <t>SCAN is a Fully Integrated Dual Eligible (FIDE) Special Needs Plan (SNP) in California
through a Medicare Advantage contract with CMS and a limited-scope Medi-Cal services
contract with DHCS. SCAN’s health care delivery model is conducted via a delegated model that
contracts with medical groups who in turn contract with individual providers, physician
groups, and hospitals. SCAN serves members that are 65 years of age or older and have both Medicare
and Medi-Cal eligibility; members reside in Los Angeles, Riverside, and San Bernardino counties. As authorized by Welfare &amp; Institutions Code section 14197(e)(1)(B), SCAN demonstrated that its delivery structure is capable of delivering the appropriate level of care and access and DHCS reviewed and approved their justification for a delivery system alternative access standard request.</t>
  </si>
  <si>
    <t>For a description of analysis for each standard, see the "2022 ANC Analysis Methods" document.
Total Network Physicians Ratio Standard:
Based on DHCS' June 2022 calculation of ratios, Aetna complies with total network physicians of one FTE physician to every 1,200 members.
Primary Care Provider to Enrollee Ratios Standard:
Based on DHCS' June 2022 calculation of ratios, Aetna complies with one Full-Time Equivalent PCP to 2,000 members. 
Outpatient Mental Health Provider to Member Ratios Standard:
Based on DHCS' June 2022 calculation, Aetna complies with the minimum number of Outpatient Mental Health Providers based on last year's utilization.
Mandatory Provider Types &amp; IHF Standards:
Based on DHCS' review of June 2022 data, Aetna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</si>
  <si>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AHF complies with total network physicians of one FTE physician to every 1,200 members.
Primary Care Provider to Enrollee Ratios Standard:
Based on DHCS' June 2022 calculation of ratios, AHF complies with one Full-Time Equivalent PCP to 2,000 members. 
Outpatient Mental Health Provider to Member Ratios Standard:
Based on DHCS' June 2022 calculation, Aetna complies with the minimum number of Outpatient Mental Health Providers based on last year's utilization.
Mandatory Provider Types &amp; IHF Standards:
Based on DHCS' review of June 2022 data, AAH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</si>
  <si>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AAH complies with total network physicians of one FTE physician to every 1,200 members.
Primary Care Provider to Enrollee Ratios Standard:
Based on DHCS' June 2022 calculation of ratios, AAH complies with one Full-Time Equivalent PCP to 2,000 members. 
Outpatient Mental Health Provider to Member Ratios Standard:
Based on DHCS' June 2022 calculation, AAH complies with the minimum number of Outpatient Mental Health Providers based on last year's utilization.
Mandatory Provider Types &amp; IHF Standards:
Based on DHCS' review of June 2022 data, AAH complies with at least on MPT where available in each county in which the plan operates and offered to contract with all available IHCP in each county in which the plan operates. AAH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</si>
  <si>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Anthem complies with total network physicians of one FTE physician to every 1,200 members.
Primary Care Provider to Enrollee Ratios Standard:
Based on DHCS' June 2022 calculation of ratios, Anthem complies with one Full-Time Equivalent PCP to 2,000 members. 
Outpatient Mental Health Provider to Member Ratios Standard:
Based on DHCS' June 2022 calculation, Anthem complies with the minimum number of Outpatient Mental Health Providers based on last year's utilization.
Mandatory Provider Types &amp; IHF Standards:
Based on DHCS' review of June 2022 data, Anthem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</si>
  <si>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BSP complies with total network physicians of one FTE physician to every 1,200 members.
Primary Care Provider to Enrollee Ratios Standard:
Based on DHCS' June 2022 calculation of ratios, BSP complies with one Full-Time Equivalent PCP to 2,000 members. 
Outpatient Mental Health Provider to Member Ratios Standard:
Based on DHCS' June 2022 calculation, BSP complies with the minimum number of Outpatient Mental Health Providers based on last year's utilization.
Mandatory Provider Types &amp; IHF Standards:
Based on DHCS' review of June 2022 data, BSP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</si>
  <si>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CHW complies with total network physicians of one FTE physician to every 1,200 members.
Primary Care Provider to Enrollee Ratios Standard:
Based on DHCS' June 2022 calculation of ratios, CHW complies with one Full-Time Equivalent PCP to 2,000 members. 
Outpatient Mental Health Provider to Member Ratios Standard:
Based on DHCS' June 2022 calculation, CHW complies with the minimum number of Outpatient Mental Health Providers based on last year's utilization.
Mandatory Provider Types &amp; IHF Standards:
Based on DHCS' review of June 2022 data, CHW complies with at least on MPT where available in each county in which the plan operates and offered to contract with all available IHCP in each county in which the plan operates. CHW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</si>
  <si>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CalOptima complies with total network physicians of one FTE physician to every 1,200 members.
Primary Care Provider to Enrollee Ratios Standard:
Based on DHCS' June 2022 calculation of ratios, CalOptima complies with one Full-Time Equivalent PCP to 2,000 members. 
Outpatient Mental Health Provider to Member Ratios Standard:
Based on DHCS' June 2022 calculation, CalOptima complies with the minimum number of Outpatient Mental Health Providers based on last year's utilization.
Mandatory Provider Types &amp; IHF Standards:
Based on DHCS' review of June 2022 data, CalOptima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</si>
  <si>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CalViva complies with total network physicians of one FTE physician to every 1,200 members.
Primary Care Provider to Enrollee Ratios Standard:
Based on DHCS' June 2022 calculation of ratios, CalViva complies with one Full-Time Equivalent PCP to 2,000 members. 
Outpatient Mental Health Provider to Member Ratios Standard:
Based on DHCS' June 2022 calculation, CalViva complies with the minimum number of Outpatient Mental Health Providers based on last year's utilization.
Mandatory Provider Types &amp; IHF Standards:
Based on DHCS' review of June 2022 data, CalViva complies with at least on MPT where available in each county in which the plan operates and offered to contract with all available IHCP in each county in which the plan operates. CalViva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</si>
  <si>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CenCal complies with total network physicians of one FTE physician to every 1,200 members.
Primary Care Provider to Enrollee Ratios Standard:
Based on DHCS' June 2022 calculation of ratios, CenCal complies with one Full-Time Equivalent PCP to 2,000 members.
Outpatient Mental Health Provider to Member Ratios Standard:
Based on DHCS' June 2022 calculation, CenCal complies with the minimum number of Outpatient Mental Health Providers based on last year's utilization.
Mandatory Provider Types &amp; IHF Standards:
Based on DHCS' review of June 2022 data, CenCal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</si>
  <si>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CCAH complies with total network physicians of one FTE physician to every 1,200 members.
Primary Care Provider to Enrollee Ratios Standard:
Based on DHCS' June 2022 calculation of ratios, CCAH complies with one Full-Time Equivalent PCP to 2,000 members. 
Outpatient Mental Health Provider to Member Ratios Standard:
Based on DHCS' June 2022 calculation, CCAH complies with the minimum number of Outpatient Mental Health Providers based on last year's utilization.
Mandatory Provider Types &amp; IHF Standards:
Based on DHCS' review of June 2022 data, CCAH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</si>
  <si>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CHG complies with total network physicians of one FTE physician to every 1,200 members.
Primary Care Provider to Enrollee Ratios Standard:
Based on DHCS' June 2022 calculation of ratios, CHG complies with one Full-Time Equivalent PCP to 2,000 members. 
Outpatient Mental Health Provider to Member Ratios Standard:
Based on DHCS' June 2022 calculation, CHG complies with the minimum number of Outpatient Mental Health Providers based on last year's utilization.
Mandatory Provider Types &amp; IHF Standards:
Based on DHCS' review of June 2022 data, CHG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</si>
  <si>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CCHP complies with total network physicians of one FTE physician to every 1,200 members.
Primary Care Provider to Enrollee Ratios Standard:
Based on DHCS' June 2022 calculation of ratios, CCHP complies with one Full-Time Equivalent PCP to 2,000 members. 
Outpatient Mental Health Provider to Member Ratios Standard:
Based on DHCS' June 2022 calculation, CCHP complies with the minimum number of Outpatient Mental Health Providers based on last year's utilization.
Mandatory Provider Types &amp; IHF Standards:
Based on DHCS' review of June 2022 data, CCHP complies with at least on MPT where available in each county in which the plan operates and offered to contract with all available IHCP in each county in which the plan operates. CCHP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</si>
  <si>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GCHP complies with total network physicians of one FTE physician to every 1,200 members.
Primary Care Provider to Enrollee Ratios Standard:
Based on DHCS' June 2022 calculation of ratios, GCHP complies with one Full-Time Equivalent PCP to 2,000 members. 
Outpatient Mental Health Provider to Member Ratios Standard:
Based on DHCS' June 2022 calculation, GCHP complies with the minimum number of Outpatient Mental Health Providers based on last year's utilization.
Mandatory Provider Types &amp; IHF Standards:
Based on DHCS' review of June 2022 data, GCHP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</si>
  <si>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Health Net complies with total network physicians of one FTE physician to every 1,200 members.
Primary Care Provider to Enrollee Ratios Standard:
Based on DHCS' June 2022 calculation of ratios, Health Net complies with one Full-Time Equivalent PCP to 2,000 members. 
Outpatient Mental Health Provider to Member Ratios Standard:
Based on DHCS' June 2022 calculation, Health Net complies with the minimum number of Outpatient Mental Health Providers based on last year's utilization.
Mandatory Provider Types &amp; IHF Standards:
Based on DHCS' review of June 2022 data, Health Net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</si>
  <si>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HPSJ complies with total network physicians of one FTE physician to every 1,200 members.
Primary Care Provider to Enrollee Ratios Standard:
Based on DHCS' June 2022 calculation of ratios, HPSJ complies with one Full-Time Equivalent PCP to 2,000 members. 
Outpatient Mental Health Provider to Member Ratios Standard:
Based on DHCS' June 2022 calculation, HPSJ  complies with the minimum number of Outpatient Mental Health Providers based on last year's utilization.
Mandatory Provider Types &amp; IHF Standards:
Based on DHCS' review of June 2022 data, HPSJ complies with at least on MPT where available in each county in which the plan operates and offered to contract with all available IHCP in each county in which the plan operates. HPSJ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</si>
  <si>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HPSM complies with total network physicians of one FTE physician to every 1,200 members.
Primary Care Provider to Enrollee Ratios Standard:
Based on DHCS' June 2022 calculation of ratios, HPSM complies with one Full-Time Equivalent PCP to 2,000 members. 
Outpatient Mental Health Provider to Member Ratios Standard:
Based on DHCS' June 2022 calculation, HPSM complies with the minimum number of Outpatient Mental Health Providers based on last year's utilization.
Mandatory Provider Types &amp; IHF Standards:
Based on DHCS' review of June 2022 data, HPSM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</si>
  <si>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IEHP complies with total network physicians of one FTE physician to every 1,200 members.
Primary Care Provider to Enrollee Ratios Standard:
Based on DHCS' June 2022 calculation of ratios, IEHP  complies with one Full-Time Equivalent PCP to 2,000 members. 
Outpatient Mental Health Provider to Member Ratios Standard:
Based on DHCS' June 2022 calculation, IEHP  complies with the minimum number of Outpatient Mental Health Providers based on last year's utilization.
Mandatory Provider Types &amp; IHF Standards:
Based on DHCS' review of June 2022 data, IEHP complies with at least on MPT where available in each county in which the plan operates and offered to contract with all available IHCP in each county in which the plan operates. IEHP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</si>
  <si>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KHS complies with total network physicians of one FTE physician to every 1,200 members.
Primary Care Provider to Enrollee Ratios Standard:
Based on DHCS' June 2022 calculation of ratios, KHS complies with one Full-Time Equivalent PCP to 2,000 members. 
Outpatient Mental Health Provider to Member Ratios Standard:
Based on DHCS' June 2022 calculation, KHS complies with the minimum number of Outpatient Mental Health Providers based on last year's utilization.
Mandatory Provider Types &amp; IHF Standards:
Based on DHCS' review of June 2022 data, KHS complies with at least on MPT where available in each county in which the plan operates and offered to contract with all available IHCP in each county in which the plan operates. KHS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</si>
  <si>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Kaiser complies with total network physicians of one FTE physician to every 1,200 members.
Primary Care Provider to Enrollee Ratios Standard:
Based on DHCS' June 2022 calculation of ratios, Kaiser complies with one Full-Time Equivalent PCP to 2,000 members. 
Outpatient Mental Health Provider to Member Ratios Standard:
Based on DHCS' June 2022 calculation, Kaiser complies with the minimum number of Outpatient Mental Health Providers based on last year's utilization.
Specialty Mental Health Provider to Member Ratios Standard:
Based on DHCS' June 2022 calculation, Kaiser complies with the minimum number of Specialty Mental Health Providers based on last year's utilization.
Mandatory Provider Types &amp; IHF Standards:
Based on DHCS' review of June 2022 data, Kaiser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</si>
  <si>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L.A. Care complies with total network physicians of one FTE physician to every 1,200 members.
Primary Care Provider to Enrollee Ratios Standard:
Based on DHCS' June 2022 calculation of ratios, L.A. Care complies with one Full-Time Equivalent PCP to 2,000 members. 
Outpatient Mental Health Provider to Member Ratios Standard:
Based on DHCS' June 2022 calculation, L.A. Care complies with the minimum number of Outpatient Mental Health Providers based on last year's utilization.
Mandatory Provider Types &amp; IHF Standards:
Based on DHCS' review of June 2022 data, L.A. Care complies with at least on MPT where available in each county in which the plan operates and offered to contract with all available IHCP in each county in which the plan operates. L.A. Care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</si>
  <si>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Molina complies with total network physicians of one FTE physician to every 1,200 members.
Primary Care Provider to Enrollee Ratios Standard:
Based on DHCS' June 2022 calculation of ratios, Molina complies with one Full-Time Equivalent PCP to 2,000 members. 
Outpatient Mental Health Provider to Member Ratios Standard:
Based on DHCS' June 2022 calculation, Molina complies with the minimum number of Outpatient Mental Health Providers based on last year's utilization.
Mandatory Provider Types &amp; IHF Standards:
Based on DHCS' review of June 2022 data, Molina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</si>
  <si>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Partnership complies with total network physicians of one FTE physician to every 1,200 members.
Primary Care Provider to Enrollee Ratios Standard:
Based on DHCS' June 2022 calculation of ratios, Partnership complies with one Full-Time Equivalent PCP to 2,000 members. 
Outpatient Mental Health Provider to Member Ratios Standard:
Based on DHCS' June 2022 calculation, Partnership complies with the minimum number of Outpatient Mental Health Providers based on last year's utilization.
Specialty Mental Health Provider to Member Ratios Standard:
Based on DHCS' June 2022 calculation, Partnership complies with the minimum number of Specialty Mental Health Providers based on last year's utilization.
Mandatory Provider Types &amp; IHF Standards:
Based on DHCS' review of June 2022 data, Partnership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</si>
  <si>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SFHP complies with total network physicians of one FTE physician to every 1,200 members.
Primary Care Provider to Enrollee Ratios Standard:
Based on DHCS' June 2022 calculation of ratios, SFHP complies with one Full-Time Equivalent PCP to 2,000 members. 
Outpatient Mental Health Provider to Member Ratios Standard:
Based on DHCS' June 2022 calculation, SFHP complies with the minimum number of Outpatient Mental Health Providers based on last year's utilization.
Mandatory Provider Types &amp; IHF Standards:
Based on DHCS' review of June 2022 data, SFHP complies with at least on MPT where available in each county in which the plan operates and offered to contract with all available IHCP in each county in which the plan operates. SFHP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</si>
  <si>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SCFHP complies with total network physicians of one FTE physician to every 1,200 members.
Primary Care Provider to Enrollee Ratios Standard:
Based on DHCS' June 2022 calculation of ratios, SCFHP complies with one Full-Time Equivalent PCP to 2,000 members. 
Outpatient Mental Health Provider to Member Ratios Standard:
Based on DHCS' June 2022 calculation, SCFHP complies with the minimum number of Outpatient Mental Health Providers based on last year's utilization.
Mandatory Provider Types &amp; IHF Standards:
Based on DHCS' review of June 2022 data, SCFHP complies with at least on MPT where available in each county in which the plan operates and offered to contract with all available IHCP in each county in which the plan operates. SCFHP also complies with offering to contract with all available FQHC and RHC in each of their counties as an LI MCP.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</si>
  <si>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United complies with total network physicians of one FTE physician to every 1,200 members.
Primary Care Provider to Enrollee Ratios Standard:
Based on DHCS' June 2022 calculation of ratios, United complies with one Full-Time Equivalent PCP to 2,000 members. 
Outpatient Mental Health Provider to Member Ratios Standard:
Based on DHCS' June 2022 calculation, United complies with the minimum number of Outpatient Mental Health Providers based on last year's utilization.
Mandatory Provider Types &amp; IHF Standards:
Based on DHCS' review of June 2022 data, United complies with at least on MPT where available in each county in which the plan operates and offered to contract with all available IHCP in each county in which the plan operates.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</si>
  <si>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For a description of analysis for each standard, see the "2022 ANC Analysis Methods" document.
Total Network Physicians Ratio Standard:
Based on DHCS' June 2022 calculation of ratios, United complies with total network physicians of one FTE physician to every 1,200 members.
Primary Care Provider to Enrollee Ratios Standard:
Based on DHCS' June 2022 calculation of ratios, United complies with one Full-Time Equivalent PCP to 2,000 members.
Mandatory Provider Types &amp; IHF Standards:
Due to provider type inapplicability, SCAN submitted narratives to DHCS justifying the absence of FBC, CNM, and LM in their network. DHCS determined SCAN’s justification was sufficient since the member population served is 65 years of age or older.
Timely Access Standards:
A review of policies and procedures conducted January 2022, showed the plan complies with availability of standards under 42 CFR 438.206(b) and (c). The plan submitted LTSS P&amp;Ps verifying that there is a process in place to ensure timely access to Skilled Nursing Facility, Intermediate Care Facility and Community-Based Adult Services centers.</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</si>
  <si>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</si>
  <si>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</si>
  <si>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</si>
  <si>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</si>
  <si>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</si>
  <si>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</si>
  <si>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</si>
  <si>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</si>
  <si>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</si>
  <si>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</si>
  <si>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</si>
  <si>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</si>
  <si>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</si>
  <si>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</si>
  <si>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compliance results are contained in a separate document</t>
  </si>
  <si>
    <t>Weekly</t>
  </si>
  <si>
    <t>Alaska</t>
  </si>
  <si>
    <t>Scenario 2: Annual report</t>
  </si>
  <si>
    <t>No, analysis methods and results are not contained in a separate document(s)</t>
  </si>
  <si>
    <t>No, compliance results are not contained in a separate document</t>
  </si>
  <si>
    <t>Urban</t>
  </si>
  <si>
    <t>Plan Provider Roster Review</t>
  </si>
  <si>
    <t>Bi-weekly</t>
  </si>
  <si>
    <t>Used for some but not all plans</t>
  </si>
  <si>
    <t>Arizona</t>
  </si>
  <si>
    <t>Scenario 3: Significant change - services</t>
  </si>
  <si>
    <t>Suburban</t>
  </si>
  <si>
    <t>Secret Shopper Calls: Network Participation</t>
  </si>
  <si>
    <t>Arkansas</t>
  </si>
  <si>
    <t>Scenario 3: Significant change - benefits</t>
  </si>
  <si>
    <t>Ease of getting an appointment timely</t>
  </si>
  <si>
    <t>MLTSS</t>
  </si>
  <si>
    <t>Secret Shopper Calls: Appointment Availability</t>
  </si>
  <si>
    <t>Bi-monthly</t>
  </si>
  <si>
    <t>MMP</t>
  </si>
  <si>
    <t>California</t>
  </si>
  <si>
    <t>Scenario 3: Significant change - geographic service area</t>
  </si>
  <si>
    <t>Frontier</t>
  </si>
  <si>
    <t>Other (free text, specify)</t>
  </si>
  <si>
    <t>Colorado</t>
  </si>
  <si>
    <t>Scenario 3: Significant change - composition of provider network</t>
  </si>
  <si>
    <t>Hours of operation</t>
  </si>
  <si>
    <t>Connecticut</t>
  </si>
  <si>
    <t>Scenario 3: Significant change - payments to provider network</t>
  </si>
  <si>
    <t>Metro</t>
  </si>
  <si>
    <t>Dist. of Col.</t>
  </si>
  <si>
    <t>Scenario 3: Significant change - enrollment of new population</t>
  </si>
  <si>
    <t>Minimum # of network providers</t>
  </si>
  <si>
    <t>Micro</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</si>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</sst>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9"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1"/>
      <color rgb="FF000000"/>
      <name val="Arial"/>
      <family val="2"/>
    </font>
    <font>
      <sz val="11"/>
      <color rgb="FF000000"/>
      <name val="Arial"/>
      <family val="2"/>
      <charset val="1"/>
    </font>
    <font>
      <sz val="11"/>
      <color rgb="FF000000"/>
      <name val="Arial"/>
      <charset val="1"/>
    </font>
    <font>
      <sz val="11"/>
      <color rgb="FF444444"/>
      <name val="Calibri"/>
      <family val="2"/>
      <charset val="1"/>
    </font>
  </fonts>
  <fills count="8">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
      <patternFill patternType="solid">
        <fgColor rgb="FFE8DFCA"/>
        <bgColor rgb="FF000000"/>
      </patternFill>
    </fill>
  </fills>
  <borders count="45">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245">
    <xf numFmtId="0" fontId="0" fillId="0" borderId="0" xfId="0"/>
    <xf numFmtId="0" fontId="0" fillId="0" borderId="0" xfId="0" applyProtection="1"/>
    <xf numFmtId="0" fontId="0" fillId="0" borderId="0" xfId="0" applyAlignment="1" applyProtection="1">
      <alignment wrapText="1"/>
    </xf>
    <xf numFmtId="0" fontId="2" fillId="0" borderId="0" xfId="1" applyFont="1" applyAlignment="1" applyProtection="1">
      <alignment vertical="center" wrapText="1"/>
    </xf>
    <xf numFmtId="0" fontId="10" fillId="0" borderId="0" xfId="0" applyFont="1" applyProtection="1"/>
    <xf numFmtId="0" fontId="4" fillId="2" borderId="3" xfId="0" applyFont="1" applyFill="1" applyBorder="1" applyAlignment="1" applyProtection="1">
      <alignment horizontal="center" vertical="center" wrapText="1"/>
    </xf>
    <xf numFmtId="0" fontId="3" fillId="0" borderId="0" xfId="0" applyFont="1" applyProtection="1"/>
    <xf numFmtId="0" fontId="3" fillId="0" borderId="0" xfId="0" applyFont="1" applyBorder="1" applyProtection="1"/>
    <xf numFmtId="0" fontId="4" fillId="2" borderId="8"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3" fillId="3" borderId="0" xfId="0" applyFont="1" applyFill="1" applyAlignment="1">
      <alignment wrapText="1"/>
    </xf>
    <xf numFmtId="0" fontId="3" fillId="0" borderId="0" xfId="0" applyFont="1"/>
    <xf numFmtId="0" fontId="3" fillId="4" borderId="0" xfId="0" applyFont="1" applyFill="1" applyAlignment="1">
      <alignment wrapText="1"/>
    </xf>
    <xf numFmtId="0" fontId="3" fillId="0" borderId="0" xfId="0" applyFont="1" applyFill="1" applyAlignment="1">
      <alignment wrapText="1"/>
    </xf>
    <xf numFmtId="0" fontId="3" fillId="0" borderId="0" xfId="0" applyFont="1" applyFill="1"/>
    <xf numFmtId="0" fontId="3" fillId="3" borderId="0" xfId="0" applyFont="1" applyFill="1" applyBorder="1" applyAlignment="1">
      <alignment wrapText="1"/>
    </xf>
    <xf numFmtId="0" fontId="3" fillId="0" borderId="0" xfId="0" applyFont="1" applyFill="1" applyBorder="1" applyAlignment="1">
      <alignment wrapText="1"/>
    </xf>
    <xf numFmtId="0" fontId="3" fillId="0" borderId="0" xfId="0" applyFont="1" applyFill="1" applyBorder="1"/>
    <xf numFmtId="0" fontId="3" fillId="0" borderId="0" xfId="0" applyFont="1" applyBorder="1"/>
    <xf numFmtId="0" fontId="3"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5" fillId="0" borderId="12" xfId="0" applyFont="1" applyFill="1" applyBorder="1" applyAlignment="1">
      <alignment horizontal="left" vertical="top" wrapText="1"/>
    </xf>
    <xf numFmtId="0" fontId="5" fillId="0" borderId="12" xfId="0" applyFont="1" applyFill="1" applyBorder="1" applyAlignment="1">
      <alignment horizontal="left" vertical="top"/>
    </xf>
    <xf numFmtId="0" fontId="12" fillId="0" borderId="0" xfId="1" applyFont="1" applyBorder="1" applyAlignment="1" applyProtection="1">
      <alignment vertical="center"/>
    </xf>
    <xf numFmtId="0" fontId="3" fillId="0" borderId="13" xfId="0" applyFont="1" applyBorder="1" applyAlignment="1" applyProtection="1">
      <alignment vertical="center"/>
    </xf>
    <xf numFmtId="0" fontId="3" fillId="0" borderId="13" xfId="0" applyFont="1" applyBorder="1" applyAlignment="1" applyProtection="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pplyProtection="1">
      <alignment vertical="center" wrapText="1"/>
    </xf>
    <xf numFmtId="0" fontId="3" fillId="0" borderId="14" xfId="0" applyFont="1" applyBorder="1" applyAlignment="1" applyProtection="1">
      <alignment vertical="center" wrapText="1"/>
    </xf>
    <xf numFmtId="0" fontId="2" fillId="0" borderId="0" xfId="1" applyFont="1" applyBorder="1" applyAlignment="1" applyProtection="1">
      <alignment vertical="center" wrapText="1"/>
    </xf>
    <xf numFmtId="0" fontId="3" fillId="0" borderId="15" xfId="0" applyFont="1" applyFill="1" applyBorder="1" applyAlignment="1" applyProtection="1">
      <alignment vertical="center" wrapText="1"/>
    </xf>
    <xf numFmtId="0" fontId="3" fillId="0" borderId="22" xfId="0" applyFont="1" applyBorder="1" applyAlignment="1" applyProtection="1">
      <alignment vertical="center" wrapText="1"/>
    </xf>
    <xf numFmtId="0" fontId="10" fillId="0" borderId="0" xfId="0" applyFont="1" applyFill="1" applyAlignment="1">
      <alignment wrapText="1"/>
    </xf>
    <xf numFmtId="0" fontId="10" fillId="3" borderId="0" xfId="0" applyFont="1" applyFill="1" applyAlignment="1">
      <alignment wrapText="1"/>
    </xf>
    <xf numFmtId="0" fontId="3" fillId="3" borderId="0" xfId="0" applyFont="1" applyFill="1"/>
    <xf numFmtId="0" fontId="3" fillId="0" borderId="9" xfId="0" applyFont="1" applyFill="1" applyBorder="1" applyAlignment="1">
      <alignment wrapText="1"/>
    </xf>
    <xf numFmtId="0" fontId="10" fillId="3" borderId="0" xfId="0" applyFont="1" applyFill="1" applyBorder="1" applyAlignment="1" applyProtection="1">
      <alignment vertical="center"/>
    </xf>
    <xf numFmtId="0" fontId="0" fillId="3" borderId="0" xfId="0" applyFill="1" applyProtection="1"/>
    <xf numFmtId="0" fontId="0" fillId="3" borderId="0" xfId="0" applyFill="1" applyAlignment="1" applyProtection="1">
      <alignment wrapText="1"/>
    </xf>
    <xf numFmtId="0" fontId="5" fillId="3" borderId="0" xfId="0" applyFont="1" applyFill="1" applyBorder="1" applyAlignment="1" applyProtection="1">
      <alignment vertical="center"/>
    </xf>
    <xf numFmtId="0" fontId="3" fillId="3" borderId="0" xfId="0" applyFont="1" applyFill="1" applyBorder="1" applyAlignment="1" applyProtection="1">
      <alignment horizontal="left" vertical="center"/>
    </xf>
    <xf numFmtId="0" fontId="0" fillId="3" borderId="0" xfId="0" applyFill="1" applyAlignment="1" applyProtection="1">
      <alignment horizontal="left" indent="1"/>
    </xf>
    <xf numFmtId="0" fontId="0" fillId="3" borderId="0" xfId="0" applyFill="1" applyAlignment="1" applyProtection="1">
      <alignment horizontal="left"/>
    </xf>
    <xf numFmtId="0" fontId="0" fillId="3" borderId="0" xfId="0" applyFill="1" applyAlignment="1" applyProtection="1"/>
    <xf numFmtId="0" fontId="3" fillId="5" borderId="0" xfId="0" applyFont="1" applyFill="1" applyBorder="1" applyAlignment="1" applyProtection="1">
      <alignment vertical="center" wrapText="1"/>
    </xf>
    <xf numFmtId="0" fontId="3" fillId="5" borderId="0" xfId="0" applyFont="1" applyFill="1" applyBorder="1" applyProtection="1"/>
    <xf numFmtId="0" fontId="5" fillId="0" borderId="13" xfId="0" applyFont="1" applyBorder="1" applyAlignment="1" applyProtection="1">
      <alignment vertical="center" wrapText="1"/>
    </xf>
    <xf numFmtId="0" fontId="5" fillId="0" borderId="13" xfId="0" applyFont="1" applyBorder="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0" fillId="0" borderId="0" xfId="0" applyFill="1" applyProtection="1"/>
    <xf numFmtId="0" fontId="5" fillId="0" borderId="14" xfId="0" applyFont="1" applyBorder="1" applyAlignment="1" applyProtection="1">
      <alignment vertical="center" wrapText="1"/>
    </xf>
    <xf numFmtId="0" fontId="3" fillId="0" borderId="0" xfId="0" applyFont="1" applyFill="1" applyBorder="1" applyAlignment="1"/>
    <xf numFmtId="0" fontId="3" fillId="3" borderId="0" xfId="2" applyFont="1" applyFill="1" applyBorder="1" applyAlignment="1" applyProtection="1">
      <alignment wrapText="1"/>
      <protection hidden="1"/>
    </xf>
    <xf numFmtId="0" fontId="5" fillId="0" borderId="14" xfId="0" applyFont="1" applyBorder="1" applyAlignment="1" applyProtection="1">
      <alignment vertical="center"/>
    </xf>
    <xf numFmtId="0" fontId="5" fillId="0" borderId="15" xfId="0" applyFont="1" applyFill="1" applyBorder="1" applyAlignment="1" applyProtection="1">
      <alignment vertical="center" wrapText="1"/>
    </xf>
    <xf numFmtId="0" fontId="5" fillId="0" borderId="15" xfId="0" applyFont="1" applyBorder="1" applyAlignment="1" applyProtection="1">
      <alignment vertical="center" wrapText="1"/>
    </xf>
    <xf numFmtId="0" fontId="5" fillId="0" borderId="23" xfId="0" applyFont="1" applyBorder="1" applyAlignment="1" applyProtection="1">
      <alignment vertical="center" wrapText="1"/>
    </xf>
    <xf numFmtId="0" fontId="5" fillId="0" borderId="16" xfId="0" applyFont="1" applyBorder="1" applyAlignment="1" applyProtection="1">
      <alignment vertical="center" wrapText="1"/>
    </xf>
    <xf numFmtId="0" fontId="15" fillId="0" borderId="0" xfId="1" applyFont="1" applyFill="1" applyBorder="1" applyAlignment="1" applyProtection="1">
      <alignment vertical="center"/>
    </xf>
    <xf numFmtId="0" fontId="5" fillId="3" borderId="0" xfId="0" applyFont="1" applyFill="1" applyBorder="1" applyAlignment="1">
      <alignment wrapText="1"/>
    </xf>
    <xf numFmtId="0" fontId="5" fillId="3" borderId="0" xfId="0" applyFont="1" applyFill="1" applyAlignment="1">
      <alignment wrapText="1"/>
    </xf>
    <xf numFmtId="0" fontId="5" fillId="4" borderId="0" xfId="0" applyFont="1" applyFill="1" applyAlignment="1">
      <alignment wrapText="1"/>
    </xf>
    <xf numFmtId="0" fontId="5" fillId="3" borderId="0" xfId="2" applyFont="1" applyFill="1" applyBorder="1" applyProtection="1">
      <protection hidden="1"/>
    </xf>
    <xf numFmtId="0" fontId="3" fillId="0" borderId="18" xfId="0" applyFont="1" applyBorder="1" applyAlignment="1" applyProtection="1">
      <alignment horizontal="left" vertical="center" wrapText="1"/>
    </xf>
    <xf numFmtId="0" fontId="3" fillId="0" borderId="0" xfId="0" applyFont="1" applyFill="1" applyProtection="1"/>
    <xf numFmtId="0" fontId="3" fillId="3" borderId="0" xfId="2" applyFont="1" applyFill="1" applyAlignment="1" applyProtection="1">
      <alignment wrapText="1"/>
      <protection hidden="1"/>
    </xf>
    <xf numFmtId="0" fontId="3" fillId="6" borderId="2" xfId="0" applyFont="1" applyFill="1" applyBorder="1" applyProtection="1">
      <protection locked="0"/>
    </xf>
    <xf numFmtId="0" fontId="5" fillId="0" borderId="13" xfId="0" applyFont="1" applyBorder="1" applyAlignment="1" applyProtection="1">
      <alignment horizontal="left" vertical="center"/>
    </xf>
    <xf numFmtId="0" fontId="5" fillId="0" borderId="14" xfId="0" applyFont="1" applyBorder="1" applyAlignment="1" applyProtection="1">
      <alignment horizontal="left" vertical="center"/>
    </xf>
    <xf numFmtId="0" fontId="5" fillId="0" borderId="29" xfId="0" applyFont="1" applyBorder="1" applyAlignment="1" applyProtection="1">
      <alignment vertical="center" wrapText="1"/>
    </xf>
    <xf numFmtId="0" fontId="5" fillId="0" borderId="20" xfId="0" applyFont="1" applyBorder="1" applyAlignment="1" applyProtection="1">
      <alignment vertical="center"/>
    </xf>
    <xf numFmtId="0" fontId="5" fillId="0" borderId="22" xfId="0" applyFont="1" applyBorder="1" applyAlignment="1" applyProtection="1">
      <alignment vertical="center" wrapText="1"/>
    </xf>
    <xf numFmtId="0" fontId="5" fillId="0" borderId="13" xfId="0" applyFont="1" applyFill="1" applyBorder="1" applyAlignment="1" applyProtection="1">
      <alignment vertical="center" wrapText="1"/>
    </xf>
    <xf numFmtId="0" fontId="3" fillId="0" borderId="0" xfId="0" applyFont="1" applyAlignment="1" applyProtection="1">
      <alignment wrapText="1"/>
    </xf>
    <xf numFmtId="0" fontId="6" fillId="0" borderId="0" xfId="1" applyFont="1" applyAlignment="1" applyProtection="1">
      <alignment vertical="center"/>
    </xf>
    <xf numFmtId="0" fontId="6" fillId="0" borderId="0" xfId="0" applyFont="1" applyAlignment="1" applyProtection="1">
      <alignment vertical="center"/>
    </xf>
    <xf numFmtId="0" fontId="11" fillId="0" borderId="9" xfId="0" applyFont="1" applyFill="1" applyBorder="1" applyAlignment="1"/>
    <xf numFmtId="0" fontId="11" fillId="0" borderId="0" xfId="0" applyFont="1" applyFill="1" applyBorder="1" applyAlignment="1"/>
    <xf numFmtId="0" fontId="5" fillId="0" borderId="21" xfId="0" applyFont="1" applyBorder="1" applyAlignment="1" applyProtection="1">
      <alignment vertical="center"/>
    </xf>
    <xf numFmtId="0" fontId="3" fillId="0" borderId="32" xfId="0" applyFont="1" applyBorder="1" applyAlignment="1" applyProtection="1">
      <alignment vertical="center" wrapText="1"/>
    </xf>
    <xf numFmtId="0" fontId="4" fillId="2" borderId="2" xfId="0" applyFont="1" applyFill="1" applyBorder="1" applyAlignment="1" applyProtection="1">
      <alignment horizontal="center" vertical="center" wrapText="1"/>
    </xf>
    <xf numFmtId="0" fontId="3" fillId="0" borderId="14" xfId="0" applyFont="1" applyFill="1" applyBorder="1" applyAlignment="1" applyProtection="1">
      <alignment vertical="center" wrapText="1"/>
    </xf>
    <xf numFmtId="0" fontId="5" fillId="0" borderId="31" xfId="0" applyFont="1" applyBorder="1" applyAlignment="1" applyProtection="1">
      <alignment vertical="center"/>
    </xf>
    <xf numFmtId="0" fontId="5" fillId="0" borderId="31" xfId="0" applyFont="1" applyBorder="1" applyAlignment="1" applyProtection="1">
      <alignment vertical="center" wrapText="1"/>
    </xf>
    <xf numFmtId="0" fontId="5" fillId="0" borderId="35" xfId="0" applyFont="1" applyBorder="1" applyAlignment="1" applyProtection="1">
      <alignment vertical="center" wrapText="1"/>
    </xf>
    <xf numFmtId="0" fontId="5" fillId="0" borderId="29" xfId="0" applyFont="1" applyFill="1" applyBorder="1" applyAlignment="1" applyProtection="1">
      <alignment vertical="center" wrapText="1"/>
    </xf>
    <xf numFmtId="0" fontId="5" fillId="0" borderId="33" xfId="0" applyFont="1" applyFill="1" applyBorder="1" applyAlignment="1" applyProtection="1">
      <alignment vertical="center" wrapText="1"/>
    </xf>
    <xf numFmtId="0" fontId="20" fillId="0" borderId="0" xfId="0" applyFont="1" applyFill="1" applyAlignment="1" applyProtection="1"/>
    <xf numFmtId="0" fontId="5" fillId="0" borderId="32" xfId="0" applyFont="1" applyBorder="1" applyAlignment="1" applyProtection="1">
      <alignment vertical="center" wrapText="1"/>
    </xf>
    <xf numFmtId="0" fontId="3" fillId="0" borderId="33" xfId="0" applyFont="1" applyBorder="1" applyAlignment="1" applyProtection="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pplyProtection="1">
      <alignment wrapText="1"/>
    </xf>
    <xf numFmtId="0" fontId="3" fillId="6" borderId="2" xfId="0" applyFont="1" applyFill="1" applyBorder="1" applyAlignment="1" applyProtection="1">
      <protection locked="0"/>
    </xf>
    <xf numFmtId="0" fontId="3" fillId="6" borderId="3" xfId="0" applyFont="1" applyFill="1" applyBorder="1" applyAlignment="1" applyProtection="1">
      <protection locked="0"/>
    </xf>
    <xf numFmtId="0" fontId="3" fillId="6" borderId="10" xfId="0" applyFont="1" applyFill="1" applyBorder="1" applyAlignment="1" applyProtection="1">
      <protection locked="0"/>
    </xf>
    <xf numFmtId="0" fontId="5" fillId="6" borderId="2" xfId="0" applyFont="1" applyFill="1" applyBorder="1" applyAlignment="1" applyProtection="1">
      <protection locked="0"/>
    </xf>
    <xf numFmtId="14" fontId="3" fillId="6" borderId="3" xfId="0" applyNumberFormat="1" applyFont="1" applyFill="1" applyBorder="1" applyAlignment="1" applyProtection="1">
      <protection locked="0"/>
    </xf>
    <xf numFmtId="14" fontId="3" fillId="6" borderId="10" xfId="0" applyNumberFormat="1" applyFont="1" applyFill="1" applyBorder="1" applyAlignment="1" applyProtection="1">
      <protection locked="0"/>
    </xf>
    <xf numFmtId="0" fontId="0" fillId="0" borderId="0" xfId="0" applyBorder="1" applyProtection="1"/>
    <xf numFmtId="0" fontId="0" fillId="0" borderId="0" xfId="0" applyBorder="1" applyAlignment="1" applyProtection="1">
      <alignment wrapText="1"/>
    </xf>
    <xf numFmtId="0" fontId="4" fillId="2" borderId="0" xfId="0" applyFont="1" applyFill="1" applyBorder="1" applyAlignment="1" applyProtection="1">
      <alignment horizontal="left" vertical="center"/>
    </xf>
    <xf numFmtId="0" fontId="3" fillId="0" borderId="0" xfId="0" applyFont="1" applyFill="1" applyBorder="1" applyProtection="1"/>
    <xf numFmtId="0" fontId="5" fillId="0" borderId="34" xfId="0" applyFont="1" applyBorder="1" applyAlignment="1" applyProtection="1">
      <alignment vertical="center"/>
    </xf>
    <xf numFmtId="0" fontId="5" fillId="0" borderId="34" xfId="0" applyFont="1" applyBorder="1" applyAlignment="1" applyProtection="1">
      <alignment vertical="center" wrapText="1"/>
    </xf>
    <xf numFmtId="0" fontId="3" fillId="0" borderId="0" xfId="0" applyFont="1" applyBorder="1" applyAlignment="1" applyProtection="1">
      <alignment wrapText="1"/>
    </xf>
    <xf numFmtId="0" fontId="6" fillId="0" borderId="11" xfId="0" applyFont="1" applyBorder="1" applyAlignment="1" applyProtection="1">
      <alignment horizontal="left" vertical="center"/>
    </xf>
    <xf numFmtId="0" fontId="6" fillId="0" borderId="4" xfId="0" applyFont="1" applyBorder="1" applyAlignment="1" applyProtection="1">
      <alignment horizontal="center" wrapText="1"/>
    </xf>
    <xf numFmtId="0" fontId="6" fillId="0" borderId="19" xfId="0" applyFont="1" applyBorder="1" applyAlignment="1" applyProtection="1">
      <alignment horizontal="center" wrapText="1"/>
    </xf>
    <xf numFmtId="0" fontId="4" fillId="2" borderId="1" xfId="0" applyFont="1" applyFill="1" applyBorder="1" applyAlignment="1" applyProtection="1">
      <alignment horizontal="center" vertical="center" wrapText="1"/>
    </xf>
    <xf numFmtId="0" fontId="5" fillId="0" borderId="32" xfId="0" applyFont="1" applyBorder="1" applyAlignment="1" applyProtection="1">
      <alignment horizontal="left" vertical="center" wrapText="1"/>
    </xf>
    <xf numFmtId="0" fontId="3" fillId="0" borderId="2" xfId="0" applyFont="1" applyBorder="1" applyAlignment="1" applyProtection="1">
      <alignment horizontal="center" wrapText="1"/>
    </xf>
    <xf numFmtId="0" fontId="5" fillId="0" borderId="33" xfId="0" applyFont="1" applyBorder="1" applyAlignment="1" applyProtection="1">
      <alignment vertical="center" wrapText="1"/>
    </xf>
    <xf numFmtId="0" fontId="3" fillId="0" borderId="32" xfId="0" applyFont="1" applyBorder="1" applyAlignment="1" applyProtection="1">
      <alignment horizontal="left" vertical="center" wrapText="1"/>
    </xf>
    <xf numFmtId="0" fontId="3" fillId="0" borderId="15" xfId="0" applyFont="1" applyBorder="1" applyAlignment="1" applyProtection="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0"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pplyProtection="1">
      <alignment horizontal="center" vertical="center" wrapText="1"/>
    </xf>
    <xf numFmtId="0" fontId="22" fillId="0" borderId="0" xfId="0" applyFont="1" applyAlignment="1" applyProtection="1">
      <alignment vertical="center"/>
    </xf>
    <xf numFmtId="0" fontId="21" fillId="0" borderId="0" xfId="0" applyFont="1" applyProtection="1"/>
    <xf numFmtId="0" fontId="3" fillId="0" borderId="0" xfId="0" applyFont="1" applyBorder="1" applyAlignment="1" applyProtection="1">
      <alignment horizontal="left" vertical="center" wrapText="1" indent="1"/>
    </xf>
    <xf numFmtId="0" fontId="3" fillId="0" borderId="0" xfId="0" applyFont="1" applyBorder="1" applyAlignment="1" applyProtection="1">
      <alignment horizontal="left"/>
    </xf>
    <xf numFmtId="0" fontId="23" fillId="0" borderId="0" xfId="0" applyFont="1" applyBorder="1" applyAlignment="1" applyProtection="1">
      <alignment horizontal="left" vertical="center" wrapText="1" indent="1"/>
    </xf>
    <xf numFmtId="0" fontId="11" fillId="0" borderId="0" xfId="0" applyFont="1" applyBorder="1" applyAlignment="1" applyProtection="1">
      <alignment horizontal="left" wrapText="1"/>
    </xf>
    <xf numFmtId="0" fontId="11" fillId="0" borderId="0" xfId="0" applyFont="1" applyBorder="1" applyAlignment="1" applyProtection="1"/>
    <xf numFmtId="0" fontId="0" fillId="0" borderId="0" xfId="0" applyAlignment="1" applyProtection="1"/>
    <xf numFmtId="0" fontId="0" fillId="0" borderId="0" xfId="0" applyAlignment="1" applyProtection="1">
      <alignment vertical="top"/>
    </xf>
    <xf numFmtId="0" fontId="6" fillId="0" borderId="11" xfId="0" applyFont="1" applyBorder="1" applyAlignment="1" applyProtection="1">
      <alignment wrapText="1"/>
    </xf>
    <xf numFmtId="0" fontId="6" fillId="5" borderId="8" xfId="0" applyFont="1" applyFill="1" applyBorder="1" applyAlignment="1" applyProtection="1">
      <alignment wrapText="1"/>
    </xf>
    <xf numFmtId="0" fontId="4" fillId="5" borderId="8" xfId="0" applyFont="1" applyFill="1" applyBorder="1" applyAlignment="1" applyProtection="1">
      <alignment vertical="center" wrapText="1"/>
    </xf>
    <xf numFmtId="0" fontId="23" fillId="5"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Protection="1"/>
    <xf numFmtId="0" fontId="3" fillId="5" borderId="8" xfId="0" applyFont="1" applyFill="1" applyBorder="1" applyAlignment="1" applyProtection="1">
      <alignment wrapText="1"/>
    </xf>
    <xf numFmtId="14" fontId="3" fillId="5" borderId="8" xfId="0" applyNumberFormat="1" applyFont="1" applyFill="1" applyBorder="1" applyAlignment="1" applyProtection="1">
      <alignment wrapText="1"/>
    </xf>
    <xf numFmtId="0" fontId="5" fillId="5" borderId="8" xfId="0" applyFont="1" applyFill="1" applyBorder="1" applyAlignment="1" applyProtection="1">
      <alignment wrapText="1"/>
    </xf>
    <xf numFmtId="0" fontId="6" fillId="0" borderId="0" xfId="0" applyFont="1" applyBorder="1" applyAlignment="1" applyProtection="1">
      <alignment wrapText="1"/>
    </xf>
    <xf numFmtId="0" fontId="6" fillId="0" borderId="8" xfId="0" applyFont="1" applyBorder="1" applyAlignment="1" applyProtection="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pplyProtection="1">
      <alignment horizontal="left" vertical="center"/>
    </xf>
    <xf numFmtId="0" fontId="8" fillId="0" borderId="17" xfId="0" applyFont="1" applyBorder="1" applyAlignment="1" applyProtection="1">
      <alignment horizontal="center" wrapText="1"/>
    </xf>
    <xf numFmtId="0" fontId="8" fillId="0" borderId="25" xfId="0" applyFont="1" applyBorder="1" applyAlignment="1" applyProtection="1">
      <alignment horizontal="center" wrapText="1"/>
    </xf>
    <xf numFmtId="0" fontId="8" fillId="0" borderId="7" xfId="0" applyFont="1" applyBorder="1" applyAlignment="1" applyProtection="1">
      <alignment horizontal="center" wrapText="1"/>
    </xf>
    <xf numFmtId="0" fontId="13" fillId="0" borderId="0" xfId="0" applyFont="1" applyBorder="1" applyProtection="1"/>
    <xf numFmtId="0" fontId="25" fillId="7" borderId="3" xfId="0" applyFont="1" applyFill="1" applyBorder="1" applyAlignment="1" applyProtection="1">
      <alignment wrapText="1"/>
      <protection locked="0"/>
    </xf>
    <xf numFmtId="14" fontId="25" fillId="7" borderId="3" xfId="0" applyNumberFormat="1" applyFont="1" applyFill="1" applyBorder="1" applyAlignment="1" applyProtection="1">
      <alignment wrapText="1"/>
      <protection locked="0"/>
    </xf>
    <xf numFmtId="0" fontId="25" fillId="7" borderId="10" xfId="0" applyFont="1" applyFill="1" applyBorder="1" applyAlignment="1" applyProtection="1">
      <alignment wrapText="1"/>
      <protection locked="0"/>
    </xf>
    <xf numFmtId="0" fontId="25" fillId="7" borderId="3" xfId="0" applyNumberFormat="1" applyFont="1" applyFill="1" applyBorder="1" applyAlignment="1" applyProtection="1">
      <alignment wrapText="1"/>
      <protection locked="0"/>
    </xf>
    <xf numFmtId="0" fontId="25" fillId="7" borderId="40" xfId="0" applyNumberFormat="1" applyFont="1" applyFill="1" applyBorder="1" applyAlignment="1" applyProtection="1">
      <alignment wrapText="1"/>
      <protection locked="0"/>
    </xf>
    <xf numFmtId="0" fontId="25" fillId="7" borderId="41" xfId="0" applyFont="1" applyFill="1" applyBorder="1" applyAlignment="1" applyProtection="1">
      <alignment wrapText="1"/>
      <protection locked="0"/>
    </xf>
    <xf numFmtId="0" fontId="25" fillId="7" borderId="2" xfId="0" applyFont="1" applyFill="1" applyBorder="1" applyAlignment="1" applyProtection="1">
      <protection locked="0"/>
    </xf>
    <xf numFmtId="0" fontId="25" fillId="7" borderId="42" xfId="0" applyFont="1" applyFill="1" applyBorder="1" applyAlignment="1" applyProtection="1">
      <protection locked="0"/>
    </xf>
    <xf numFmtId="0" fontId="25" fillId="7" borderId="30" xfId="0" applyFont="1" applyFill="1" applyBorder="1" applyAlignment="1" applyProtection="1">
      <alignment wrapText="1"/>
      <protection locked="0"/>
    </xf>
    <xf numFmtId="0" fontId="25" fillId="7" borderId="43" xfId="0" applyFont="1" applyFill="1" applyBorder="1" applyAlignment="1" applyProtection="1">
      <alignment wrapText="1"/>
      <protection locked="0"/>
    </xf>
    <xf numFmtId="0" fontId="25" fillId="7" borderId="1" xfId="0" applyFont="1" applyFill="1" applyBorder="1" applyAlignment="1" applyProtection="1">
      <protection locked="0"/>
    </xf>
    <xf numFmtId="0" fontId="25" fillId="7" borderId="18" xfId="0" applyFont="1" applyFill="1" applyBorder="1" applyAlignment="1" applyProtection="1">
      <protection locked="0"/>
    </xf>
    <xf numFmtId="0" fontId="25" fillId="7" borderId="3" xfId="0" applyFont="1" applyFill="1" applyBorder="1" applyAlignment="1" applyProtection="1">
      <protection locked="0"/>
    </xf>
    <xf numFmtId="0" fontId="25" fillId="7" borderId="40" xfId="0" applyFont="1" applyFill="1" applyBorder="1" applyAlignment="1" applyProtection="1">
      <protection locked="0"/>
    </xf>
    <xf numFmtId="0" fontId="25" fillId="7" borderId="10" xfId="0" applyFont="1" applyFill="1" applyBorder="1" applyAlignment="1" applyProtection="1">
      <protection locked="0"/>
    </xf>
    <xf numFmtId="0" fontId="25" fillId="7" borderId="41" xfId="0" applyFont="1" applyFill="1" applyBorder="1" applyAlignment="1" applyProtection="1">
      <protection locked="0"/>
    </xf>
    <xf numFmtId="0" fontId="5" fillId="7" borderId="2" xfId="0" applyFont="1" applyFill="1" applyBorder="1" applyAlignment="1" applyProtection="1">
      <protection locked="0"/>
    </xf>
    <xf numFmtId="0" fontId="5" fillId="7" borderId="42" xfId="0" applyFont="1" applyFill="1" applyBorder="1" applyAlignment="1" applyProtection="1">
      <protection locked="0"/>
    </xf>
    <xf numFmtId="0" fontId="25" fillId="7" borderId="30" xfId="0" applyFont="1" applyFill="1" applyBorder="1" applyAlignment="1" applyProtection="1">
      <protection locked="0"/>
    </xf>
    <xf numFmtId="0" fontId="25" fillId="7" borderId="43" xfId="0" applyFont="1" applyFill="1" applyBorder="1" applyAlignment="1" applyProtection="1">
      <protection locked="0"/>
    </xf>
    <xf numFmtId="0" fontId="25" fillId="7" borderId="1" xfId="0" applyFont="1" applyFill="1" applyBorder="1" applyAlignment="1" applyProtection="1">
      <alignment wrapText="1"/>
      <protection locked="0"/>
    </xf>
    <xf numFmtId="0" fontId="25" fillId="7" borderId="18" xfId="0" applyFont="1" applyFill="1" applyBorder="1" applyAlignment="1" applyProtection="1">
      <alignment wrapText="1"/>
      <protection locked="0"/>
    </xf>
    <xf numFmtId="0" fontId="25" fillId="7" borderId="40" xfId="0" applyFont="1" applyFill="1" applyBorder="1" applyAlignment="1" applyProtection="1">
      <alignment wrapText="1"/>
      <protection locked="0"/>
    </xf>
    <xf numFmtId="14" fontId="25" fillId="7" borderId="40" xfId="0" applyNumberFormat="1" applyFont="1" applyFill="1" applyBorder="1" applyAlignment="1" applyProtection="1">
      <alignment wrapText="1"/>
      <protection locked="0"/>
    </xf>
    <xf numFmtId="14" fontId="25" fillId="7" borderId="40" xfId="0" applyNumberFormat="1" applyFont="1" applyFill="1" applyBorder="1" applyAlignment="1" applyProtection="1">
      <protection locked="0"/>
    </xf>
    <xf numFmtId="14" fontId="5" fillId="7" borderId="2" xfId="0" applyNumberFormat="1" applyFont="1" applyFill="1" applyBorder="1" applyAlignment="1" applyProtection="1">
      <protection locked="0"/>
    </xf>
    <xf numFmtId="0" fontId="5" fillId="7" borderId="30" xfId="0" applyFont="1" applyFill="1" applyBorder="1" applyAlignment="1" applyProtection="1">
      <protection locked="0"/>
    </xf>
    <xf numFmtId="0" fontId="5" fillId="7" borderId="43" xfId="0" applyFont="1" applyFill="1" applyBorder="1" applyAlignment="1" applyProtection="1">
      <protection locked="0"/>
    </xf>
    <xf numFmtId="0" fontId="25" fillId="7" borderId="2" xfId="0" applyFont="1" applyFill="1" applyBorder="1" applyAlignment="1" applyProtection="1">
      <alignment wrapText="1"/>
      <protection locked="0"/>
    </xf>
    <xf numFmtId="0" fontId="25" fillId="7" borderId="42" xfId="0" applyFont="1" applyFill="1" applyBorder="1" applyAlignment="1" applyProtection="1">
      <alignment wrapText="1"/>
      <protection locked="0"/>
    </xf>
    <xf numFmtId="14" fontId="25" fillId="7" borderId="44" xfId="0" applyNumberFormat="1" applyFont="1" applyFill="1" applyBorder="1" applyAlignment="1" applyProtection="1">
      <alignment wrapText="1"/>
      <protection locked="0"/>
    </xf>
    <xf numFmtId="14" fontId="25" fillId="7" borderId="27" xfId="0" applyNumberFormat="1" applyFont="1" applyFill="1" applyBorder="1" applyAlignment="1" applyProtection="1">
      <protection locked="0"/>
    </xf>
    <xf numFmtId="14" fontId="25" fillId="7" borderId="27" xfId="0" applyNumberFormat="1" applyFont="1" applyFill="1" applyBorder="1" applyAlignment="1" applyProtection="1">
      <alignment wrapText="1"/>
      <protection locked="0"/>
    </xf>
    <xf numFmtId="0" fontId="5" fillId="7" borderId="42" xfId="0" applyFont="1" applyFill="1" applyBorder="1" applyAlignment="1" applyProtection="1">
      <alignment wrapText="1"/>
      <protection locked="0"/>
    </xf>
    <xf numFmtId="0" fontId="5" fillId="7" borderId="18" xfId="0" applyFont="1" applyFill="1" applyBorder="1" applyAlignment="1" applyProtection="1">
      <alignment wrapText="1"/>
      <protection locked="0"/>
    </xf>
    <xf numFmtId="14" fontId="25" fillId="7" borderId="3" xfId="0" applyNumberFormat="1" applyFont="1" applyFill="1" applyBorder="1" applyAlignment="1" applyProtection="1">
      <protection locked="0"/>
    </xf>
    <xf numFmtId="14" fontId="25" fillId="7" borderId="44" xfId="0" applyNumberFormat="1" applyFont="1" applyFill="1" applyBorder="1" applyAlignment="1" applyProtection="1">
      <protection locked="0"/>
    </xf>
    <xf numFmtId="0" fontId="5" fillId="7" borderId="2" xfId="0" applyFont="1" applyFill="1" applyBorder="1" applyAlignment="1" applyProtection="1">
      <alignment wrapText="1"/>
      <protection locked="0"/>
    </xf>
    <xf numFmtId="0" fontId="5" fillId="7" borderId="30" xfId="0" applyFont="1" applyFill="1" applyBorder="1" applyAlignment="1" applyProtection="1">
      <alignment wrapText="1"/>
      <protection locked="0"/>
    </xf>
    <xf numFmtId="0" fontId="5" fillId="7" borderId="43" xfId="0" applyFont="1" applyFill="1" applyBorder="1" applyAlignment="1" applyProtection="1">
      <alignment wrapText="1"/>
      <protection locked="0"/>
    </xf>
    <xf numFmtId="14" fontId="25" fillId="7" borderId="30" xfId="0" applyNumberFormat="1" applyFont="1" applyFill="1" applyBorder="1" applyAlignment="1" applyProtection="1">
      <protection locked="0"/>
    </xf>
    <xf numFmtId="14" fontId="25" fillId="7" borderId="43" xfId="0" applyNumberFormat="1" applyFont="1" applyFill="1" applyBorder="1" applyAlignment="1" applyProtection="1">
      <protection locked="0"/>
    </xf>
    <xf numFmtId="0" fontId="26" fillId="6" borderId="3" xfId="0" applyFont="1" applyFill="1" applyBorder="1" applyAlignment="1" applyProtection="1">
      <alignment wrapText="1"/>
      <protection locked="0"/>
    </xf>
    <xf numFmtId="0" fontId="27"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0" fontId="3" fillId="0" borderId="0" xfId="0" applyFont="1" applyAlignment="1" applyProtection="1">
      <alignment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18" xfId="0" applyFont="1" applyBorder="1" applyAlignment="1" applyProtection="1">
      <alignment horizontal="left" vertical="top" wrapText="1"/>
    </xf>
    <xf numFmtId="14" fontId="28" fillId="7" borderId="40" xfId="0" applyNumberFormat="1" applyFont="1" applyFill="1" applyBorder="1" applyAlignment="1" applyProtection="1">
      <protection locked="0"/>
    </xf>
    <xf numFmtId="14" fontId="28" fillId="7" borderId="27" xfId="0" applyNumberFormat="1" applyFont="1" applyFill="1" applyBorder="1" applyAlignment="1" applyProtection="1">
      <protection locked="0"/>
    </xf>
    <xf numFmtId="0" fontId="3" fillId="0" borderId="0" xfId="0" applyFont="1" applyAlignment="1" applyProtection="1">
      <alignment wrapText="1"/>
    </xf>
    <xf numFmtId="0" fontId="5" fillId="0" borderId="26" xfId="0" applyFont="1" applyBorder="1" applyAlignment="1" applyProtection="1">
      <alignment horizontal="left" wrapText="1"/>
    </xf>
    <xf numFmtId="0" fontId="5" fillId="0" borderId="9" xfId="0" applyFont="1" applyBorder="1" applyAlignment="1" applyProtection="1">
      <alignment horizontal="left" wrapText="1"/>
    </xf>
    <xf numFmtId="0" fontId="5" fillId="0" borderId="27" xfId="0" applyFont="1" applyBorder="1" applyAlignment="1" applyProtection="1">
      <alignment horizontal="left" wrapText="1"/>
    </xf>
    <xf numFmtId="0" fontId="3" fillId="0" borderId="11" xfId="0" applyFont="1" applyBorder="1" applyAlignment="1" applyProtection="1">
      <alignment horizontal="left" vertical="top" wrapText="1"/>
    </xf>
    <xf numFmtId="0" fontId="3" fillId="0" borderId="4"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5" fillId="0" borderId="11"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pplyProtection="1">
      <alignment horizontal="left" vertical="center" wrapText="1"/>
    </xf>
    <xf numFmtId="0" fontId="17" fillId="0" borderId="31"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3" fillId="0" borderId="0" xfId="0" applyFont="1" applyBorder="1" applyAlignment="1" applyProtection="1"/>
    <xf numFmtId="0" fontId="4" fillId="2" borderId="20" xfId="0" applyFont="1" applyFill="1" applyBorder="1" applyAlignment="1" applyProtection="1">
      <alignment vertical="center" wrapText="1"/>
    </xf>
    <xf numFmtId="0" fontId="4" fillId="2" borderId="13" xfId="0" applyFont="1" applyFill="1" applyBorder="1" applyAlignment="1" applyProtection="1">
      <alignment vertical="center" wrapText="1"/>
    </xf>
    <xf numFmtId="0" fontId="5" fillId="0" borderId="0" xfId="0" applyFont="1" applyAlignment="1" applyProtection="1">
      <alignment wrapText="1"/>
    </xf>
    <xf numFmtId="0" fontId="13" fillId="0" borderId="0" xfId="0" applyFont="1" applyBorder="1" applyAlignment="1" applyProtection="1">
      <alignment wrapText="1"/>
    </xf>
    <xf numFmtId="0" fontId="4" fillId="2" borderId="21" xfId="0" applyFont="1" applyFill="1" applyBorder="1" applyAlignment="1" applyProtection="1">
      <alignment vertical="center" wrapText="1"/>
    </xf>
    <xf numFmtId="0" fontId="4" fillId="2" borderId="14" xfId="0" applyFont="1" applyFill="1" applyBorder="1" applyAlignment="1" applyProtection="1">
      <alignment vertical="center" wrapText="1"/>
    </xf>
  </cellXfs>
  <cellStyles count="4">
    <cellStyle name="Heading 2 2" xfId="1" xr:uid="{00000000-0005-0000-0000-000000000000}"/>
    <cellStyle name="Hyperlink" xfId="3" builtinId="8"/>
    <cellStyle name="Normal" xfId="0" builtinId="0"/>
    <cellStyle name="Normal 4" xfId="2" xr:uid="{00000000-0005-0000-0000-000003000000}"/>
  </cellStyles>
  <dxfs count="5">
    <dxf>
      <font>
        <b val="0"/>
        <i val="0"/>
        <strike val="0"/>
        <condense val="0"/>
        <extend val="0"/>
        <outline val="0"/>
        <shadow val="0"/>
        <u val="none"/>
        <vertAlign val="baseline"/>
        <sz val="11"/>
        <color theme="1"/>
        <name val="Arial"/>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scheme val="none"/>
      </font>
      <protection locked="1" hidden="0"/>
    </dxf>
    <dxf>
      <font>
        <b val="0"/>
        <i val="0"/>
        <strike val="0"/>
        <condense val="0"/>
        <extend val="0"/>
        <outline val="0"/>
        <shadow val="0"/>
        <u val="none"/>
        <vertAlign val="baseline"/>
        <sz val="11"/>
        <color theme="1"/>
        <name val="Arial"/>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00000000-0011-0000-FFFF-FFFF00000000}"/>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Greene, Stephanie@DHCS" id="{AD0FA2B8-095B-40E2-B194-E62090295D3B}" userId="S::stephanie.greene@dhcs.ca.gov::49e64a5d-a8da-428e-bc9f-b73443c06580" providerId="AD"/>
  <person displayName="Alcala-Beshara, Adrianna@DHCS" id="{29A4A8A9-C3B6-456C-B999-BD12DBE6C998}" userId="S::adrianna.alcala-beshara@dhcs.ca.gov::908c291e-bfe0-47e5-8070-724a5db3f3b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2:C14" totalsRowShown="0" headerRowDxfId="4" tableBorderDxfId="3">
  <autoFilter ref="A12:C14" xr:uid="{00000000-0009-0000-0100-000001000000}"/>
  <tableColumns count="3">
    <tableColumn id="1" xr3:uid="{00000000-0010-0000-0000-000001000000}" name="Tab topic:" dataDxfId="2"/>
    <tableColumn id="2" xr3:uid="{00000000-0010-0000-0000-000002000000}" name="Tab name:" dataDxfId="1"/>
    <tableColumn id="3" xr3:uid="{00000000-0010-0000-0000-00000300000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7" dT="2023-05-31T18:41:07.09" personId="{29A4A8A9-C3B6-456C-B999-BD12DBE6C998}" id="{94AA0FC6-6DAB-43AA-B191-DE0D9AF42536}">
    <text xml:space="preserve">Fix for the wait times... </text>
  </threadedComment>
  <threadedComment ref="J17" dT="2023-06-01T00:10:22.70" personId="{AD0FA2B8-095B-40E2-B194-E62090295D3B}" id="{E262B7C8-D828-4B04-AC67-90D87F085497}" parentId="{94AA0FC6-6DAB-43AA-B191-DE0D9AF42536}">
    <text xml:space="preserve">Completed
</text>
  </threadedComment>
  <threadedComment ref="L22" dT="2023-06-01T17:06:36.61" personId="{29A4A8A9-C3B6-456C-B999-BD12DBE6C998}" id="{5F20E829-B750-43D5-AF9B-587D4E229C9E}">
    <text xml:space="preserve">State Hearing Monitoring of Provider Complaints to monitor trends and educational needs.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22"/>
  <sheetViews>
    <sheetView showGridLines="0" zoomScale="70" zoomScaleNormal="70" workbookViewId="0">
      <selection activeCell="A3" sqref="A3:C3"/>
    </sheetView>
  </sheetViews>
  <sheetFormatPr defaultColWidth="0" defaultRowHeight="15" zeroHeight="1" x14ac:dyDescent="0.25"/>
  <cols>
    <col min="1" max="1" width="77.140625" style="1" customWidth="1"/>
    <col min="2" max="2" width="24.5703125" style="1" customWidth="1"/>
    <col min="3" max="3" width="56.42578125" style="1" customWidth="1"/>
    <col min="4" max="16384" width="8.85546875" style="1" hidden="1"/>
  </cols>
  <sheetData>
    <row r="1" spans="1:3" ht="24" thickBot="1" x14ac:dyDescent="0.3">
      <c r="A1" s="206" t="s">
        <v>0</v>
      </c>
      <c r="B1" s="207"/>
      <c r="C1" s="208"/>
    </row>
    <row r="2" spans="1:3" ht="195.95" customHeight="1" x14ac:dyDescent="0.25">
      <c r="A2" s="216" t="s">
        <v>1</v>
      </c>
      <c r="B2" s="217"/>
      <c r="C2" s="218"/>
    </row>
    <row r="3" spans="1:3" s="140" customFormat="1" ht="87.95" customHeight="1" x14ac:dyDescent="0.25">
      <c r="A3" s="225" t="s">
        <v>2</v>
      </c>
      <c r="B3" s="226"/>
      <c r="C3" s="227"/>
    </row>
    <row r="4" spans="1:3" ht="45" customHeight="1" x14ac:dyDescent="0.25">
      <c r="A4" s="228" t="s">
        <v>3</v>
      </c>
      <c r="B4" s="229"/>
      <c r="C4" s="230"/>
    </row>
    <row r="5" spans="1:3" ht="43.35" customHeight="1" x14ac:dyDescent="0.25">
      <c r="A5" s="225" t="s">
        <v>4</v>
      </c>
      <c r="B5" s="226"/>
      <c r="C5" s="227"/>
    </row>
    <row r="6" spans="1:3" ht="30.6" customHeight="1" x14ac:dyDescent="0.25">
      <c r="A6" s="225" t="s">
        <v>5</v>
      </c>
      <c r="B6" s="226"/>
      <c r="C6" s="227"/>
    </row>
    <row r="7" spans="1:3" ht="21.6" customHeight="1" x14ac:dyDescent="0.25">
      <c r="A7" s="225" t="s">
        <v>6</v>
      </c>
      <c r="B7" s="226"/>
      <c r="C7" s="227"/>
    </row>
    <row r="8" spans="1:3" ht="21.6" customHeight="1" thickBot="1" x14ac:dyDescent="0.3">
      <c r="A8" s="231" t="s">
        <v>7</v>
      </c>
      <c r="B8" s="232"/>
      <c r="C8" s="233"/>
    </row>
    <row r="9" spans="1:3" ht="17.25" customHeight="1" thickBot="1" x14ac:dyDescent="0.3">
      <c r="A9" s="132" t="s">
        <v>8</v>
      </c>
    </row>
    <row r="10" spans="1:3" ht="22.5" customHeight="1" thickBot="1" x14ac:dyDescent="0.3">
      <c r="A10" s="206" t="s">
        <v>9</v>
      </c>
      <c r="B10" s="207"/>
      <c r="C10" s="208"/>
    </row>
    <row r="11" spans="1:3" ht="62.25" customHeight="1" x14ac:dyDescent="0.25">
      <c r="A11" s="219" t="s">
        <v>10</v>
      </c>
      <c r="B11" s="220"/>
      <c r="C11" s="221"/>
    </row>
    <row r="12" spans="1:3" s="139" customFormat="1" ht="25.7" customHeight="1" x14ac:dyDescent="0.25">
      <c r="A12" s="137" t="s">
        <v>11</v>
      </c>
      <c r="B12" s="138" t="s">
        <v>12</v>
      </c>
      <c r="C12" s="138" t="s">
        <v>13</v>
      </c>
    </row>
    <row r="13" spans="1:3" x14ac:dyDescent="0.25">
      <c r="A13" s="134" t="s">
        <v>14</v>
      </c>
      <c r="B13" s="7" t="s">
        <v>15</v>
      </c>
      <c r="C13" s="135">
        <v>1</v>
      </c>
    </row>
    <row r="14" spans="1:3" ht="14.45" customHeight="1" x14ac:dyDescent="0.25">
      <c r="A14" s="134" t="s">
        <v>16</v>
      </c>
      <c r="B14" s="7" t="s">
        <v>17</v>
      </c>
      <c r="C14" s="135">
        <v>15</v>
      </c>
    </row>
    <row r="15" spans="1:3" ht="0.6" customHeight="1" x14ac:dyDescent="0.25">
      <c r="A15" s="136" t="s">
        <v>18</v>
      </c>
      <c r="B15" s="7"/>
      <c r="C15" s="135"/>
    </row>
    <row r="16" spans="1:3" ht="14.45" customHeight="1" thickBot="1" x14ac:dyDescent="0.3">
      <c r="A16" s="133" t="s">
        <v>8</v>
      </c>
    </row>
    <row r="17" spans="1:3" ht="24" thickBot="1" x14ac:dyDescent="0.3">
      <c r="A17" s="222" t="s">
        <v>19</v>
      </c>
      <c r="B17" s="223"/>
      <c r="C17" s="224"/>
    </row>
    <row r="18" spans="1:3" ht="45" customHeight="1" x14ac:dyDescent="0.25">
      <c r="A18" s="216" t="s">
        <v>20</v>
      </c>
      <c r="B18" s="217"/>
      <c r="C18" s="218"/>
    </row>
    <row r="19" spans="1:3" s="139" customFormat="1" ht="36.6" customHeight="1" thickBot="1" x14ac:dyDescent="0.3">
      <c r="A19" s="213" t="s">
        <v>21</v>
      </c>
      <c r="B19" s="214"/>
      <c r="C19" s="215"/>
    </row>
    <row r="20" spans="1:3" x14ac:dyDescent="0.25">
      <c r="A20" s="133"/>
    </row>
    <row r="21" spans="1:3" ht="75.599999999999994" customHeight="1" x14ac:dyDescent="0.25">
      <c r="A21" s="212" t="s">
        <v>22</v>
      </c>
      <c r="B21" s="212"/>
      <c r="C21" s="212"/>
    </row>
    <row r="22" spans="1:3" hidden="1" x14ac:dyDescent="0.25">
      <c r="A22" s="133"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00000000-0004-0000-0000-000000000000}"/>
  </hyperlinks>
  <pageMargins left="0.7" right="0.7" top="0.75" bottom="0.75" header="0.3" footer="0.3"/>
  <pageSetup orientation="landscape"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Z135"/>
  <sheetViews>
    <sheetView showGridLines="0" zoomScale="85" zoomScaleNormal="8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IF('I_State&amp;Prog_Info'!L15="","[Program 8]",'I_State&amp;Prog_Info'!L15)</f>
        <v>[Program 8]</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IF('I_State&amp;Prog_Info'!L17="","(Placeholder for plan type)",'I_State&amp;Prog_Info'!L17)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IF('I_State&amp;Prog_Info'!L59="","(Placeholder for providers)",'I_State&amp;Prog_Info'!L59)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IF('I_State&amp;Prog_Info'!L39="","(Placeholder for separate analysis and results document)",'I_State&amp;Prog_Info'!L39)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IF('I_State&amp;Prog_Info'!L40="","(Placeholder for separate analysis and results document)",'I_State&amp;Prog_Info'!L40)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IF('I_State&amp;Prog_Info'!L41="","(Placeholder for separate analysis and results document)",'I_State&amp;Prog_Info'!L41)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9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900-000001000000}">
          <x14:formula1>
            <xm:f>'Set Values'!$H$3:$H$12</xm:f>
          </x14:formula1>
          <xm:sqref>E18:CZ18</xm:sqref>
        </x14:dataValidation>
        <x14:dataValidation type="list" allowBlank="1" showInputMessage="1" xr:uid="{00000000-0002-0000-0900-000002000000}">
          <x14:formula1>
            <xm:f>'Set Values'!$K$3:$K$10</xm:f>
          </x14:formula1>
          <xm:sqref>E23:L23</xm:sqref>
        </x14:dataValidation>
        <x14:dataValidation type="list" allowBlank="1" showInputMessage="1" prompt="To enter free text, select cell and type - do not click into cell" xr:uid="{00000000-0002-0000-0900-000003000000}">
          <x14:formula1>
            <xm:f>'Set Values'!$G$3:$G$14</xm:f>
          </x14:formula1>
          <xm:sqref>E16:CZ16</xm:sqref>
        </x14:dataValidation>
        <x14:dataValidation type="list" allowBlank="1" showInputMessage="1" showErrorMessage="1" xr:uid="{00000000-0002-0000-0900-000004000000}">
          <x14:formula1>
            <xm:f>'Set Values'!$L$3:$L$5</xm:f>
          </x14:formula1>
          <xm:sqref>E24:L24</xm:sqref>
        </x14:dataValidation>
        <x14:dataValidation type="list" allowBlank="1" showInputMessage="1" showErrorMessage="1" xr:uid="{00000000-0002-0000-0900-000005000000}">
          <x14:formula1>
            <xm:f>'Set Values'!$M$3:$M$4</xm:f>
          </x14:formula1>
          <xm:sqref>E31:AR31 E38:AR38</xm:sqref>
        </x14:dataValidation>
        <x14:dataValidation type="list" allowBlank="1" showInputMessage="1" prompt="To enter free text, select cell and type - do not click into cell" xr:uid="{00000000-0002-0000-0900-000006000000}">
          <x14:formula1>
            <xm:f>'Set Values'!$F$3:$F$12</xm:f>
          </x14:formula1>
          <xm:sqref>E14:CZ14</xm:sqref>
        </x14:dataValidation>
        <x14:dataValidation type="list" allowBlank="1" showInputMessage="1" prompt="To enter free text, select cell and type - do not click into cell" xr:uid="{00000000-0002-0000-0900-000007000000}">
          <x14:formula1>
            <xm:f>'Set Values'!$I$3:$I$7</xm:f>
          </x14:formula1>
          <xm:sqref>E17:CZ17</xm:sqref>
        </x14:dataValidation>
        <x14:dataValidation type="list" allowBlank="1" showInputMessage="1" xr:uid="{00000000-0002-0000-0900-00000800000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A135"/>
  <sheetViews>
    <sheetView showGridLines="0" zoomScale="85" zoomScaleNormal="85" workbookViewId="0">
      <selection activeCell="DA1" sqref="DA1: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IF('I_State&amp;Prog_Info'!M15="","[Program 9]",'I_State&amp;Prog_Info'!M15)</f>
        <v>[Program 9]</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IF('I_State&amp;Prog_Info'!M17="","(Placeholder for plan type)",'I_State&amp;Prog_Info'!M17)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IF('I_State&amp;Prog_Info'!M59="","(Placeholder for providers)",'I_State&amp;Prog_Info'!M59)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IF('I_State&amp;Prog_Info'!M39="","(Placeholder for separate analysis and results document)",'I_State&amp;Prog_Info'!M39)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IF('I_State&amp;Prog_Info'!M40="","(Placeholder for separate analysis and results document)",'I_State&amp;Prog_Info'!M40)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IF('I_State&amp;Prog_Info'!M41="","(Placeholder for separate analysis and results document)",'I_State&amp;Prog_Info'!M41)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A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0A00-000001000000}">
          <x14:formula1>
            <xm:f>'Set Values'!$I$3:$I$7</xm:f>
          </x14:formula1>
          <xm:sqref>E19:CZ19</xm:sqref>
        </x14:dataValidation>
        <x14:dataValidation type="list" allowBlank="1" showInputMessage="1" prompt="To enter free text, select cell and type - do not click into cell" xr:uid="{00000000-0002-0000-0A00-000002000000}">
          <x14:formula1>
            <xm:f>'Set Values'!$I$3:$I$7</xm:f>
          </x14:formula1>
          <xm:sqref>E17:CZ17</xm:sqref>
        </x14:dataValidation>
        <x14:dataValidation type="list" allowBlank="1" showInputMessage="1" prompt="To enter free text, select cell and type - do not click into cell" xr:uid="{00000000-0002-0000-0A00-000003000000}">
          <x14:formula1>
            <xm:f>'Set Values'!$F$3:$F$12</xm:f>
          </x14:formula1>
          <xm:sqref>E14:CZ14</xm:sqref>
        </x14:dataValidation>
        <x14:dataValidation type="list" allowBlank="1" showInputMessage="1" showErrorMessage="1" xr:uid="{00000000-0002-0000-0A00-000004000000}">
          <x14:formula1>
            <xm:f>'Set Values'!$M$3:$M$4</xm:f>
          </x14:formula1>
          <xm:sqref>E31:AR31 E38:AR38</xm:sqref>
        </x14:dataValidation>
        <x14:dataValidation type="list" allowBlank="1" showInputMessage="1" showErrorMessage="1" xr:uid="{00000000-0002-0000-0A00-000005000000}">
          <x14:formula1>
            <xm:f>'Set Values'!$L$3:$L$5</xm:f>
          </x14:formula1>
          <xm:sqref>E24:L24</xm:sqref>
        </x14:dataValidation>
        <x14:dataValidation type="list" allowBlank="1" showInputMessage="1" prompt="To enter free text, select cell and type - do not click into cell" xr:uid="{00000000-0002-0000-0A00-000006000000}">
          <x14:formula1>
            <xm:f>'Set Values'!$G$3:$G$14</xm:f>
          </x14:formula1>
          <xm:sqref>E16:CZ16</xm:sqref>
        </x14:dataValidation>
        <x14:dataValidation type="list" allowBlank="1" showInputMessage="1" xr:uid="{00000000-0002-0000-0A00-000007000000}">
          <x14:formula1>
            <xm:f>'Set Values'!$K$3:$K$10</xm:f>
          </x14:formula1>
          <xm:sqref>E23:L23</xm:sqref>
        </x14:dataValidation>
        <x14:dataValidation type="list" allowBlank="1" showInputMessage="1" prompt="To enter free text, select cell and type - do not click into cell" xr:uid="{00000000-0002-0000-0A00-000008000000}">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IF('I_State&amp;Prog_Info'!N15="","[Program 10]",'I_State&amp;Prog_Info'!N15)</f>
        <v>[Program 10]</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IF('I_State&amp;Prog_Info'!N17="","(Placeholder for plan type)",'I_State&amp;Prog_Info'!N17)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IF('I_State&amp;Prog_Info'!N59="","(Placeholder for providers)",'I_State&amp;Prog_Info'!N59)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IF('I_State&amp;Prog_Info'!N39="","(Placeholder for separate analysis and results document)",'I_State&amp;Prog_Info'!N39)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IF('I_State&amp;Prog_Info'!N40="","(Placeholder for separate analysis and results document)",'I_State&amp;Prog_Info'!N40)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IF('I_State&amp;Prog_Info'!N41="","(Placeholder for separate analysis and results document)",'I_State&amp;Prog_Info'!N41)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B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B00-000001000000}">
          <x14:formula1>
            <xm:f>'Set Values'!$H$3:$H$12</xm:f>
          </x14:formula1>
          <xm:sqref>E18:CZ18</xm:sqref>
        </x14:dataValidation>
        <x14:dataValidation type="list" allowBlank="1" showInputMessage="1" xr:uid="{00000000-0002-0000-0B00-000002000000}">
          <x14:formula1>
            <xm:f>'Set Values'!$K$3:$K$10</xm:f>
          </x14:formula1>
          <xm:sqref>E23:L23</xm:sqref>
        </x14:dataValidation>
        <x14:dataValidation type="list" allowBlank="1" showInputMessage="1" prompt="To enter free text, select cell and type - do not click into cell" xr:uid="{00000000-0002-0000-0B00-000003000000}">
          <x14:formula1>
            <xm:f>'Set Values'!$G$3:$G$14</xm:f>
          </x14:formula1>
          <xm:sqref>E16:CZ16</xm:sqref>
        </x14:dataValidation>
        <x14:dataValidation type="list" allowBlank="1" showInputMessage="1" showErrorMessage="1" xr:uid="{00000000-0002-0000-0B00-000004000000}">
          <x14:formula1>
            <xm:f>'Set Values'!$L$3:$L$5</xm:f>
          </x14:formula1>
          <xm:sqref>E24:L24</xm:sqref>
        </x14:dataValidation>
        <x14:dataValidation type="list" allowBlank="1" showInputMessage="1" showErrorMessage="1" xr:uid="{00000000-0002-0000-0B00-000005000000}">
          <x14:formula1>
            <xm:f>'Set Values'!$M$3:$M$4</xm:f>
          </x14:formula1>
          <xm:sqref>E31:AR31 E38:AR38</xm:sqref>
        </x14:dataValidation>
        <x14:dataValidation type="list" allowBlank="1" showInputMessage="1" prompt="To enter free text, select cell and type - do not click into cell" xr:uid="{00000000-0002-0000-0B00-000006000000}">
          <x14:formula1>
            <xm:f>'Set Values'!$F$3:$F$12</xm:f>
          </x14:formula1>
          <xm:sqref>E14:CZ14</xm:sqref>
        </x14:dataValidation>
        <x14:dataValidation type="list" allowBlank="1" showInputMessage="1" prompt="To enter free text, select cell and type - do not click into cell" xr:uid="{00000000-0002-0000-0B00-000007000000}">
          <x14:formula1>
            <xm:f>'Set Values'!$I$3:$I$7</xm:f>
          </x14:formula1>
          <xm:sqref>E17:CZ17</xm:sqref>
        </x14:dataValidation>
        <x14:dataValidation type="list" allowBlank="1" showInputMessage="1" xr:uid="{00000000-0002-0000-0B00-000008000000}">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A135"/>
  <sheetViews>
    <sheetView showGridLines="0" topLeftCell="A36"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IF('I_State&amp;Prog_Info'!O15="","[Program 11]",'I_State&amp;Prog_Info'!O15)</f>
        <v>[Program 11]</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IF('I_State&amp;Prog_Info'!O17="","(Placeholder for plan type)",'I_State&amp;Prog_Info'!O17)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IF('I_State&amp;Prog_Info'!O59="","(Placeholder for providers)",'I_State&amp;Prog_Info'!O59)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IF('I_State&amp;Prog_Info'!O39="","(Placeholder for separate analysis and results document)",'I_State&amp;Prog_Info'!O39)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IF('I_State&amp;Prog_Info'!O40="","(Placeholder for separate analysis and results document)",'I_State&amp;Prog_Info'!O40)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IF('I_State&amp;Prog_Info'!O41="","(Placeholder for separate analysis and results document)",'I_State&amp;Prog_Info'!O41)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C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0C00-000001000000}">
          <x14:formula1>
            <xm:f>'Set Values'!$I$3:$I$7</xm:f>
          </x14:formula1>
          <xm:sqref>E19:CZ19</xm:sqref>
        </x14:dataValidation>
        <x14:dataValidation type="list" allowBlank="1" showInputMessage="1" prompt="To enter free text, select cell and type - do not click into cell" xr:uid="{00000000-0002-0000-0C00-000002000000}">
          <x14:formula1>
            <xm:f>'Set Values'!$I$3:$I$7</xm:f>
          </x14:formula1>
          <xm:sqref>E17:CZ17</xm:sqref>
        </x14:dataValidation>
        <x14:dataValidation type="list" allowBlank="1" showInputMessage="1" prompt="To enter free text, select cell and type - do not click into cell" xr:uid="{00000000-0002-0000-0C00-000003000000}">
          <x14:formula1>
            <xm:f>'Set Values'!$F$3:$F$12</xm:f>
          </x14:formula1>
          <xm:sqref>E14:CZ14</xm:sqref>
        </x14:dataValidation>
        <x14:dataValidation type="list" allowBlank="1" showInputMessage="1" showErrorMessage="1" xr:uid="{00000000-0002-0000-0C00-000004000000}">
          <x14:formula1>
            <xm:f>'Set Values'!$M$3:$M$4</xm:f>
          </x14:formula1>
          <xm:sqref>E31:AR31 E38:AR38</xm:sqref>
        </x14:dataValidation>
        <x14:dataValidation type="list" allowBlank="1" showInputMessage="1" showErrorMessage="1" xr:uid="{00000000-0002-0000-0C00-000005000000}">
          <x14:formula1>
            <xm:f>'Set Values'!$L$3:$L$5</xm:f>
          </x14:formula1>
          <xm:sqref>E24:L24</xm:sqref>
        </x14:dataValidation>
        <x14:dataValidation type="list" allowBlank="1" showInputMessage="1" prompt="To enter free text, select cell and type - do not click into cell" xr:uid="{00000000-0002-0000-0C00-000006000000}">
          <x14:formula1>
            <xm:f>'Set Values'!$G$3:$G$14</xm:f>
          </x14:formula1>
          <xm:sqref>E16:CZ16</xm:sqref>
        </x14:dataValidation>
        <x14:dataValidation type="list" allowBlank="1" showInputMessage="1" xr:uid="{00000000-0002-0000-0C00-000007000000}">
          <x14:formula1>
            <xm:f>'Set Values'!$K$3:$K$10</xm:f>
          </x14:formula1>
          <xm:sqref>E23:L23</xm:sqref>
        </x14:dataValidation>
        <x14:dataValidation type="list" allowBlank="1" showInputMessage="1" prompt="To enter free text, select cell and type - do not click into cell" xr:uid="{00000000-0002-0000-0C00-000008000000}">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A135"/>
  <sheetViews>
    <sheetView showGridLines="0" topLeftCell="A15"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IF('I_State&amp;Prog_Info'!P15="","[Program 12]",'I_State&amp;Prog_Info'!P15)</f>
        <v>[Program 12]</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IF('I_State&amp;Prog_Info'!P17="","(Placeholder for plan type)",'I_State&amp;Prog_Info'!P17)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IF('I_State&amp;Prog_Info'!P59="","(Placeholder for providers)",'I_State&amp;Prog_Info'!P59)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IF('I_State&amp;Prog_Info'!P39="","(Placeholder for separate analysis and results document)",'I_State&amp;Prog_Info'!P39)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IF('I_State&amp;Prog_Info'!P40="","(Placeholder for separate analysis and results document)",'I_State&amp;Prog_Info'!P40)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IF('I_State&amp;Prog_Info'!P41="","(Placeholder for separate analysis and results document)",'I_State&amp;Prog_Info'!P41)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D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D00-000001000000}">
          <x14:formula1>
            <xm:f>'Set Values'!$H$3:$H$12</xm:f>
          </x14:formula1>
          <xm:sqref>E18:CZ18</xm:sqref>
        </x14:dataValidation>
        <x14:dataValidation type="list" allowBlank="1" showInputMessage="1" xr:uid="{00000000-0002-0000-0D00-000002000000}">
          <x14:formula1>
            <xm:f>'Set Values'!$K$3:$K$10</xm:f>
          </x14:formula1>
          <xm:sqref>E23:L23</xm:sqref>
        </x14:dataValidation>
        <x14:dataValidation type="list" allowBlank="1" showInputMessage="1" prompt="To enter free text, select cell and type - do not click into cell" xr:uid="{00000000-0002-0000-0D00-000003000000}">
          <x14:formula1>
            <xm:f>'Set Values'!$G$3:$G$14</xm:f>
          </x14:formula1>
          <xm:sqref>E16:CZ16</xm:sqref>
        </x14:dataValidation>
        <x14:dataValidation type="list" allowBlank="1" showInputMessage="1" showErrorMessage="1" xr:uid="{00000000-0002-0000-0D00-000004000000}">
          <x14:formula1>
            <xm:f>'Set Values'!$L$3:$L$5</xm:f>
          </x14:formula1>
          <xm:sqref>E24:L24</xm:sqref>
        </x14:dataValidation>
        <x14:dataValidation type="list" allowBlank="1" showInputMessage="1" showErrorMessage="1" xr:uid="{00000000-0002-0000-0D00-000005000000}">
          <x14:formula1>
            <xm:f>'Set Values'!$M$3:$M$4</xm:f>
          </x14:formula1>
          <xm:sqref>E31:AR31 E38:AR38</xm:sqref>
        </x14:dataValidation>
        <x14:dataValidation type="list" allowBlank="1" showInputMessage="1" prompt="To enter free text, select cell and type - do not click into cell" xr:uid="{00000000-0002-0000-0D00-000006000000}">
          <x14:formula1>
            <xm:f>'Set Values'!$F$3:$F$12</xm:f>
          </x14:formula1>
          <xm:sqref>E14:CZ14</xm:sqref>
        </x14:dataValidation>
        <x14:dataValidation type="list" allowBlank="1" showInputMessage="1" prompt="To enter free text, select cell and type - do not click into cell" xr:uid="{00000000-0002-0000-0D00-000007000000}">
          <x14:formula1>
            <xm:f>'Set Values'!$I$3:$I$7</xm:f>
          </x14:formula1>
          <xm:sqref>E17:CZ17</xm:sqref>
        </x14:dataValidation>
        <x14:dataValidation type="list" allowBlank="1" showInputMessage="1" xr:uid="{00000000-0002-0000-0D00-000008000000}">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IF('I_State&amp;Prog_Info'!Q15="","[Program 13]",'I_State&amp;Prog_Info'!Q15)</f>
        <v>[Program 13]</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IF('I_State&amp;Prog_Info'!Q17="","(Placeholder for plan type)",'I_State&amp;Prog_Info'!Q17)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IF('I_State&amp;Prog_Info'!Q59="","(Placeholder for providers)",'I_State&amp;Prog_Info'!Q59)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IF('I_State&amp;Prog_Info'!Q39="","(Placeholder for separate analysis and results document)",'I_State&amp;Prog_Info'!Q39)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IF('I_State&amp;Prog_Info'!Q40="","(Placeholder for separate analysis and results document)",'I_State&amp;Prog_Info'!Q40)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IF('I_State&amp;Prog_Info'!Q41="","(Placeholder for separate analysis and results document)",'I_State&amp;Prog_Info'!Q41)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E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0E00-000001000000}">
          <x14:formula1>
            <xm:f>'Set Values'!$I$3:$I$7</xm:f>
          </x14:formula1>
          <xm:sqref>E19:CZ19</xm:sqref>
        </x14:dataValidation>
        <x14:dataValidation type="list" allowBlank="1" showInputMessage="1" prompt="To enter free text, select cell and type - do not click into cell" xr:uid="{00000000-0002-0000-0E00-000002000000}">
          <x14:formula1>
            <xm:f>'Set Values'!$I$3:$I$7</xm:f>
          </x14:formula1>
          <xm:sqref>E17:CZ17</xm:sqref>
        </x14:dataValidation>
        <x14:dataValidation type="list" allowBlank="1" showInputMessage="1" prompt="To enter free text, select cell and type - do not click into cell" xr:uid="{00000000-0002-0000-0E00-000003000000}">
          <x14:formula1>
            <xm:f>'Set Values'!$F$3:$F$12</xm:f>
          </x14:formula1>
          <xm:sqref>E14:CZ14</xm:sqref>
        </x14:dataValidation>
        <x14:dataValidation type="list" allowBlank="1" showInputMessage="1" showErrorMessage="1" xr:uid="{00000000-0002-0000-0E00-000004000000}">
          <x14:formula1>
            <xm:f>'Set Values'!$M$3:$M$4</xm:f>
          </x14:formula1>
          <xm:sqref>E31:AR31 E38:AR38</xm:sqref>
        </x14:dataValidation>
        <x14:dataValidation type="list" allowBlank="1" showInputMessage="1" showErrorMessage="1" xr:uid="{00000000-0002-0000-0E00-000005000000}">
          <x14:formula1>
            <xm:f>'Set Values'!$L$3:$L$5</xm:f>
          </x14:formula1>
          <xm:sqref>E24:L24</xm:sqref>
        </x14:dataValidation>
        <x14:dataValidation type="list" allowBlank="1" showInputMessage="1" prompt="To enter free text, select cell and type - do not click into cell" xr:uid="{00000000-0002-0000-0E00-000006000000}">
          <x14:formula1>
            <xm:f>'Set Values'!$G$3:$G$14</xm:f>
          </x14:formula1>
          <xm:sqref>E16:CZ16</xm:sqref>
        </x14:dataValidation>
        <x14:dataValidation type="list" allowBlank="1" showInputMessage="1" xr:uid="{00000000-0002-0000-0E00-000007000000}">
          <x14:formula1>
            <xm:f>'Set Values'!$K$3:$K$10</xm:f>
          </x14:formula1>
          <xm:sqref>E23:L23</xm:sqref>
        </x14:dataValidation>
        <x14:dataValidation type="list" allowBlank="1" showInputMessage="1" prompt="To enter free text, select cell and type - do not click into cell" xr:uid="{00000000-0002-0000-0E00-000008000000}">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A135"/>
  <sheetViews>
    <sheetView showGridLines="0" topLeftCell="A41"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IF('I_State&amp;Prog_Info'!R15="","[Program 14]",'I_State&amp;Prog_Info'!R15)</f>
        <v>[Program 14]</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IF('I_State&amp;Prog_Info'!R17="","(Placeholder for plan type)",'I_State&amp;Prog_Info'!R17)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IF('I_State&amp;Prog_Info'!R59="","(Placeholder for providers)",'I_State&amp;Prog_Info'!R59)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IF('I_State&amp;Prog_Info'!R39="","(Placeholder for separate analysis and results document)",'I_State&amp;Prog_Info'!R39)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IF('I_State&amp;Prog_Info'!R40="","(Placeholder for separate analysis and results document)",'I_State&amp;Prog_Info'!R40)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IF('I_State&amp;Prog_Info'!R41="","(Placeholder for separate analysis and results document)",'I_State&amp;Prog_Info'!R41)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F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F00-000001000000}">
          <x14:formula1>
            <xm:f>'Set Values'!$H$3:$H$12</xm:f>
          </x14:formula1>
          <xm:sqref>E18:CZ18</xm:sqref>
        </x14:dataValidation>
        <x14:dataValidation type="list" allowBlank="1" showInputMessage="1" xr:uid="{00000000-0002-0000-0F00-000002000000}">
          <x14:formula1>
            <xm:f>'Set Values'!$K$3:$K$10</xm:f>
          </x14:formula1>
          <xm:sqref>E23:L23</xm:sqref>
        </x14:dataValidation>
        <x14:dataValidation type="list" allowBlank="1" showInputMessage="1" prompt="To enter free text, select cell and type - do not click into cell" xr:uid="{00000000-0002-0000-0F00-000003000000}">
          <x14:formula1>
            <xm:f>'Set Values'!$G$3:$G$14</xm:f>
          </x14:formula1>
          <xm:sqref>E16:CZ16</xm:sqref>
        </x14:dataValidation>
        <x14:dataValidation type="list" allowBlank="1" showInputMessage="1" showErrorMessage="1" xr:uid="{00000000-0002-0000-0F00-000004000000}">
          <x14:formula1>
            <xm:f>'Set Values'!$L$3:$L$5</xm:f>
          </x14:formula1>
          <xm:sqref>E24:L24</xm:sqref>
        </x14:dataValidation>
        <x14:dataValidation type="list" allowBlank="1" showInputMessage="1" showErrorMessage="1" xr:uid="{00000000-0002-0000-0F00-000005000000}">
          <x14:formula1>
            <xm:f>'Set Values'!$M$3:$M$4</xm:f>
          </x14:formula1>
          <xm:sqref>E31:AR31 E38:AR38</xm:sqref>
        </x14:dataValidation>
        <x14:dataValidation type="list" allowBlank="1" showInputMessage="1" prompt="To enter free text, select cell and type - do not click into cell" xr:uid="{00000000-0002-0000-0F00-000006000000}">
          <x14:formula1>
            <xm:f>'Set Values'!$F$3:$F$12</xm:f>
          </x14:formula1>
          <xm:sqref>E14:CZ14</xm:sqref>
        </x14:dataValidation>
        <x14:dataValidation type="list" allowBlank="1" showInputMessage="1" prompt="To enter free text, select cell and type - do not click into cell" xr:uid="{00000000-0002-0000-0F00-000007000000}">
          <x14:formula1>
            <xm:f>'Set Values'!$I$3:$I$7</xm:f>
          </x14:formula1>
          <xm:sqref>E17:CZ17</xm:sqref>
        </x14:dataValidation>
        <x14:dataValidation type="list" allowBlank="1" showInputMessage="1" xr:uid="{00000000-0002-0000-0F00-000008000000}">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A135"/>
  <sheetViews>
    <sheetView showGridLines="0" zoomScale="85" zoomScaleNormal="85" workbookViewId="0">
      <selection activeCell="A43" sqref="A43:XFD1048576"/>
    </sheetView>
  </sheetViews>
  <sheetFormatPr defaultColWidth="0"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4" width="20.5703125" style="6" customWidth="1"/>
    <col min="105" max="105" width="20.5703125" style="6" hidden="1"/>
    <col min="106" max="16384" width="9.140625" style="6" hidden="1"/>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IF('I_State&amp;Prog_Info'!S15="","[Program 15]",'I_State&amp;Prog_Info'!S15)</f>
        <v>[Program 15]</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IF('I_State&amp;Prog_Info'!S17="","(Placeholder for plan type)",'I_State&amp;Prog_Info'!S17)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IF('I_State&amp;Prog_Info'!S59="","(Placeholder for providers)",'I_State&amp;Prog_Info'!S59)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IF('I_State&amp;Prog_Info'!S39="","(Placeholder for separate analysis and results document)",'I_State&amp;Prog_Info'!S39)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IF('I_State&amp;Prog_Info'!S40="","(Placeholder for separate analysis and results document)",'I_State&amp;Prog_Info'!S40)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IF('I_State&amp;Prog_Info'!S41="","(Placeholder for separate analysis and results document)",'I_State&amp;Prog_Info'!S41)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10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1000-000001000000}">
          <x14:formula1>
            <xm:f>'Set Values'!$I$3:$I$7</xm:f>
          </x14:formula1>
          <xm:sqref>E19:CZ19</xm:sqref>
        </x14:dataValidation>
        <x14:dataValidation type="list" allowBlank="1" showInputMessage="1" prompt="To enter free text, select cell and type - do not click into cell" xr:uid="{00000000-0002-0000-1000-000002000000}">
          <x14:formula1>
            <xm:f>'Set Values'!$I$3:$I$7</xm:f>
          </x14:formula1>
          <xm:sqref>E17:CZ17</xm:sqref>
        </x14:dataValidation>
        <x14:dataValidation type="list" allowBlank="1" showInputMessage="1" prompt="To enter free text, select cell and type - do not click into cell" xr:uid="{00000000-0002-0000-1000-000003000000}">
          <x14:formula1>
            <xm:f>'Set Values'!$F$3:$F$12</xm:f>
          </x14:formula1>
          <xm:sqref>E14:CZ14</xm:sqref>
        </x14:dataValidation>
        <x14:dataValidation type="list" allowBlank="1" showInputMessage="1" showErrorMessage="1" xr:uid="{00000000-0002-0000-1000-000004000000}">
          <x14:formula1>
            <xm:f>'Set Values'!$M$3:$M$4</xm:f>
          </x14:formula1>
          <xm:sqref>E31:AR31 E38:AR38</xm:sqref>
        </x14:dataValidation>
        <x14:dataValidation type="list" allowBlank="1" showInputMessage="1" showErrorMessage="1" xr:uid="{00000000-0002-0000-1000-000005000000}">
          <x14:formula1>
            <xm:f>'Set Values'!$L$3:$L$5</xm:f>
          </x14:formula1>
          <xm:sqref>E24:L24</xm:sqref>
        </x14:dataValidation>
        <x14:dataValidation type="list" allowBlank="1" showInputMessage="1" prompt="To enter free text, select cell and type - do not click into cell" xr:uid="{00000000-0002-0000-1000-000006000000}">
          <x14:formula1>
            <xm:f>'Set Values'!$G$3:$G$14</xm:f>
          </x14:formula1>
          <xm:sqref>E16:CZ16</xm:sqref>
        </x14:dataValidation>
        <x14:dataValidation type="list" allowBlank="1" showInputMessage="1" xr:uid="{00000000-0002-0000-1000-000007000000}">
          <x14:formula1>
            <xm:f>'Set Values'!$K$3:$K$10</xm:f>
          </x14:formula1>
          <xm:sqref>E23:L23</xm:sqref>
        </x14:dataValidation>
        <x14:dataValidation type="list" allowBlank="1" showInputMessage="1" prompt="To enter free text, select cell and type - do not click into cell" xr:uid="{00000000-0002-0000-1000-000008000000}">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
  <dimension ref="A1:Z53"/>
  <sheetViews>
    <sheetView zoomScale="80" zoomScaleNormal="80" workbookViewId="0">
      <selection activeCell="E2" sqref="E2"/>
    </sheetView>
  </sheetViews>
  <sheetFormatPr defaultColWidth="9.42578125" defaultRowHeight="14.25" x14ac:dyDescent="0.2"/>
  <cols>
    <col min="1" max="1" width="9.42578125" style="36"/>
    <col min="2" max="2" width="19.42578125" style="36" customWidth="1"/>
    <col min="3" max="3" width="9.42578125" style="36"/>
    <col min="4" max="5" width="21.42578125" style="36" customWidth="1"/>
    <col min="6" max="6" width="21.42578125" style="10" customWidth="1"/>
    <col min="7" max="7" width="19" style="10" customWidth="1"/>
    <col min="8" max="8" width="19.5703125" style="10" customWidth="1"/>
    <col min="9" max="9" width="18.42578125" style="10" customWidth="1"/>
    <col min="10" max="10" width="19.5703125" style="35" customWidth="1"/>
    <col min="11" max="12" width="18.42578125" style="10" customWidth="1"/>
    <col min="13" max="13" width="30.140625" style="10" customWidth="1"/>
    <col min="14" max="14" width="12.42578125" style="10" customWidth="1"/>
    <col min="15" max="22" width="12.42578125" style="13" customWidth="1"/>
    <col min="23" max="26" width="9.42578125" style="14"/>
    <col min="27" max="16384" width="9.42578125" style="11"/>
  </cols>
  <sheetData>
    <row r="1" spans="1:26" s="14" customFormat="1" ht="15.75" thickBot="1" x14ac:dyDescent="0.3">
      <c r="A1" s="79" t="s">
        <v>930</v>
      </c>
      <c r="B1" s="80"/>
      <c r="C1" s="54"/>
      <c r="D1" s="54"/>
      <c r="E1" s="54"/>
      <c r="F1" s="13"/>
      <c r="G1" s="37"/>
      <c r="H1" s="37"/>
      <c r="I1" s="37"/>
      <c r="J1" s="34"/>
      <c r="K1" s="37"/>
      <c r="L1" s="37"/>
      <c r="M1" s="37"/>
      <c r="N1" s="13"/>
      <c r="O1" s="13"/>
      <c r="P1" s="13"/>
      <c r="Q1" s="13"/>
      <c r="R1" s="13"/>
      <c r="S1" s="13"/>
      <c r="T1" s="13"/>
      <c r="U1" s="13"/>
      <c r="V1" s="13"/>
    </row>
    <row r="2" spans="1:26" s="20" customFormat="1" ht="29.25" thickBot="1" x14ac:dyDescent="0.3">
      <c r="A2" s="21" t="s">
        <v>931</v>
      </c>
      <c r="B2" s="21" t="s">
        <v>48</v>
      </c>
      <c r="C2" s="21" t="s">
        <v>932</v>
      </c>
      <c r="D2" s="21" t="s">
        <v>933</v>
      </c>
      <c r="E2" s="21" t="s">
        <v>934</v>
      </c>
      <c r="F2" s="21" t="s">
        <v>286</v>
      </c>
      <c r="G2" s="22" t="s">
        <v>935</v>
      </c>
      <c r="H2" s="22" t="s">
        <v>936</v>
      </c>
      <c r="I2" s="22" t="s">
        <v>937</v>
      </c>
      <c r="J2" s="22" t="s">
        <v>938</v>
      </c>
      <c r="K2" s="22" t="s">
        <v>939</v>
      </c>
      <c r="L2" s="22" t="s">
        <v>339</v>
      </c>
      <c r="M2" s="22" t="s">
        <v>940</v>
      </c>
      <c r="N2" s="22" t="s">
        <v>941</v>
      </c>
      <c r="O2" s="19"/>
      <c r="P2" s="19"/>
      <c r="Q2" s="19"/>
      <c r="R2" s="19"/>
      <c r="S2" s="19"/>
      <c r="T2" s="19"/>
      <c r="U2" s="19"/>
      <c r="V2" s="19"/>
    </row>
    <row r="3" spans="1:26" s="18" customFormat="1" ht="71.25" x14ac:dyDescent="0.2">
      <c r="A3" s="26" t="s">
        <v>942</v>
      </c>
      <c r="B3" s="55" t="s">
        <v>943</v>
      </c>
      <c r="C3" s="65" t="s">
        <v>94</v>
      </c>
      <c r="D3" s="55" t="s">
        <v>138</v>
      </c>
      <c r="E3" s="55" t="s">
        <v>944</v>
      </c>
      <c r="F3" s="15" t="s">
        <v>288</v>
      </c>
      <c r="G3" s="15" t="s">
        <v>91</v>
      </c>
      <c r="H3" s="15" t="s">
        <v>321</v>
      </c>
      <c r="I3" s="15" t="s">
        <v>316</v>
      </c>
      <c r="J3" s="62" t="s">
        <v>325</v>
      </c>
      <c r="K3" s="15" t="s">
        <v>945</v>
      </c>
      <c r="L3" s="15" t="s">
        <v>341</v>
      </c>
      <c r="M3" s="15" t="s">
        <v>395</v>
      </c>
      <c r="N3" s="15" t="s">
        <v>79</v>
      </c>
      <c r="O3" s="16"/>
      <c r="P3" s="16"/>
      <c r="Q3" s="16"/>
      <c r="R3" s="16"/>
      <c r="S3" s="16"/>
      <c r="T3" s="16"/>
      <c r="U3" s="16"/>
      <c r="V3" s="16"/>
      <c r="W3" s="17"/>
      <c r="X3" s="17"/>
      <c r="Y3" s="17"/>
      <c r="Z3" s="17"/>
    </row>
    <row r="4" spans="1:26" ht="71.25" customHeight="1" x14ac:dyDescent="0.2">
      <c r="A4" s="27" t="s">
        <v>946</v>
      </c>
      <c r="B4" s="68" t="s">
        <v>947</v>
      </c>
      <c r="C4" s="28" t="s">
        <v>93</v>
      </c>
      <c r="D4" s="55" t="s">
        <v>948</v>
      </c>
      <c r="E4" s="55" t="s">
        <v>949</v>
      </c>
      <c r="F4" s="10" t="s">
        <v>780</v>
      </c>
      <c r="G4" s="10" t="s">
        <v>96</v>
      </c>
      <c r="H4" s="15" t="s">
        <v>950</v>
      </c>
      <c r="I4" s="10" t="s">
        <v>317</v>
      </c>
      <c r="J4" s="63" t="s">
        <v>951</v>
      </c>
      <c r="K4" s="10" t="s">
        <v>952</v>
      </c>
      <c r="L4" s="10" t="s">
        <v>953</v>
      </c>
      <c r="M4" s="10" t="s">
        <v>394</v>
      </c>
      <c r="N4" s="10" t="s">
        <v>77</v>
      </c>
    </row>
    <row r="5" spans="1:26" ht="42.75" x14ac:dyDescent="0.2">
      <c r="A5" s="27" t="s">
        <v>954</v>
      </c>
      <c r="B5" s="68" t="s">
        <v>955</v>
      </c>
      <c r="C5" s="27"/>
      <c r="D5" s="27"/>
      <c r="E5" s="27"/>
      <c r="F5" s="10" t="s">
        <v>289</v>
      </c>
      <c r="G5" s="10" t="s">
        <v>99</v>
      </c>
      <c r="H5" s="10" t="s">
        <v>956</v>
      </c>
      <c r="I5" s="10" t="s">
        <v>315</v>
      </c>
      <c r="J5" s="63" t="s">
        <v>957</v>
      </c>
      <c r="K5" s="10" t="s">
        <v>794</v>
      </c>
      <c r="L5" s="10" t="s">
        <v>337</v>
      </c>
      <c r="N5" s="10" t="s">
        <v>78</v>
      </c>
    </row>
    <row r="6" spans="1:26" ht="42.75" x14ac:dyDescent="0.2">
      <c r="A6" s="27" t="s">
        <v>958</v>
      </c>
      <c r="B6" s="68" t="s">
        <v>959</v>
      </c>
      <c r="C6" s="27"/>
      <c r="D6" s="27"/>
      <c r="E6" s="27"/>
      <c r="F6" s="10" t="s">
        <v>960</v>
      </c>
      <c r="G6" s="10" t="s">
        <v>102</v>
      </c>
      <c r="H6" s="10" t="s">
        <v>857</v>
      </c>
      <c r="I6" s="10" t="s">
        <v>961</v>
      </c>
      <c r="J6" s="63" t="s">
        <v>962</v>
      </c>
      <c r="K6" s="10" t="s">
        <v>963</v>
      </c>
      <c r="N6" s="10" t="s">
        <v>964</v>
      </c>
    </row>
    <row r="7" spans="1:26" ht="57" x14ac:dyDescent="0.2">
      <c r="A7" s="27" t="s">
        <v>965</v>
      </c>
      <c r="B7" s="68" t="s">
        <v>966</v>
      </c>
      <c r="C7" s="27"/>
      <c r="D7" s="27"/>
      <c r="E7" s="27"/>
      <c r="F7" s="10" t="s">
        <v>291</v>
      </c>
      <c r="G7" s="10" t="s">
        <v>105</v>
      </c>
      <c r="H7" s="10" t="s">
        <v>967</v>
      </c>
      <c r="I7" s="12" t="s">
        <v>968</v>
      </c>
      <c r="J7" s="63" t="s">
        <v>329</v>
      </c>
      <c r="K7" s="10" t="s">
        <v>795</v>
      </c>
      <c r="N7" s="12" t="s">
        <v>968</v>
      </c>
    </row>
    <row r="8" spans="1:26" ht="57" x14ac:dyDescent="0.2">
      <c r="A8" s="27" t="s">
        <v>969</v>
      </c>
      <c r="B8" s="68" t="s">
        <v>970</v>
      </c>
      <c r="C8" s="27"/>
      <c r="D8" s="27"/>
      <c r="E8" s="27"/>
      <c r="F8" s="10" t="s">
        <v>971</v>
      </c>
      <c r="G8" s="10" t="s">
        <v>108</v>
      </c>
      <c r="H8" s="10" t="s">
        <v>792</v>
      </c>
      <c r="J8" s="63" t="s">
        <v>330</v>
      </c>
      <c r="K8" s="10" t="s">
        <v>861</v>
      </c>
    </row>
    <row r="9" spans="1:26" ht="57" x14ac:dyDescent="0.2">
      <c r="A9" s="27" t="s">
        <v>972</v>
      </c>
      <c r="B9" s="68" t="s">
        <v>973</v>
      </c>
      <c r="C9" s="27"/>
      <c r="D9" s="27"/>
      <c r="E9" s="27"/>
      <c r="F9" s="10" t="s">
        <v>290</v>
      </c>
      <c r="G9" s="10" t="s">
        <v>111</v>
      </c>
      <c r="H9" s="10" t="s">
        <v>974</v>
      </c>
      <c r="J9" s="63" t="s">
        <v>331</v>
      </c>
      <c r="K9" s="10" t="s">
        <v>337</v>
      </c>
    </row>
    <row r="10" spans="1:26" ht="57" x14ac:dyDescent="0.2">
      <c r="A10" s="27" t="s">
        <v>975</v>
      </c>
      <c r="B10" s="68" t="s">
        <v>976</v>
      </c>
      <c r="C10" s="27"/>
      <c r="D10" s="27"/>
      <c r="E10" s="27"/>
      <c r="F10" s="10" t="s">
        <v>977</v>
      </c>
      <c r="G10" s="10" t="s">
        <v>114</v>
      </c>
      <c r="H10" s="10" t="s">
        <v>978</v>
      </c>
      <c r="J10" s="64" t="s">
        <v>968</v>
      </c>
      <c r="K10" s="12" t="s">
        <v>968</v>
      </c>
    </row>
    <row r="11" spans="1:26" x14ac:dyDescent="0.2">
      <c r="A11" s="27" t="s">
        <v>979</v>
      </c>
      <c r="B11" s="27"/>
      <c r="C11" s="27"/>
      <c r="D11" s="27"/>
      <c r="E11" s="27"/>
      <c r="F11" s="10" t="s">
        <v>637</v>
      </c>
      <c r="G11" s="10" t="s">
        <v>117</v>
      </c>
      <c r="H11" s="10" t="s">
        <v>857</v>
      </c>
    </row>
    <row r="12" spans="1:26" ht="28.5" x14ac:dyDescent="0.2">
      <c r="A12" s="27" t="s">
        <v>980</v>
      </c>
      <c r="B12" s="27"/>
      <c r="C12" s="27"/>
      <c r="D12" s="27"/>
      <c r="E12" s="27"/>
      <c r="F12" s="12" t="s">
        <v>968</v>
      </c>
      <c r="G12" s="10" t="s">
        <v>120</v>
      </c>
      <c r="H12" s="12" t="s">
        <v>968</v>
      </c>
    </row>
    <row r="13" spans="1:26" x14ac:dyDescent="0.2">
      <c r="A13" s="27" t="s">
        <v>981</v>
      </c>
      <c r="B13" s="27"/>
      <c r="C13" s="27"/>
      <c r="D13" s="27"/>
      <c r="E13" s="27"/>
      <c r="G13" s="10" t="s">
        <v>123</v>
      </c>
    </row>
    <row r="14" spans="1:26" ht="28.5" x14ac:dyDescent="0.2">
      <c r="A14" s="27" t="s">
        <v>982</v>
      </c>
      <c r="B14" s="27"/>
      <c r="C14" s="27"/>
      <c r="D14" s="27"/>
      <c r="E14" s="27"/>
      <c r="G14" s="12" t="s">
        <v>968</v>
      </c>
    </row>
    <row r="15" spans="1:26" x14ac:dyDescent="0.2">
      <c r="A15" s="27" t="s">
        <v>983</v>
      </c>
      <c r="B15" s="27"/>
      <c r="C15" s="27"/>
      <c r="D15" s="27"/>
      <c r="E15" s="27"/>
    </row>
    <row r="16" spans="1:26" x14ac:dyDescent="0.2">
      <c r="A16" s="27" t="s">
        <v>984</v>
      </c>
      <c r="B16" s="27"/>
      <c r="C16" s="27"/>
      <c r="D16" s="27"/>
      <c r="E16" s="27"/>
    </row>
    <row r="17" spans="1:5" x14ac:dyDescent="0.2">
      <c r="A17" s="27" t="s">
        <v>985</v>
      </c>
      <c r="B17" s="27"/>
      <c r="C17" s="27"/>
      <c r="D17" s="27"/>
      <c r="E17" s="27"/>
    </row>
    <row r="18" spans="1:5" x14ac:dyDescent="0.2">
      <c r="A18" s="27" t="s">
        <v>986</v>
      </c>
      <c r="B18" s="27"/>
      <c r="C18" s="27"/>
      <c r="D18" s="27"/>
      <c r="E18" s="27"/>
    </row>
    <row r="19" spans="1:5" x14ac:dyDescent="0.2">
      <c r="A19" s="27" t="s">
        <v>987</v>
      </c>
      <c r="B19" s="27"/>
      <c r="C19" s="27"/>
      <c r="D19" s="27"/>
      <c r="E19" s="27"/>
    </row>
    <row r="20" spans="1:5" x14ac:dyDescent="0.2">
      <c r="A20" s="27" t="s">
        <v>988</v>
      </c>
      <c r="B20" s="27"/>
      <c r="C20" s="27"/>
      <c r="D20" s="27"/>
      <c r="E20" s="27"/>
    </row>
    <row r="21" spans="1:5" x14ac:dyDescent="0.2">
      <c r="A21" s="27" t="s">
        <v>989</v>
      </c>
      <c r="B21" s="27"/>
      <c r="C21" s="27"/>
      <c r="D21" s="27"/>
      <c r="E21" s="27"/>
    </row>
    <row r="22" spans="1:5" x14ac:dyDescent="0.2">
      <c r="A22" s="27" t="s">
        <v>990</v>
      </c>
      <c r="B22" s="27"/>
      <c r="C22" s="27"/>
      <c r="D22" s="27"/>
      <c r="E22" s="27"/>
    </row>
    <row r="23" spans="1:5" x14ac:dyDescent="0.2">
      <c r="A23" s="27" t="s">
        <v>991</v>
      </c>
      <c r="B23" s="27"/>
      <c r="C23" s="27"/>
      <c r="D23" s="27"/>
      <c r="E23" s="27"/>
    </row>
    <row r="24" spans="1:5" x14ac:dyDescent="0.2">
      <c r="A24" s="27" t="s">
        <v>992</v>
      </c>
      <c r="B24" s="27"/>
      <c r="C24" s="27"/>
      <c r="D24" s="27"/>
      <c r="E24" s="27"/>
    </row>
    <row r="25" spans="1:5" x14ac:dyDescent="0.2">
      <c r="A25" s="27" t="s">
        <v>993</v>
      </c>
      <c r="B25" s="27"/>
      <c r="C25" s="27"/>
      <c r="D25" s="27"/>
      <c r="E25" s="27"/>
    </row>
    <row r="26" spans="1:5" x14ac:dyDescent="0.2">
      <c r="A26" s="27" t="s">
        <v>994</v>
      </c>
      <c r="B26" s="27"/>
      <c r="C26" s="27"/>
      <c r="D26" s="27"/>
      <c r="E26" s="27"/>
    </row>
    <row r="27" spans="1:5" x14ac:dyDescent="0.2">
      <c r="A27" s="27" t="s">
        <v>995</v>
      </c>
      <c r="B27" s="27"/>
      <c r="C27" s="27"/>
      <c r="D27" s="27"/>
      <c r="E27" s="27"/>
    </row>
    <row r="28" spans="1:5" x14ac:dyDescent="0.2">
      <c r="A28" s="27" t="s">
        <v>996</v>
      </c>
      <c r="B28" s="27"/>
      <c r="C28" s="27"/>
      <c r="D28" s="27"/>
      <c r="E28" s="27"/>
    </row>
    <row r="29" spans="1:5" x14ac:dyDescent="0.2">
      <c r="A29" s="27" t="s">
        <v>997</v>
      </c>
      <c r="B29" s="27"/>
      <c r="C29" s="27"/>
      <c r="D29" s="27"/>
      <c r="E29" s="27"/>
    </row>
    <row r="30" spans="1:5" x14ac:dyDescent="0.2">
      <c r="A30" s="27" t="s">
        <v>998</v>
      </c>
      <c r="B30" s="27"/>
      <c r="C30" s="27"/>
      <c r="D30" s="27"/>
      <c r="E30" s="27"/>
    </row>
    <row r="31" spans="1:5" x14ac:dyDescent="0.2">
      <c r="A31" s="27" t="s">
        <v>999</v>
      </c>
      <c r="B31" s="27"/>
      <c r="C31" s="27"/>
      <c r="D31" s="27"/>
      <c r="E31" s="27"/>
    </row>
    <row r="32" spans="1:5" x14ac:dyDescent="0.2">
      <c r="A32" s="27" t="s">
        <v>1000</v>
      </c>
      <c r="B32" s="27"/>
      <c r="C32" s="27"/>
      <c r="D32" s="27"/>
      <c r="E32" s="27"/>
    </row>
    <row r="33" spans="1:5" x14ac:dyDescent="0.2">
      <c r="A33" s="27" t="s">
        <v>1001</v>
      </c>
      <c r="B33" s="27"/>
      <c r="C33" s="27"/>
      <c r="D33" s="27"/>
      <c r="E33" s="27"/>
    </row>
    <row r="34" spans="1:5" x14ac:dyDescent="0.2">
      <c r="A34" s="27" t="s">
        <v>1002</v>
      </c>
      <c r="B34" s="27"/>
      <c r="C34" s="27"/>
      <c r="D34" s="27"/>
      <c r="E34" s="27"/>
    </row>
    <row r="35" spans="1:5" x14ac:dyDescent="0.2">
      <c r="A35" s="27" t="s">
        <v>1003</v>
      </c>
      <c r="B35" s="27"/>
      <c r="C35" s="27"/>
      <c r="D35" s="27"/>
      <c r="E35" s="27"/>
    </row>
    <row r="36" spans="1:5" x14ac:dyDescent="0.2">
      <c r="A36" s="27" t="s">
        <v>1004</v>
      </c>
      <c r="B36" s="27"/>
      <c r="C36" s="27"/>
      <c r="D36" s="27"/>
      <c r="E36" s="27"/>
    </row>
    <row r="37" spans="1:5" x14ac:dyDescent="0.2">
      <c r="A37" s="28" t="s">
        <v>1005</v>
      </c>
      <c r="B37" s="28"/>
      <c r="C37" s="28"/>
      <c r="D37" s="28"/>
      <c r="E37" s="28"/>
    </row>
    <row r="38" spans="1:5" x14ac:dyDescent="0.2">
      <c r="A38" s="28" t="s">
        <v>1006</v>
      </c>
      <c r="B38" s="28"/>
      <c r="C38" s="28"/>
      <c r="D38" s="28"/>
      <c r="E38" s="28"/>
    </row>
    <row r="39" spans="1:5" x14ac:dyDescent="0.2">
      <c r="A39" s="28" t="s">
        <v>1007</v>
      </c>
      <c r="B39" s="28"/>
      <c r="C39" s="28"/>
      <c r="D39" s="28"/>
      <c r="E39" s="28"/>
    </row>
    <row r="40" spans="1:5" x14ac:dyDescent="0.2">
      <c r="A40" s="28" t="s">
        <v>1008</v>
      </c>
      <c r="B40" s="28"/>
      <c r="C40" s="28"/>
      <c r="D40" s="28"/>
      <c r="E40" s="28"/>
    </row>
    <row r="41" spans="1:5" x14ac:dyDescent="0.2">
      <c r="A41" s="28" t="s">
        <v>1009</v>
      </c>
      <c r="B41" s="28"/>
      <c r="C41" s="28"/>
      <c r="D41" s="28"/>
      <c r="E41" s="28"/>
    </row>
    <row r="42" spans="1:5" x14ac:dyDescent="0.2">
      <c r="A42" s="28" t="s">
        <v>1010</v>
      </c>
      <c r="B42" s="28"/>
      <c r="C42" s="28"/>
      <c r="D42" s="28"/>
      <c r="E42" s="28"/>
    </row>
    <row r="43" spans="1:5" x14ac:dyDescent="0.2">
      <c r="A43" s="28" t="s">
        <v>1011</v>
      </c>
      <c r="B43" s="28"/>
      <c r="C43" s="28"/>
      <c r="D43" s="28"/>
      <c r="E43" s="28"/>
    </row>
    <row r="44" spans="1:5" x14ac:dyDescent="0.2">
      <c r="A44" s="28" t="s">
        <v>1012</v>
      </c>
      <c r="B44" s="28"/>
      <c r="C44" s="28"/>
      <c r="D44" s="28"/>
      <c r="E44" s="28"/>
    </row>
    <row r="45" spans="1:5" x14ac:dyDescent="0.2">
      <c r="A45" s="28" t="s">
        <v>1013</v>
      </c>
      <c r="B45" s="28"/>
      <c r="C45" s="28"/>
      <c r="D45" s="28"/>
      <c r="E45" s="28"/>
    </row>
    <row r="46" spans="1:5" x14ac:dyDescent="0.2">
      <c r="A46" s="28" t="s">
        <v>1014</v>
      </c>
      <c r="B46" s="28"/>
      <c r="C46" s="28"/>
      <c r="D46" s="28"/>
      <c r="E46" s="28"/>
    </row>
    <row r="47" spans="1:5" x14ac:dyDescent="0.2">
      <c r="A47" s="27" t="s">
        <v>1015</v>
      </c>
      <c r="B47" s="27"/>
      <c r="C47" s="27"/>
      <c r="D47" s="27"/>
      <c r="E47" s="27"/>
    </row>
    <row r="48" spans="1:5" x14ac:dyDescent="0.2">
      <c r="A48" s="27" t="s">
        <v>1016</v>
      </c>
      <c r="B48" s="27"/>
      <c r="C48" s="27"/>
      <c r="D48" s="27"/>
      <c r="E48" s="27"/>
    </row>
    <row r="49" spans="1:5" x14ac:dyDescent="0.2">
      <c r="A49" s="27" t="s">
        <v>1017</v>
      </c>
      <c r="B49" s="27"/>
      <c r="C49" s="27"/>
      <c r="D49" s="27"/>
      <c r="E49" s="27"/>
    </row>
    <row r="50" spans="1:5" x14ac:dyDescent="0.2">
      <c r="A50" s="27" t="s">
        <v>1018</v>
      </c>
      <c r="B50" s="27"/>
      <c r="C50" s="27"/>
      <c r="D50" s="27"/>
      <c r="E50" s="27"/>
    </row>
    <row r="51" spans="1:5" x14ac:dyDescent="0.2">
      <c r="A51" s="27" t="s">
        <v>1019</v>
      </c>
      <c r="B51" s="27"/>
      <c r="C51" s="27"/>
      <c r="D51" s="27"/>
      <c r="E51" s="27"/>
    </row>
    <row r="52" spans="1:5" x14ac:dyDescent="0.2">
      <c r="A52" s="27" t="s">
        <v>1020</v>
      </c>
      <c r="B52" s="27"/>
      <c r="C52" s="27"/>
      <c r="D52" s="27"/>
      <c r="E52" s="27"/>
    </row>
    <row r="53" spans="1:5" x14ac:dyDescent="0.2">
      <c r="A53" s="27" t="s">
        <v>1021</v>
      </c>
      <c r="B53" s="27"/>
      <c r="C53" s="27"/>
      <c r="D53" s="27"/>
      <c r="E53" s="27"/>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11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abSelected="1" zoomScale="70" zoomScaleNormal="70" workbookViewId="0">
      <selection activeCell="B4" sqref="B4"/>
    </sheetView>
  </sheetViews>
  <sheetFormatPr defaultColWidth="9.140625" defaultRowHeight="15" zeroHeight="1" x14ac:dyDescent="0.25"/>
  <cols>
    <col min="1" max="1" width="7.5703125" style="1" customWidth="1"/>
    <col min="2" max="2" width="35.140625" style="1" customWidth="1"/>
    <col min="3" max="3" width="93.5703125" style="2" customWidth="1"/>
    <col min="4" max="6" width="36.7109375" style="2" customWidth="1"/>
    <col min="7" max="8" width="36.7109375" style="1" customWidth="1"/>
    <col min="9" max="19" width="34.42578125" style="1" customWidth="1"/>
    <col min="20" max="16384" width="9.140625" style="1"/>
  </cols>
  <sheetData>
    <row r="1" spans="1:19" s="7" customFormat="1" ht="23.25" x14ac:dyDescent="0.2">
      <c r="A1" s="23" t="s">
        <v>24</v>
      </c>
      <c r="B1" s="31"/>
      <c r="C1" s="31"/>
      <c r="D1" s="31"/>
      <c r="E1" s="31"/>
      <c r="F1" s="31"/>
    </row>
    <row r="2" spans="1:19" ht="35.1" customHeight="1" thickBot="1" x14ac:dyDescent="0.35">
      <c r="A2" s="159" t="s">
        <v>25</v>
      </c>
      <c r="B2" s="106"/>
      <c r="C2" s="107"/>
      <c r="D2" s="107"/>
    </row>
    <row r="3" spans="1:19" ht="20.100000000000001" customHeight="1" x14ac:dyDescent="0.25">
      <c r="A3" s="226" t="s">
        <v>26</v>
      </c>
      <c r="B3" s="226"/>
      <c r="C3" s="226"/>
      <c r="D3" s="107"/>
      <c r="E3" s="141" t="s">
        <v>27</v>
      </c>
      <c r="F3" s="142"/>
    </row>
    <row r="4" spans="1:19" s="6" customFormat="1" ht="15" customHeight="1" x14ac:dyDescent="0.2">
      <c r="A4" s="108" t="s">
        <v>28</v>
      </c>
      <c r="B4" s="108" t="s">
        <v>29</v>
      </c>
      <c r="C4" s="9" t="s">
        <v>30</v>
      </c>
      <c r="D4" s="9" t="s">
        <v>31</v>
      </c>
      <c r="E4" s="131" t="str">
        <f>IF(E7="","[State]",E7)</f>
        <v>[State]</v>
      </c>
      <c r="F4" s="143"/>
    </row>
    <row r="5" spans="1:19" ht="16.5" customHeight="1" x14ac:dyDescent="0.25">
      <c r="A5" s="49" t="s">
        <v>32</v>
      </c>
      <c r="B5" s="24" t="s">
        <v>33</v>
      </c>
      <c r="C5" s="25" t="s">
        <v>34</v>
      </c>
      <c r="D5" s="29" t="s">
        <v>35</v>
      </c>
      <c r="E5" s="130"/>
      <c r="F5" s="147"/>
    </row>
    <row r="6" spans="1:19" ht="16.5" customHeight="1" x14ac:dyDescent="0.25">
      <c r="A6" s="49" t="s">
        <v>36</v>
      </c>
      <c r="B6" s="25" t="s">
        <v>37</v>
      </c>
      <c r="C6" s="25" t="s">
        <v>38</v>
      </c>
      <c r="D6" s="29" t="s">
        <v>35</v>
      </c>
      <c r="E6" s="129"/>
      <c r="F6" s="147"/>
    </row>
    <row r="7" spans="1:19" ht="16.5" customHeight="1" x14ac:dyDescent="0.25">
      <c r="A7" s="49" t="s">
        <v>39</v>
      </c>
      <c r="B7" s="24" t="s">
        <v>40</v>
      </c>
      <c r="C7" s="25" t="s">
        <v>41</v>
      </c>
      <c r="D7" s="57" t="s">
        <v>42</v>
      </c>
      <c r="E7" s="129"/>
      <c r="F7" s="147"/>
    </row>
    <row r="8" spans="1:19" ht="16.5" customHeight="1" x14ac:dyDescent="0.25">
      <c r="A8" s="49" t="s">
        <v>43</v>
      </c>
      <c r="B8" s="24" t="s">
        <v>44</v>
      </c>
      <c r="C8" s="25" t="s">
        <v>45</v>
      </c>
      <c r="D8" s="29" t="s">
        <v>46</v>
      </c>
      <c r="E8" s="128"/>
      <c r="F8" s="148"/>
    </row>
    <row r="9" spans="1:19" ht="258" customHeight="1" x14ac:dyDescent="0.25">
      <c r="A9" s="49" t="s">
        <v>47</v>
      </c>
      <c r="B9" s="49" t="s">
        <v>48</v>
      </c>
      <c r="C9" s="48" t="s">
        <v>49</v>
      </c>
      <c r="D9" s="58" t="s">
        <v>50</v>
      </c>
      <c r="E9" s="127"/>
      <c r="F9" s="149"/>
      <c r="G9" s="109"/>
      <c r="H9" s="109"/>
      <c r="I9" s="109"/>
      <c r="J9" s="109"/>
      <c r="K9" s="109"/>
      <c r="L9" s="109"/>
      <c r="M9" s="109"/>
      <c r="N9" s="109"/>
      <c r="O9" s="109"/>
      <c r="P9" s="109"/>
      <c r="Q9" s="109"/>
      <c r="R9" s="109"/>
      <c r="S9" s="109"/>
    </row>
    <row r="10" spans="1:19" ht="84.75" customHeight="1" thickBot="1" x14ac:dyDescent="0.3">
      <c r="A10" s="110" t="s">
        <v>51</v>
      </c>
      <c r="B10" s="110" t="s">
        <v>52</v>
      </c>
      <c r="C10" s="111" t="s">
        <v>53</v>
      </c>
      <c r="D10" s="87" t="s">
        <v>35</v>
      </c>
      <c r="E10" s="126"/>
      <c r="F10" s="147"/>
      <c r="G10" s="109"/>
      <c r="H10" s="109"/>
      <c r="I10" s="109"/>
      <c r="J10" s="109"/>
      <c r="K10" s="109"/>
      <c r="L10" s="109"/>
      <c r="M10" s="109"/>
      <c r="N10" s="109"/>
      <c r="O10" s="109"/>
      <c r="P10" s="109"/>
      <c r="Q10" s="109"/>
      <c r="R10" s="109"/>
      <c r="S10" s="109"/>
    </row>
    <row r="11" spans="1:19" ht="15" hidden="1" customHeight="1" x14ac:dyDescent="0.25">
      <c r="A11" s="144" t="s">
        <v>54</v>
      </c>
      <c r="B11" s="7"/>
      <c r="C11" s="112"/>
      <c r="D11" s="112"/>
      <c r="E11" s="7"/>
      <c r="F11" s="109"/>
      <c r="G11" s="109"/>
      <c r="H11" s="109"/>
      <c r="I11" s="109"/>
      <c r="J11" s="109"/>
      <c r="K11" s="109"/>
      <c r="L11" s="109"/>
      <c r="M11" s="109"/>
      <c r="N11" s="109"/>
      <c r="O11" s="109"/>
      <c r="P11" s="109"/>
      <c r="Q11" s="109"/>
      <c r="R11" s="109"/>
      <c r="S11" s="109"/>
    </row>
    <row r="12" spans="1:19" ht="21" thickBot="1" x14ac:dyDescent="0.35">
      <c r="A12" s="159" t="s">
        <v>55</v>
      </c>
      <c r="B12" s="106"/>
      <c r="C12" s="107"/>
      <c r="D12" s="107"/>
      <c r="E12" s="99"/>
    </row>
    <row r="13" spans="1:19" ht="32.1" customHeight="1" x14ac:dyDescent="0.25">
      <c r="A13" s="226" t="s">
        <v>56</v>
      </c>
      <c r="B13" s="226"/>
      <c r="C13" s="226"/>
      <c r="D13" s="107"/>
      <c r="E13" s="113" t="s">
        <v>57</v>
      </c>
      <c r="F13" s="114"/>
      <c r="G13" s="114"/>
      <c r="H13" s="114"/>
      <c r="I13" s="114"/>
      <c r="J13" s="114"/>
      <c r="K13" s="114"/>
      <c r="L13" s="114"/>
      <c r="M13" s="114"/>
      <c r="N13" s="114"/>
      <c r="O13" s="114"/>
      <c r="P13" s="114"/>
      <c r="Q13" s="114"/>
      <c r="R13" s="114"/>
      <c r="S13" s="115"/>
    </row>
    <row r="14" spans="1:19" s="6" customFormat="1" ht="30" x14ac:dyDescent="0.2">
      <c r="A14" s="8" t="s">
        <v>28</v>
      </c>
      <c r="B14" s="108" t="s">
        <v>29</v>
      </c>
      <c r="C14" s="9" t="s">
        <v>30</v>
      </c>
      <c r="D14" s="9" t="s">
        <v>31</v>
      </c>
      <c r="E14" s="116" t="str">
        <f>IF(E15="","[Program 1]",E15)</f>
        <v>County Mental Health Plans (MHP) 1-40</v>
      </c>
      <c r="F14" s="116" t="str">
        <f>IF(F15="","[Program 2]",F15)</f>
        <v>County Mental Health Plans (MHP) 41-56</v>
      </c>
      <c r="G14" s="116" t="str">
        <f>IF(G15="","[Program 3]",G15)</f>
        <v>Drug Medi-Cal Organized Delivery System (DMC-ODS)</v>
      </c>
      <c r="H14" s="116" t="str">
        <f>IF(H15="","[Program 4]",H15)</f>
        <v xml:space="preserve">Dental Managed Care </v>
      </c>
      <c r="I14" s="116" t="str">
        <f>IF(I15="","[Program 5]",I15)</f>
        <v>Medi-Cal Managed Care</v>
      </c>
      <c r="J14" s="116" t="str">
        <f>IF(J15="","[Program 6]",J15)</f>
        <v>[Program 6]</v>
      </c>
      <c r="K14" s="116" t="str">
        <f>IF(K15="","[Program 7]",K15)</f>
        <v>[Program 7]</v>
      </c>
      <c r="L14" s="116" t="str">
        <f>IF(L15="","[Program 8]",L15)</f>
        <v>[Program 8]</v>
      </c>
      <c r="M14" s="116" t="str">
        <f>IF(M15="","[Program 9]",M15)</f>
        <v>[Program 9]</v>
      </c>
      <c r="N14" s="116" t="str">
        <f>IF(N15="","[Program 10]",N15)</f>
        <v>[Program 10]</v>
      </c>
      <c r="O14" s="116" t="str">
        <f>IF(O15="","[Program 11]",O15)</f>
        <v>[Program 11]</v>
      </c>
      <c r="P14" s="116" t="str">
        <f>IF(P15="","[Program 12]",P15)</f>
        <v>[Program 12]</v>
      </c>
      <c r="Q14" s="116" t="str">
        <f>IF(Q15="","[Program 13]",Q15)</f>
        <v>[Program 13]</v>
      </c>
      <c r="R14" s="116" t="str">
        <f>IF(R15="","[Program 14]",R15)</f>
        <v>[Program 14]</v>
      </c>
      <c r="S14" s="116" t="str">
        <f>IF(S15="","[Program 15]",S15)</f>
        <v>[Program 15]</v>
      </c>
    </row>
    <row r="15" spans="1:19" ht="87.75" customHeight="1" x14ac:dyDescent="0.25">
      <c r="A15" s="49" t="s">
        <v>58</v>
      </c>
      <c r="B15" s="25" t="s">
        <v>59</v>
      </c>
      <c r="C15" s="75" t="s">
        <v>60</v>
      </c>
      <c r="D15" s="29" t="s">
        <v>35</v>
      </c>
      <c r="E15" s="122" t="s">
        <v>61</v>
      </c>
      <c r="F15" s="122" t="s">
        <v>62</v>
      </c>
      <c r="G15" s="122" t="s">
        <v>63</v>
      </c>
      <c r="H15" s="122" t="s">
        <v>64</v>
      </c>
      <c r="I15" s="122" t="s">
        <v>65</v>
      </c>
      <c r="J15" s="122"/>
      <c r="K15" s="122"/>
      <c r="L15" s="122"/>
      <c r="M15" s="122"/>
      <c r="N15" s="122"/>
      <c r="O15" s="122"/>
      <c r="P15" s="122"/>
      <c r="Q15" s="122"/>
      <c r="R15" s="122"/>
      <c r="S15" s="122"/>
    </row>
    <row r="16" spans="1:19" ht="78.75" customHeight="1" x14ac:dyDescent="0.25">
      <c r="A16" s="49" t="s">
        <v>66</v>
      </c>
      <c r="B16" s="48" t="s">
        <v>67</v>
      </c>
      <c r="C16" s="48" t="s">
        <v>68</v>
      </c>
      <c r="D16" s="58" t="s">
        <v>35</v>
      </c>
      <c r="E16" s="122" t="s">
        <v>69</v>
      </c>
      <c r="F16" s="122" t="s">
        <v>70</v>
      </c>
      <c r="G16" s="122" t="s">
        <v>71</v>
      </c>
      <c r="H16" s="122" t="s">
        <v>72</v>
      </c>
      <c r="I16" s="122" t="s">
        <v>69</v>
      </c>
      <c r="J16" s="122"/>
      <c r="K16" s="122"/>
      <c r="L16" s="122"/>
      <c r="M16" s="122"/>
      <c r="N16" s="122"/>
      <c r="O16" s="122"/>
      <c r="P16" s="122"/>
      <c r="Q16" s="122"/>
      <c r="R16" s="122"/>
      <c r="S16" s="122"/>
    </row>
    <row r="17" spans="1:19" ht="33.75" customHeight="1" x14ac:dyDescent="0.25">
      <c r="A17" s="49" t="s">
        <v>73</v>
      </c>
      <c r="B17" s="24" t="s">
        <v>74</v>
      </c>
      <c r="C17" s="48" t="s">
        <v>75</v>
      </c>
      <c r="D17" s="25" t="s">
        <v>76</v>
      </c>
      <c r="E17" s="122" t="s">
        <v>77</v>
      </c>
      <c r="F17" s="122" t="s">
        <v>77</v>
      </c>
      <c r="G17" s="122" t="s">
        <v>77</v>
      </c>
      <c r="H17" s="122" t="s">
        <v>78</v>
      </c>
      <c r="I17" s="122" t="s">
        <v>79</v>
      </c>
      <c r="J17" s="122"/>
      <c r="K17" s="122"/>
      <c r="L17" s="122"/>
      <c r="M17" s="122"/>
      <c r="N17" s="122"/>
      <c r="O17" s="122"/>
      <c r="P17" s="122"/>
      <c r="Q17" s="122"/>
      <c r="R17" s="122"/>
      <c r="S17" s="122"/>
    </row>
    <row r="18" spans="1:19" ht="105" customHeight="1" x14ac:dyDescent="0.25">
      <c r="A18" s="234" t="s">
        <v>80</v>
      </c>
      <c r="B18" s="234"/>
      <c r="C18" s="235"/>
      <c r="D18" s="117" t="s">
        <v>81</v>
      </c>
      <c r="E18" s="118" t="s">
        <v>82</v>
      </c>
      <c r="F18" s="118" t="s">
        <v>82</v>
      </c>
      <c r="G18" s="118" t="s">
        <v>82</v>
      </c>
      <c r="H18" s="118" t="s">
        <v>82</v>
      </c>
      <c r="I18" s="118" t="s">
        <v>82</v>
      </c>
      <c r="J18" s="118" t="s">
        <v>82</v>
      </c>
      <c r="K18" s="118" t="s">
        <v>82</v>
      </c>
      <c r="L18" s="118" t="s">
        <v>82</v>
      </c>
      <c r="M18" s="118" t="s">
        <v>82</v>
      </c>
      <c r="N18" s="118" t="s">
        <v>82</v>
      </c>
      <c r="O18" s="118" t="s">
        <v>82</v>
      </c>
      <c r="P18" s="118" t="s">
        <v>82</v>
      </c>
      <c r="Q18" s="118" t="s">
        <v>82</v>
      </c>
      <c r="R18" s="118" t="s">
        <v>82</v>
      </c>
      <c r="S18" s="118" t="s">
        <v>82</v>
      </c>
    </row>
    <row r="19" spans="1:19" ht="28.5" x14ac:dyDescent="0.25">
      <c r="A19" s="49" t="s">
        <v>83</v>
      </c>
      <c r="B19" s="49" t="s">
        <v>84</v>
      </c>
      <c r="C19" s="86" t="s">
        <v>85</v>
      </c>
      <c r="D19" s="91" t="s">
        <v>46</v>
      </c>
      <c r="E19" s="125">
        <v>44743</v>
      </c>
      <c r="F19" s="125">
        <v>44743</v>
      </c>
      <c r="G19" s="125">
        <v>44743</v>
      </c>
      <c r="H19" s="125">
        <v>44562</v>
      </c>
      <c r="I19" s="125">
        <v>44562</v>
      </c>
      <c r="J19" s="125"/>
      <c r="K19" s="125"/>
      <c r="L19" s="125"/>
      <c r="M19" s="125"/>
      <c r="N19" s="125"/>
      <c r="O19" s="125"/>
      <c r="P19" s="125"/>
      <c r="Q19" s="125"/>
      <c r="R19" s="125"/>
      <c r="S19" s="125"/>
    </row>
    <row r="20" spans="1:19" ht="28.5" x14ac:dyDescent="0.25">
      <c r="A20" s="49" t="s">
        <v>86</v>
      </c>
      <c r="B20" s="49" t="s">
        <v>87</v>
      </c>
      <c r="C20" s="48" t="s">
        <v>88</v>
      </c>
      <c r="D20" s="119" t="s">
        <v>46</v>
      </c>
      <c r="E20" s="125">
        <v>45107</v>
      </c>
      <c r="F20" s="125">
        <v>45107</v>
      </c>
      <c r="G20" s="125">
        <v>45107</v>
      </c>
      <c r="H20" s="125">
        <v>44926</v>
      </c>
      <c r="I20" s="125">
        <v>44926</v>
      </c>
      <c r="J20" s="125"/>
      <c r="K20" s="125"/>
      <c r="L20" s="125"/>
      <c r="M20" s="125"/>
      <c r="N20" s="125"/>
      <c r="O20" s="125"/>
      <c r="P20" s="125"/>
      <c r="Q20" s="125"/>
      <c r="R20" s="125"/>
      <c r="S20" s="125"/>
    </row>
    <row r="21" spans="1:19" ht="78.599999999999994" customHeight="1" x14ac:dyDescent="0.25">
      <c r="A21" s="234" t="s">
        <v>89</v>
      </c>
      <c r="B21" s="234"/>
      <c r="C21" s="235"/>
      <c r="D21" s="120" t="s">
        <v>81</v>
      </c>
      <c r="E21" s="118" t="s">
        <v>82</v>
      </c>
      <c r="F21" s="118" t="s">
        <v>82</v>
      </c>
      <c r="G21" s="118" t="s">
        <v>82</v>
      </c>
      <c r="H21" s="118" t="s">
        <v>82</v>
      </c>
      <c r="I21" s="118" t="s">
        <v>82</v>
      </c>
      <c r="J21" s="118" t="s">
        <v>82</v>
      </c>
      <c r="K21" s="118" t="s">
        <v>82</v>
      </c>
      <c r="L21" s="118" t="s">
        <v>82</v>
      </c>
      <c r="M21" s="118" t="s">
        <v>82</v>
      </c>
      <c r="N21" s="118" t="s">
        <v>82</v>
      </c>
      <c r="O21" s="118" t="s">
        <v>82</v>
      </c>
      <c r="P21" s="118" t="s">
        <v>82</v>
      </c>
      <c r="Q21" s="118" t="s">
        <v>82</v>
      </c>
      <c r="R21" s="118" t="s">
        <v>82</v>
      </c>
      <c r="S21" s="118" t="s">
        <v>82</v>
      </c>
    </row>
    <row r="22" spans="1:19" x14ac:dyDescent="0.25">
      <c r="A22" s="49" t="s">
        <v>90</v>
      </c>
      <c r="B22" s="70" t="s">
        <v>91</v>
      </c>
      <c r="C22" s="48" t="s">
        <v>92</v>
      </c>
      <c r="D22" s="48" t="s">
        <v>42</v>
      </c>
      <c r="E22" s="122" t="s">
        <v>93</v>
      </c>
      <c r="F22" s="122" t="s">
        <v>93</v>
      </c>
      <c r="G22" s="122" t="s">
        <v>93</v>
      </c>
      <c r="H22" s="122" t="s">
        <v>93</v>
      </c>
      <c r="I22" s="122" t="s">
        <v>94</v>
      </c>
      <c r="J22" s="122"/>
      <c r="K22" s="122"/>
      <c r="L22" s="122"/>
      <c r="M22" s="122"/>
      <c r="N22" s="122"/>
      <c r="O22" s="122"/>
      <c r="P22" s="122"/>
      <c r="Q22" s="122"/>
      <c r="R22" s="122"/>
      <c r="S22" s="122"/>
    </row>
    <row r="23" spans="1:19" x14ac:dyDescent="0.25">
      <c r="A23" s="49" t="s">
        <v>95</v>
      </c>
      <c r="B23" s="70" t="s">
        <v>96</v>
      </c>
      <c r="C23" s="48" t="s">
        <v>97</v>
      </c>
      <c r="D23" s="48" t="s">
        <v>42</v>
      </c>
      <c r="E23" s="122" t="s">
        <v>93</v>
      </c>
      <c r="F23" s="122" t="s">
        <v>93</v>
      </c>
      <c r="G23" s="122" t="s">
        <v>93</v>
      </c>
      <c r="H23" s="122" t="s">
        <v>93</v>
      </c>
      <c r="I23" s="122" t="s">
        <v>94</v>
      </c>
      <c r="J23" s="122"/>
      <c r="K23" s="122"/>
      <c r="L23" s="122"/>
      <c r="M23" s="122"/>
      <c r="N23" s="122"/>
      <c r="O23" s="122"/>
      <c r="P23" s="122"/>
      <c r="Q23" s="122"/>
      <c r="R23" s="122"/>
      <c r="S23" s="122"/>
    </row>
    <row r="24" spans="1:19" x14ac:dyDescent="0.25">
      <c r="A24" s="49" t="s">
        <v>98</v>
      </c>
      <c r="B24" s="70" t="s">
        <v>99</v>
      </c>
      <c r="C24" s="48" t="s">
        <v>100</v>
      </c>
      <c r="D24" s="48" t="s">
        <v>42</v>
      </c>
      <c r="E24" s="122" t="s">
        <v>93</v>
      </c>
      <c r="F24" s="122" t="s">
        <v>93</v>
      </c>
      <c r="G24" s="122" t="s">
        <v>93</v>
      </c>
      <c r="H24" s="122" t="s">
        <v>93</v>
      </c>
      <c r="I24" s="122" t="s">
        <v>94</v>
      </c>
      <c r="J24" s="122"/>
      <c r="K24" s="122"/>
      <c r="L24" s="122"/>
      <c r="M24" s="122"/>
      <c r="N24" s="122"/>
      <c r="O24" s="122"/>
      <c r="P24" s="122"/>
      <c r="Q24" s="122"/>
      <c r="R24" s="122"/>
      <c r="S24" s="122"/>
    </row>
    <row r="25" spans="1:19" x14ac:dyDescent="0.25">
      <c r="A25" s="49" t="s">
        <v>101</v>
      </c>
      <c r="B25" s="70" t="s">
        <v>102</v>
      </c>
      <c r="C25" s="48" t="s">
        <v>103</v>
      </c>
      <c r="D25" s="48" t="s">
        <v>42</v>
      </c>
      <c r="E25" s="122" t="s">
        <v>94</v>
      </c>
      <c r="F25" s="122" t="s">
        <v>94</v>
      </c>
      <c r="G25" s="122" t="s">
        <v>94</v>
      </c>
      <c r="H25" s="122" t="s">
        <v>93</v>
      </c>
      <c r="I25" s="122" t="s">
        <v>94</v>
      </c>
      <c r="J25" s="122"/>
      <c r="K25" s="122"/>
      <c r="L25" s="122"/>
      <c r="M25" s="122"/>
      <c r="N25" s="122"/>
      <c r="O25" s="122"/>
      <c r="P25" s="122"/>
      <c r="Q25" s="122"/>
      <c r="R25" s="122"/>
      <c r="S25" s="122"/>
    </row>
    <row r="26" spans="1:19" x14ac:dyDescent="0.25">
      <c r="A26" s="49" t="s">
        <v>104</v>
      </c>
      <c r="B26" s="70" t="s">
        <v>105</v>
      </c>
      <c r="C26" s="48" t="s">
        <v>106</v>
      </c>
      <c r="D26" s="48" t="s">
        <v>42</v>
      </c>
      <c r="E26" s="122" t="s">
        <v>94</v>
      </c>
      <c r="F26" s="122" t="s">
        <v>94</v>
      </c>
      <c r="G26" s="122" t="s">
        <v>94</v>
      </c>
      <c r="H26" s="122" t="s">
        <v>93</v>
      </c>
      <c r="I26" s="122" t="s">
        <v>94</v>
      </c>
      <c r="J26" s="122"/>
      <c r="K26" s="122"/>
      <c r="L26" s="122"/>
      <c r="M26" s="122"/>
      <c r="N26" s="122"/>
      <c r="O26" s="122"/>
      <c r="P26" s="122"/>
      <c r="Q26" s="122"/>
      <c r="R26" s="122"/>
      <c r="S26" s="122"/>
    </row>
    <row r="27" spans="1:19" x14ac:dyDescent="0.25">
      <c r="A27" s="49" t="s">
        <v>107</v>
      </c>
      <c r="B27" s="70" t="s">
        <v>108</v>
      </c>
      <c r="C27" s="48" t="s">
        <v>109</v>
      </c>
      <c r="D27" s="48" t="s">
        <v>42</v>
      </c>
      <c r="E27" s="122" t="s">
        <v>94</v>
      </c>
      <c r="F27" s="122" t="s">
        <v>94</v>
      </c>
      <c r="G27" s="122" t="s">
        <v>93</v>
      </c>
      <c r="H27" s="122" t="s">
        <v>93</v>
      </c>
      <c r="I27" s="122" t="s">
        <v>94</v>
      </c>
      <c r="J27" s="122"/>
      <c r="K27" s="122"/>
      <c r="L27" s="122"/>
      <c r="M27" s="122"/>
      <c r="N27" s="122"/>
      <c r="O27" s="122"/>
      <c r="P27" s="122"/>
      <c r="Q27" s="122"/>
      <c r="R27" s="122"/>
      <c r="S27" s="122"/>
    </row>
    <row r="28" spans="1:19" x14ac:dyDescent="0.25">
      <c r="A28" s="49" t="s">
        <v>110</v>
      </c>
      <c r="B28" s="70" t="s">
        <v>111</v>
      </c>
      <c r="C28" s="48" t="s">
        <v>112</v>
      </c>
      <c r="D28" s="48" t="s">
        <v>42</v>
      </c>
      <c r="E28" s="122" t="s">
        <v>94</v>
      </c>
      <c r="F28" s="122" t="s">
        <v>94</v>
      </c>
      <c r="G28" s="122" t="s">
        <v>93</v>
      </c>
      <c r="H28" s="122" t="s">
        <v>93</v>
      </c>
      <c r="I28" s="122" t="s">
        <v>94</v>
      </c>
      <c r="J28" s="122"/>
      <c r="K28" s="122"/>
      <c r="L28" s="122"/>
      <c r="M28" s="122"/>
      <c r="N28" s="122"/>
      <c r="O28" s="122"/>
      <c r="P28" s="122"/>
      <c r="Q28" s="122"/>
      <c r="R28" s="122"/>
      <c r="S28" s="122"/>
    </row>
    <row r="29" spans="1:19" x14ac:dyDescent="0.25">
      <c r="A29" s="49" t="s">
        <v>113</v>
      </c>
      <c r="B29" s="70" t="s">
        <v>114</v>
      </c>
      <c r="C29" s="48" t="s">
        <v>115</v>
      </c>
      <c r="D29" s="48" t="s">
        <v>42</v>
      </c>
      <c r="E29" s="122" t="s">
        <v>93</v>
      </c>
      <c r="F29" s="122" t="s">
        <v>93</v>
      </c>
      <c r="G29" s="122" t="s">
        <v>93</v>
      </c>
      <c r="H29" s="122" t="s">
        <v>93</v>
      </c>
      <c r="I29" s="122" t="s">
        <v>94</v>
      </c>
      <c r="J29" s="122"/>
      <c r="K29" s="122"/>
      <c r="L29" s="122"/>
      <c r="M29" s="122"/>
      <c r="N29" s="122"/>
      <c r="O29" s="122"/>
      <c r="P29" s="122"/>
      <c r="Q29" s="122"/>
      <c r="R29" s="122"/>
      <c r="S29" s="122"/>
    </row>
    <row r="30" spans="1:19" x14ac:dyDescent="0.25">
      <c r="A30" s="49" t="s">
        <v>116</v>
      </c>
      <c r="B30" s="70" t="s">
        <v>117</v>
      </c>
      <c r="C30" s="48" t="s">
        <v>118</v>
      </c>
      <c r="D30" s="48" t="s">
        <v>42</v>
      </c>
      <c r="E30" s="122" t="s">
        <v>93</v>
      </c>
      <c r="F30" s="122" t="s">
        <v>93</v>
      </c>
      <c r="G30" s="122" t="s">
        <v>93</v>
      </c>
      <c r="H30" s="122" t="s">
        <v>93</v>
      </c>
      <c r="I30" s="122" t="s">
        <v>93</v>
      </c>
      <c r="J30" s="122"/>
      <c r="K30" s="122"/>
      <c r="L30" s="122"/>
      <c r="M30" s="122"/>
      <c r="N30" s="122"/>
      <c r="O30" s="122"/>
      <c r="P30" s="122"/>
      <c r="Q30" s="122"/>
      <c r="R30" s="122"/>
      <c r="S30" s="122"/>
    </row>
    <row r="31" spans="1:19" x14ac:dyDescent="0.25">
      <c r="A31" s="49" t="s">
        <v>119</v>
      </c>
      <c r="B31" s="70" t="s">
        <v>120</v>
      </c>
      <c r="C31" s="48" t="s">
        <v>121</v>
      </c>
      <c r="D31" s="48" t="s">
        <v>42</v>
      </c>
      <c r="E31" s="122" t="s">
        <v>93</v>
      </c>
      <c r="F31" s="122" t="s">
        <v>93</v>
      </c>
      <c r="G31" s="122" t="s">
        <v>93</v>
      </c>
      <c r="H31" s="122" t="s">
        <v>94</v>
      </c>
      <c r="I31" s="122" t="s">
        <v>93</v>
      </c>
      <c r="J31" s="122"/>
      <c r="K31" s="122"/>
      <c r="L31" s="122"/>
      <c r="M31" s="122"/>
      <c r="N31" s="122"/>
      <c r="O31" s="122"/>
      <c r="P31" s="122"/>
      <c r="Q31" s="122"/>
      <c r="R31" s="122"/>
      <c r="S31" s="122"/>
    </row>
    <row r="32" spans="1:19" x14ac:dyDescent="0.25">
      <c r="A32" s="49" t="s">
        <v>122</v>
      </c>
      <c r="B32" s="70" t="s">
        <v>123</v>
      </c>
      <c r="C32" s="48" t="s">
        <v>124</v>
      </c>
      <c r="D32" s="48" t="s">
        <v>42</v>
      </c>
      <c r="E32" s="122" t="s">
        <v>93</v>
      </c>
      <c r="F32" s="122" t="s">
        <v>93</v>
      </c>
      <c r="G32" s="122" t="s">
        <v>93</v>
      </c>
      <c r="H32" s="122" t="s">
        <v>93</v>
      </c>
      <c r="I32" s="122" t="s">
        <v>94</v>
      </c>
      <c r="J32" s="122"/>
      <c r="K32" s="122"/>
      <c r="L32" s="122"/>
      <c r="M32" s="122"/>
      <c r="N32" s="122"/>
      <c r="O32" s="122"/>
      <c r="P32" s="122"/>
      <c r="Q32" s="122"/>
      <c r="R32" s="122"/>
      <c r="S32" s="122"/>
    </row>
    <row r="33" spans="1:19" ht="43.5" thickBot="1" x14ac:dyDescent="0.3">
      <c r="A33" s="56" t="s">
        <v>125</v>
      </c>
      <c r="B33" s="71" t="s">
        <v>126</v>
      </c>
      <c r="C33" s="53" t="s">
        <v>127</v>
      </c>
      <c r="D33" s="72" t="s">
        <v>128</v>
      </c>
      <c r="E33" s="95" t="s">
        <v>129</v>
      </c>
      <c r="F33" s="95" t="s">
        <v>129</v>
      </c>
      <c r="G33" s="95" t="s">
        <v>129</v>
      </c>
      <c r="H33" s="95" t="s">
        <v>130</v>
      </c>
      <c r="I33" s="95" t="s">
        <v>131</v>
      </c>
      <c r="J33" s="95"/>
      <c r="K33" s="95"/>
      <c r="L33" s="95"/>
      <c r="M33" s="95"/>
      <c r="N33" s="95"/>
      <c r="O33" s="95"/>
      <c r="P33" s="95"/>
      <c r="Q33" s="95"/>
      <c r="R33" s="95"/>
      <c r="S33" s="95"/>
    </row>
    <row r="34" spans="1:19" s="52" customFormat="1" hidden="1" x14ac:dyDescent="0.25">
      <c r="A34" s="145" t="s">
        <v>54</v>
      </c>
      <c r="B34" s="50"/>
      <c r="C34" s="51"/>
      <c r="D34" s="51"/>
      <c r="E34" s="109"/>
      <c r="F34" s="109"/>
      <c r="G34" s="109"/>
      <c r="H34" s="109"/>
      <c r="I34" s="109"/>
      <c r="J34" s="109"/>
      <c r="K34" s="109"/>
      <c r="L34" s="109"/>
      <c r="M34" s="109"/>
      <c r="N34" s="109"/>
      <c r="O34" s="109"/>
      <c r="P34" s="109"/>
      <c r="Q34" s="109"/>
      <c r="R34" s="109"/>
      <c r="S34" s="109"/>
    </row>
    <row r="35" spans="1:19" ht="21" thickBot="1" x14ac:dyDescent="0.35">
      <c r="A35" s="159" t="s">
        <v>132</v>
      </c>
      <c r="B35" s="106"/>
      <c r="C35" s="107"/>
      <c r="D35" s="107"/>
    </row>
    <row r="36" spans="1:19" ht="30" customHeight="1" x14ac:dyDescent="0.25">
      <c r="A36" s="226" t="s">
        <v>133</v>
      </c>
      <c r="B36" s="226"/>
      <c r="C36" s="226"/>
      <c r="D36" s="107"/>
      <c r="E36" s="113" t="s">
        <v>57</v>
      </c>
      <c r="F36" s="114"/>
      <c r="G36" s="114"/>
      <c r="H36" s="114"/>
      <c r="I36" s="114"/>
      <c r="J36" s="114"/>
      <c r="K36" s="114"/>
      <c r="L36" s="114"/>
      <c r="M36" s="114"/>
      <c r="N36" s="114"/>
      <c r="O36" s="114"/>
      <c r="P36" s="114"/>
      <c r="Q36" s="114"/>
      <c r="R36" s="114"/>
      <c r="S36" s="115"/>
    </row>
    <row r="37" spans="1:19" s="6" customFormat="1" ht="30" x14ac:dyDescent="0.2">
      <c r="A37" s="8" t="s">
        <v>28</v>
      </c>
      <c r="B37" s="108" t="s">
        <v>29</v>
      </c>
      <c r="C37" s="9" t="s">
        <v>30</v>
      </c>
      <c r="D37" s="9" t="s">
        <v>31</v>
      </c>
      <c r="E37" s="116" t="str">
        <f>IF(E15="","[Program 1]",E15)</f>
        <v>County Mental Health Plans (MHP) 1-40</v>
      </c>
      <c r="F37" s="116" t="str">
        <f>IF(F15="","[Program 2]",F15)</f>
        <v>County Mental Health Plans (MHP) 41-56</v>
      </c>
      <c r="G37" s="116" t="str">
        <f>IF(G15="","[Program 3]",G15)</f>
        <v>Drug Medi-Cal Organized Delivery System (DMC-ODS)</v>
      </c>
      <c r="H37" s="116" t="str">
        <f>IF(H15="","[Program 4]",H15)</f>
        <v xml:space="preserve">Dental Managed Care </v>
      </c>
      <c r="I37" s="116" t="str">
        <f>IF(I15="","[Program 5]",I15)</f>
        <v>Medi-Cal Managed Care</v>
      </c>
      <c r="J37" s="116" t="str">
        <f>IF(J15="","[Program 6]",J15)</f>
        <v>[Program 6]</v>
      </c>
      <c r="K37" s="116" t="str">
        <f>IF(K15="","[Program 7]",K15)</f>
        <v>[Program 7]</v>
      </c>
      <c r="L37" s="116" t="str">
        <f>IF(L15="","[Program 8]",L15)</f>
        <v>[Program 8]</v>
      </c>
      <c r="M37" s="116" t="str">
        <f>IF(M15="","[Program 9]",M15)</f>
        <v>[Program 9]</v>
      </c>
      <c r="N37" s="116" t="str">
        <f>IF(N15="","[Program 10]",N15)</f>
        <v>[Program 10]</v>
      </c>
      <c r="O37" s="116" t="str">
        <f>IF(O15="","[Program 11]",O15)</f>
        <v>[Program 11]</v>
      </c>
      <c r="P37" s="116" t="str">
        <f>IF(P15="","[Program 12]",P15)</f>
        <v>[Program 12]</v>
      </c>
      <c r="Q37" s="116" t="str">
        <f>IF(Q15="","[Program 13]",Q15)</f>
        <v>[Program 13]</v>
      </c>
      <c r="R37" s="116" t="str">
        <f>IF(R15="","[Program 14]",R15)</f>
        <v>[Program 14]</v>
      </c>
      <c r="S37" s="116" t="str">
        <f>IF(S15="","[Program 15]",S15)</f>
        <v>[Program 15]</v>
      </c>
    </row>
    <row r="38" spans="1:19" ht="148.5" customHeight="1" x14ac:dyDescent="0.25">
      <c r="A38" s="234" t="s">
        <v>134</v>
      </c>
      <c r="B38" s="234"/>
      <c r="C38" s="234"/>
      <c r="D38" s="121" t="s">
        <v>81</v>
      </c>
      <c r="E38" s="118" t="s">
        <v>82</v>
      </c>
      <c r="F38" s="118" t="s">
        <v>82</v>
      </c>
      <c r="G38" s="118" t="s">
        <v>82</v>
      </c>
      <c r="H38" s="118" t="s">
        <v>82</v>
      </c>
      <c r="I38" s="118" t="s">
        <v>82</v>
      </c>
      <c r="J38" s="118" t="s">
        <v>82</v>
      </c>
      <c r="K38" s="118" t="s">
        <v>82</v>
      </c>
      <c r="L38" s="118" t="s">
        <v>82</v>
      </c>
      <c r="M38" s="118" t="s">
        <v>82</v>
      </c>
      <c r="N38" s="118" t="s">
        <v>82</v>
      </c>
      <c r="O38" s="118" t="s">
        <v>82</v>
      </c>
      <c r="P38" s="118" t="s">
        <v>82</v>
      </c>
      <c r="Q38" s="118" t="s">
        <v>82</v>
      </c>
      <c r="R38" s="118" t="s">
        <v>82</v>
      </c>
      <c r="S38" s="118" t="s">
        <v>82</v>
      </c>
    </row>
    <row r="39" spans="1:19" ht="59.25" customHeight="1" x14ac:dyDescent="0.25">
      <c r="A39" s="49" t="s">
        <v>135</v>
      </c>
      <c r="B39" s="48" t="s">
        <v>136</v>
      </c>
      <c r="C39" s="48" t="s">
        <v>137</v>
      </c>
      <c r="D39" s="25" t="s">
        <v>42</v>
      </c>
      <c r="E39" s="122" t="s">
        <v>138</v>
      </c>
      <c r="F39" s="122" t="s">
        <v>138</v>
      </c>
      <c r="G39" s="122" t="s">
        <v>138</v>
      </c>
      <c r="H39" s="122" t="s">
        <v>138</v>
      </c>
      <c r="I39" s="122" t="s">
        <v>138</v>
      </c>
      <c r="J39" s="122"/>
      <c r="K39" s="122"/>
      <c r="L39" s="122"/>
      <c r="M39" s="122"/>
      <c r="N39" s="122"/>
      <c r="O39" s="122"/>
      <c r="P39" s="122"/>
      <c r="Q39" s="122"/>
      <c r="R39" s="122"/>
      <c r="S39" s="122"/>
    </row>
    <row r="40" spans="1:19" ht="157.5" x14ac:dyDescent="0.25">
      <c r="A40" s="49" t="s">
        <v>139</v>
      </c>
      <c r="B40" s="48" t="s">
        <v>140</v>
      </c>
      <c r="C40" s="48" t="s">
        <v>141</v>
      </c>
      <c r="D40" s="59" t="s">
        <v>35</v>
      </c>
      <c r="E40" s="160" t="s">
        <v>142</v>
      </c>
      <c r="F40" s="123" t="s">
        <v>142</v>
      </c>
      <c r="G40" s="160" t="s">
        <v>143</v>
      </c>
      <c r="H40" s="123" t="s">
        <v>144</v>
      </c>
      <c r="I40" s="123" t="s">
        <v>145</v>
      </c>
      <c r="J40" s="123"/>
      <c r="K40" s="123"/>
      <c r="L40" s="123"/>
      <c r="M40" s="123"/>
      <c r="N40" s="123"/>
      <c r="O40" s="123"/>
      <c r="P40" s="123"/>
      <c r="Q40" s="123"/>
      <c r="R40" s="123"/>
      <c r="S40" s="123"/>
    </row>
    <row r="41" spans="1:19" ht="59.25" customHeight="1" x14ac:dyDescent="0.25">
      <c r="A41" s="49" t="s">
        <v>146</v>
      </c>
      <c r="B41" s="48" t="s">
        <v>147</v>
      </c>
      <c r="C41" s="48" t="s">
        <v>148</v>
      </c>
      <c r="D41" s="59" t="s">
        <v>35</v>
      </c>
      <c r="E41" s="161" t="s">
        <v>149</v>
      </c>
      <c r="F41" s="163" t="s">
        <v>149</v>
      </c>
      <c r="G41" s="164" t="s">
        <v>149</v>
      </c>
      <c r="H41" s="204">
        <v>45077</v>
      </c>
      <c r="I41" s="124" t="s">
        <v>150</v>
      </c>
      <c r="J41" s="124"/>
      <c r="K41" s="124"/>
      <c r="L41" s="124"/>
      <c r="M41" s="124"/>
      <c r="N41" s="124"/>
      <c r="O41" s="124"/>
      <c r="P41" s="124"/>
      <c r="Q41" s="124"/>
      <c r="R41" s="124"/>
      <c r="S41" s="124"/>
    </row>
    <row r="42" spans="1:19" ht="90.75" customHeight="1" thickBot="1" x14ac:dyDescent="0.3">
      <c r="A42" s="111" t="s">
        <v>151</v>
      </c>
      <c r="B42" s="111" t="s">
        <v>152</v>
      </c>
      <c r="C42" s="111" t="s">
        <v>153</v>
      </c>
      <c r="D42" s="60" t="s">
        <v>35</v>
      </c>
      <c r="E42" s="162" t="s">
        <v>154</v>
      </c>
      <c r="F42" s="162" t="s">
        <v>154</v>
      </c>
      <c r="G42" s="165" t="s">
        <v>155</v>
      </c>
      <c r="H42" s="95" t="s">
        <v>156</v>
      </c>
      <c r="I42" s="95" t="s">
        <v>156</v>
      </c>
      <c r="J42" s="95"/>
      <c r="K42" s="95"/>
      <c r="L42" s="95"/>
      <c r="M42" s="95"/>
      <c r="N42" s="95"/>
      <c r="O42" s="95"/>
      <c r="P42" s="95"/>
      <c r="Q42" s="95"/>
      <c r="R42" s="95"/>
      <c r="S42" s="95"/>
    </row>
    <row r="43" spans="1:19" s="52" customFormat="1" hidden="1" x14ac:dyDescent="0.25">
      <c r="A43" s="146" t="s">
        <v>23</v>
      </c>
      <c r="B43" s="50"/>
      <c r="C43" s="51"/>
      <c r="D43" s="51"/>
      <c r="E43" s="109"/>
      <c r="F43" s="109"/>
      <c r="G43" s="109"/>
      <c r="H43" s="109"/>
      <c r="I43" s="109"/>
      <c r="J43" s="109"/>
      <c r="K43" s="109"/>
      <c r="L43" s="109"/>
      <c r="M43" s="109"/>
      <c r="N43" s="109"/>
      <c r="O43" s="109"/>
      <c r="P43" s="109"/>
      <c r="Q43" s="109"/>
      <c r="R43" s="109"/>
      <c r="S43" s="109"/>
    </row>
    <row r="44" spans="1:19" s="39" customFormat="1" hidden="1" x14ac:dyDescent="0.25">
      <c r="A44" s="38" t="s">
        <v>157</v>
      </c>
      <c r="C44" s="40"/>
      <c r="D44" s="40"/>
      <c r="E44" s="40"/>
      <c r="F44" s="40"/>
    </row>
    <row r="45" spans="1:19" s="39" customFormat="1" hidden="1" x14ac:dyDescent="0.25">
      <c r="D45" s="41" t="s">
        <v>158</v>
      </c>
      <c r="E45" s="42"/>
      <c r="F45" s="40"/>
    </row>
    <row r="46" spans="1:19" s="39" customFormat="1" hidden="1" x14ac:dyDescent="0.25">
      <c r="D46" s="43" t="s">
        <v>159</v>
      </c>
      <c r="E46" s="39" t="str">
        <f t="shared" ref="E46:E56" si="0">IF(E22="Covered",(CONCATENATE($B22,"-")),"")</f>
        <v/>
      </c>
      <c r="F46" s="39" t="str">
        <f t="shared" ref="F46:S46" si="1">IF(F22="Covered",(CONCATENATE($B22,"-")),"")</f>
        <v/>
      </c>
      <c r="G46" s="39" t="str">
        <f t="shared" si="1"/>
        <v/>
      </c>
      <c r="H46" s="39" t="str">
        <f t="shared" si="1"/>
        <v/>
      </c>
      <c r="I46" s="39" t="str">
        <f t="shared" si="1"/>
        <v>Adult primary care-</v>
      </c>
      <c r="J46" s="39" t="str">
        <f t="shared" si="1"/>
        <v/>
      </c>
      <c r="K46" s="39" t="str">
        <f t="shared" si="1"/>
        <v/>
      </c>
      <c r="L46" s="39" t="str">
        <f t="shared" si="1"/>
        <v/>
      </c>
      <c r="M46" s="39" t="str">
        <f t="shared" si="1"/>
        <v/>
      </c>
      <c r="N46" s="39" t="str">
        <f t="shared" si="1"/>
        <v/>
      </c>
      <c r="O46" s="39" t="str">
        <f t="shared" si="1"/>
        <v/>
      </c>
      <c r="P46" s="39" t="str">
        <f t="shared" si="1"/>
        <v/>
      </c>
      <c r="Q46" s="39" t="str">
        <f t="shared" si="1"/>
        <v/>
      </c>
      <c r="R46" s="39" t="str">
        <f t="shared" si="1"/>
        <v/>
      </c>
      <c r="S46" s="39" t="str">
        <f t="shared" si="1"/>
        <v/>
      </c>
    </row>
    <row r="47" spans="1:19" s="39" customFormat="1" hidden="1" x14ac:dyDescent="0.25">
      <c r="D47" s="43" t="s">
        <v>160</v>
      </c>
      <c r="E47" s="39" t="str">
        <f t="shared" si="0"/>
        <v/>
      </c>
      <c r="F47" s="39" t="str">
        <f t="shared" ref="F47:S47" si="2">IF(F23="Covered",(CONCATENATE($B23,"-")),"")</f>
        <v/>
      </c>
      <c r="G47" s="39" t="str">
        <f t="shared" si="2"/>
        <v/>
      </c>
      <c r="H47" s="39" t="str">
        <f t="shared" si="2"/>
        <v/>
      </c>
      <c r="I47" s="39" t="str">
        <f t="shared" si="2"/>
        <v>Pediatric primary care-</v>
      </c>
      <c r="J47" s="39" t="str">
        <f t="shared" si="2"/>
        <v/>
      </c>
      <c r="K47" s="39" t="str">
        <f t="shared" si="2"/>
        <v/>
      </c>
      <c r="L47" s="39" t="str">
        <f t="shared" si="2"/>
        <v/>
      </c>
      <c r="M47" s="39" t="str">
        <f t="shared" si="2"/>
        <v/>
      </c>
      <c r="N47" s="39" t="str">
        <f t="shared" si="2"/>
        <v/>
      </c>
      <c r="O47" s="39" t="str">
        <f t="shared" si="2"/>
        <v/>
      </c>
      <c r="P47" s="39" t="str">
        <f t="shared" si="2"/>
        <v/>
      </c>
      <c r="Q47" s="39" t="str">
        <f t="shared" si="2"/>
        <v/>
      </c>
      <c r="R47" s="39" t="str">
        <f t="shared" si="2"/>
        <v/>
      </c>
      <c r="S47" s="39" t="str">
        <f t="shared" si="2"/>
        <v/>
      </c>
    </row>
    <row r="48" spans="1:19" s="39" customFormat="1" hidden="1" x14ac:dyDescent="0.25">
      <c r="D48" s="43" t="s">
        <v>161</v>
      </c>
      <c r="E48" s="39" t="str">
        <f t="shared" si="0"/>
        <v/>
      </c>
      <c r="F48" s="39" t="str">
        <f t="shared" ref="F48:S48" si="3">IF(F24="Covered",(CONCATENATE($B24,"-")),"")</f>
        <v/>
      </c>
      <c r="G48" s="39" t="str">
        <f t="shared" si="3"/>
        <v/>
      </c>
      <c r="H48" s="39" t="str">
        <f t="shared" si="3"/>
        <v/>
      </c>
      <c r="I48" s="39" t="str">
        <f t="shared" si="3"/>
        <v>OB/GYN-</v>
      </c>
      <c r="J48" s="39" t="str">
        <f t="shared" si="3"/>
        <v/>
      </c>
      <c r="K48" s="39" t="str">
        <f t="shared" si="3"/>
        <v/>
      </c>
      <c r="L48" s="39" t="str">
        <f t="shared" si="3"/>
        <v/>
      </c>
      <c r="M48" s="39" t="str">
        <f t="shared" si="3"/>
        <v/>
      </c>
      <c r="N48" s="39" t="str">
        <f t="shared" si="3"/>
        <v/>
      </c>
      <c r="O48" s="39" t="str">
        <f t="shared" si="3"/>
        <v/>
      </c>
      <c r="P48" s="39" t="str">
        <f t="shared" si="3"/>
        <v/>
      </c>
      <c r="Q48" s="39" t="str">
        <f t="shared" si="3"/>
        <v/>
      </c>
      <c r="R48" s="39" t="str">
        <f t="shared" si="3"/>
        <v/>
      </c>
      <c r="S48" s="39" t="str">
        <f t="shared" si="3"/>
        <v/>
      </c>
    </row>
    <row r="49" spans="3:19" s="39" customFormat="1" hidden="1" x14ac:dyDescent="0.25">
      <c r="D49" s="43" t="s">
        <v>162</v>
      </c>
      <c r="E49" s="39" t="str">
        <f t="shared" si="0"/>
        <v>Adult behavioral health-</v>
      </c>
      <c r="F49" s="39" t="str">
        <f t="shared" ref="F49:S49" si="4">IF(F25="Covered",(CONCATENATE($B25,"-")),"")</f>
        <v>Adult behavioral health-</v>
      </c>
      <c r="G49" s="39" t="str">
        <f t="shared" si="4"/>
        <v>Adult behavioral health-</v>
      </c>
      <c r="H49" s="39" t="str">
        <f t="shared" si="4"/>
        <v/>
      </c>
      <c r="I49" s="39" t="str">
        <f t="shared" si="4"/>
        <v>Adult behavioral health-</v>
      </c>
      <c r="J49" s="39" t="str">
        <f t="shared" si="4"/>
        <v/>
      </c>
      <c r="K49" s="39" t="str">
        <f t="shared" si="4"/>
        <v/>
      </c>
      <c r="L49" s="39" t="str">
        <f t="shared" si="4"/>
        <v/>
      </c>
      <c r="M49" s="39" t="str">
        <f t="shared" si="4"/>
        <v/>
      </c>
      <c r="N49" s="39" t="str">
        <f t="shared" si="4"/>
        <v/>
      </c>
      <c r="O49" s="39" t="str">
        <f t="shared" si="4"/>
        <v/>
      </c>
      <c r="P49" s="39" t="str">
        <f t="shared" si="4"/>
        <v/>
      </c>
      <c r="Q49" s="39" t="str">
        <f t="shared" si="4"/>
        <v/>
      </c>
      <c r="R49" s="39" t="str">
        <f t="shared" si="4"/>
        <v/>
      </c>
      <c r="S49" s="39" t="str">
        <f t="shared" si="4"/>
        <v/>
      </c>
    </row>
    <row r="50" spans="3:19" s="39" customFormat="1" hidden="1" x14ac:dyDescent="0.25">
      <c r="D50" s="43" t="s">
        <v>163</v>
      </c>
      <c r="E50" s="39" t="str">
        <f t="shared" si="0"/>
        <v>Pediatric behavioral health-</v>
      </c>
      <c r="F50" s="39" t="str">
        <f t="shared" ref="F50:S50" si="5">IF(F26="Covered",(CONCATENATE($B26,"-")),"")</f>
        <v>Pediatric behavioral health-</v>
      </c>
      <c r="G50" s="39" t="str">
        <f t="shared" si="5"/>
        <v>Pediatric behavioral health-</v>
      </c>
      <c r="H50" s="39" t="str">
        <f t="shared" si="5"/>
        <v/>
      </c>
      <c r="I50" s="39" t="str">
        <f t="shared" si="5"/>
        <v>Pediatric behavioral health-</v>
      </c>
      <c r="J50" s="39" t="str">
        <f t="shared" si="5"/>
        <v/>
      </c>
      <c r="K50" s="39" t="str">
        <f t="shared" si="5"/>
        <v/>
      </c>
      <c r="L50" s="39" t="str">
        <f t="shared" si="5"/>
        <v/>
      </c>
      <c r="M50" s="39" t="str">
        <f t="shared" si="5"/>
        <v/>
      </c>
      <c r="N50" s="39" t="str">
        <f t="shared" si="5"/>
        <v/>
      </c>
      <c r="O50" s="39" t="str">
        <f t="shared" si="5"/>
        <v/>
      </c>
      <c r="P50" s="39" t="str">
        <f t="shared" si="5"/>
        <v/>
      </c>
      <c r="Q50" s="39" t="str">
        <f t="shared" si="5"/>
        <v/>
      </c>
      <c r="R50" s="39" t="str">
        <f t="shared" si="5"/>
        <v/>
      </c>
      <c r="S50" s="39" t="str">
        <f t="shared" si="5"/>
        <v/>
      </c>
    </row>
    <row r="51" spans="3:19" s="39" customFormat="1" hidden="1" x14ac:dyDescent="0.25">
      <c r="D51" s="43" t="s">
        <v>164</v>
      </c>
      <c r="E51" s="39" t="str">
        <f t="shared" si="0"/>
        <v>Adult specialist-</v>
      </c>
      <c r="F51" s="39" t="str">
        <f t="shared" ref="F51:S51" si="6">IF(F27="Covered",(CONCATENATE($B27,"-")),"")</f>
        <v>Adult specialist-</v>
      </c>
      <c r="G51" s="39" t="str">
        <f t="shared" si="6"/>
        <v/>
      </c>
      <c r="H51" s="39" t="str">
        <f t="shared" si="6"/>
        <v/>
      </c>
      <c r="I51" s="39" t="str">
        <f t="shared" si="6"/>
        <v>Adult specialist-</v>
      </c>
      <c r="J51" s="39" t="str">
        <f t="shared" si="6"/>
        <v/>
      </c>
      <c r="K51" s="39" t="str">
        <f t="shared" si="6"/>
        <v/>
      </c>
      <c r="L51" s="39" t="str">
        <f t="shared" si="6"/>
        <v/>
      </c>
      <c r="M51" s="39" t="str">
        <f t="shared" si="6"/>
        <v/>
      </c>
      <c r="N51" s="39" t="str">
        <f t="shared" si="6"/>
        <v/>
      </c>
      <c r="O51" s="39" t="str">
        <f t="shared" si="6"/>
        <v/>
      </c>
      <c r="P51" s="39" t="str">
        <f t="shared" si="6"/>
        <v/>
      </c>
      <c r="Q51" s="39" t="str">
        <f t="shared" si="6"/>
        <v/>
      </c>
      <c r="R51" s="39" t="str">
        <f t="shared" si="6"/>
        <v/>
      </c>
      <c r="S51" s="39" t="str">
        <f t="shared" si="6"/>
        <v/>
      </c>
    </row>
    <row r="52" spans="3:19" s="39" customFormat="1" hidden="1" x14ac:dyDescent="0.25">
      <c r="D52" s="43" t="s">
        <v>165</v>
      </c>
      <c r="E52" s="39" t="str">
        <f t="shared" si="0"/>
        <v>Pediatric specialist-</v>
      </c>
      <c r="F52" s="39" t="str">
        <f t="shared" ref="F52:S52" si="7">IF(F28="Covered",(CONCATENATE($B28,"-")),"")</f>
        <v>Pediatric specialist-</v>
      </c>
      <c r="G52" s="39" t="str">
        <f t="shared" si="7"/>
        <v/>
      </c>
      <c r="H52" s="39" t="str">
        <f t="shared" si="7"/>
        <v/>
      </c>
      <c r="I52" s="39" t="str">
        <f t="shared" si="7"/>
        <v>Pediatric specialist-</v>
      </c>
      <c r="J52" s="39" t="str">
        <f t="shared" si="7"/>
        <v/>
      </c>
      <c r="K52" s="39" t="str">
        <f t="shared" si="7"/>
        <v/>
      </c>
      <c r="L52" s="39" t="str">
        <f t="shared" si="7"/>
        <v/>
      </c>
      <c r="M52" s="39" t="str">
        <f t="shared" si="7"/>
        <v/>
      </c>
      <c r="N52" s="39" t="str">
        <f t="shared" si="7"/>
        <v/>
      </c>
      <c r="O52" s="39" t="str">
        <f t="shared" si="7"/>
        <v/>
      </c>
      <c r="P52" s="39" t="str">
        <f t="shared" si="7"/>
        <v/>
      </c>
      <c r="Q52" s="39" t="str">
        <f t="shared" si="7"/>
        <v/>
      </c>
      <c r="R52" s="39" t="str">
        <f t="shared" si="7"/>
        <v/>
      </c>
      <c r="S52" s="39" t="str">
        <f t="shared" si="7"/>
        <v/>
      </c>
    </row>
    <row r="53" spans="3:19" s="39" customFormat="1" hidden="1" x14ac:dyDescent="0.25">
      <c r="D53" s="43" t="s">
        <v>166</v>
      </c>
      <c r="E53" s="39" t="str">
        <f t="shared" si="0"/>
        <v/>
      </c>
      <c r="F53" s="39" t="str">
        <f t="shared" ref="F53:S53" si="8">IF(F29="Covered",(CONCATENATE($B29,"-")),"")</f>
        <v/>
      </c>
      <c r="G53" s="39" t="str">
        <f t="shared" si="8"/>
        <v/>
      </c>
      <c r="H53" s="39" t="str">
        <f t="shared" si="8"/>
        <v/>
      </c>
      <c r="I53" s="39" t="str">
        <f t="shared" si="8"/>
        <v>Hospital-</v>
      </c>
      <c r="J53" s="39" t="str">
        <f t="shared" si="8"/>
        <v/>
      </c>
      <c r="K53" s="39" t="str">
        <f t="shared" si="8"/>
        <v/>
      </c>
      <c r="L53" s="39" t="str">
        <f t="shared" si="8"/>
        <v/>
      </c>
      <c r="M53" s="39" t="str">
        <f t="shared" si="8"/>
        <v/>
      </c>
      <c r="N53" s="39" t="str">
        <f t="shared" si="8"/>
        <v/>
      </c>
      <c r="O53" s="39" t="str">
        <f t="shared" si="8"/>
        <v/>
      </c>
      <c r="P53" s="39" t="str">
        <f t="shared" si="8"/>
        <v/>
      </c>
      <c r="Q53" s="39" t="str">
        <f t="shared" si="8"/>
        <v/>
      </c>
      <c r="R53" s="39" t="str">
        <f t="shared" si="8"/>
        <v/>
      </c>
      <c r="S53" s="39" t="str">
        <f t="shared" si="8"/>
        <v/>
      </c>
    </row>
    <row r="54" spans="3:19" s="39" customFormat="1" hidden="1" x14ac:dyDescent="0.25">
      <c r="D54" s="43" t="s">
        <v>167</v>
      </c>
      <c r="E54" s="39" t="str">
        <f t="shared" si="0"/>
        <v/>
      </c>
      <c r="F54" s="39" t="str">
        <f t="shared" ref="F54:S54" si="9">IF(F30="Covered",(CONCATENATE($B30,"-")),"")</f>
        <v/>
      </c>
      <c r="G54" s="39" t="str">
        <f t="shared" si="9"/>
        <v/>
      </c>
      <c r="H54" s="39" t="str">
        <f t="shared" si="9"/>
        <v/>
      </c>
      <c r="I54" s="39" t="str">
        <f t="shared" si="9"/>
        <v/>
      </c>
      <c r="J54" s="39" t="str">
        <f t="shared" si="9"/>
        <v/>
      </c>
      <c r="K54" s="39" t="str">
        <f t="shared" si="9"/>
        <v/>
      </c>
      <c r="L54" s="39" t="str">
        <f t="shared" si="9"/>
        <v/>
      </c>
      <c r="M54" s="39" t="str">
        <f t="shared" si="9"/>
        <v/>
      </c>
      <c r="N54" s="39" t="str">
        <f t="shared" si="9"/>
        <v/>
      </c>
      <c r="O54" s="39" t="str">
        <f t="shared" si="9"/>
        <v/>
      </c>
      <c r="P54" s="39" t="str">
        <f t="shared" si="9"/>
        <v/>
      </c>
      <c r="Q54" s="39" t="str">
        <f t="shared" si="9"/>
        <v/>
      </c>
      <c r="R54" s="39" t="str">
        <f t="shared" si="9"/>
        <v/>
      </c>
      <c r="S54" s="39" t="str">
        <f t="shared" si="9"/>
        <v/>
      </c>
    </row>
    <row r="55" spans="3:19" s="39" customFormat="1" hidden="1" x14ac:dyDescent="0.25">
      <c r="D55" s="43" t="s">
        <v>168</v>
      </c>
      <c r="E55" s="39" t="str">
        <f t="shared" si="0"/>
        <v/>
      </c>
      <c r="F55" s="39" t="str">
        <f t="shared" ref="F55:S55" si="10">IF(F31="Covered",(CONCATENATE($B31,"-")),"")</f>
        <v/>
      </c>
      <c r="G55" s="39" t="str">
        <f t="shared" si="10"/>
        <v/>
      </c>
      <c r="H55" s="39" t="str">
        <f t="shared" si="10"/>
        <v>Pediatric dental-</v>
      </c>
      <c r="I55" s="39" t="str">
        <f t="shared" si="10"/>
        <v/>
      </c>
      <c r="J55" s="39" t="str">
        <f t="shared" si="10"/>
        <v/>
      </c>
      <c r="K55" s="39" t="str">
        <f t="shared" si="10"/>
        <v/>
      </c>
      <c r="L55" s="39" t="str">
        <f t="shared" si="10"/>
        <v/>
      </c>
      <c r="M55" s="39" t="str">
        <f t="shared" si="10"/>
        <v/>
      </c>
      <c r="N55" s="39" t="str">
        <f t="shared" si="10"/>
        <v/>
      </c>
      <c r="O55" s="39" t="str">
        <f t="shared" si="10"/>
        <v/>
      </c>
      <c r="P55" s="39" t="str">
        <f t="shared" si="10"/>
        <v/>
      </c>
      <c r="Q55" s="39" t="str">
        <f t="shared" si="10"/>
        <v/>
      </c>
      <c r="R55" s="39" t="str">
        <f t="shared" si="10"/>
        <v/>
      </c>
      <c r="S55" s="39" t="str">
        <f t="shared" si="10"/>
        <v/>
      </c>
    </row>
    <row r="56" spans="3:19" s="39" customFormat="1" hidden="1" x14ac:dyDescent="0.25">
      <c r="D56" s="43" t="s">
        <v>169</v>
      </c>
      <c r="E56" s="39" t="str">
        <f t="shared" si="0"/>
        <v/>
      </c>
      <c r="F56" s="39" t="str">
        <f t="shared" ref="F56:S56" si="11">IF(F32="Covered",(CONCATENATE($B32,"-")),"")</f>
        <v/>
      </c>
      <c r="G56" s="39" t="str">
        <f t="shared" si="11"/>
        <v/>
      </c>
      <c r="H56" s="39" t="str">
        <f t="shared" si="11"/>
        <v/>
      </c>
      <c r="I56" s="39" t="str">
        <f t="shared" si="11"/>
        <v>LTSS-</v>
      </c>
      <c r="J56" s="39" t="str">
        <f t="shared" si="11"/>
        <v/>
      </c>
      <c r="K56" s="39" t="str">
        <f t="shared" si="11"/>
        <v/>
      </c>
      <c r="L56" s="39" t="str">
        <f t="shared" si="11"/>
        <v/>
      </c>
      <c r="M56" s="39" t="str">
        <f t="shared" si="11"/>
        <v/>
      </c>
      <c r="N56" s="39" t="str">
        <f t="shared" si="11"/>
        <v/>
      </c>
      <c r="O56" s="39" t="str">
        <f t="shared" si="11"/>
        <v/>
      </c>
      <c r="P56" s="39" t="str">
        <f t="shared" si="11"/>
        <v/>
      </c>
      <c r="Q56" s="39" t="str">
        <f t="shared" si="11"/>
        <v/>
      </c>
      <c r="R56" s="39" t="str">
        <f t="shared" si="11"/>
        <v/>
      </c>
      <c r="S56" s="39" t="str">
        <f t="shared" si="11"/>
        <v/>
      </c>
    </row>
    <row r="57" spans="3:19" s="39" customFormat="1" hidden="1" x14ac:dyDescent="0.25">
      <c r="D57" s="43" t="s">
        <v>170</v>
      </c>
      <c r="E57" s="39" t="str">
        <f t="shared" ref="E57:S57" si="12">IF(E33&lt;&gt;"","other services","")</f>
        <v>other services</v>
      </c>
      <c r="F57" s="39" t="str">
        <f>IF(F33&lt;&gt;"","other services","")</f>
        <v>other services</v>
      </c>
      <c r="G57" s="39" t="str">
        <f t="shared" si="12"/>
        <v>other services</v>
      </c>
      <c r="H57" s="39" t="str">
        <f t="shared" si="12"/>
        <v>other services</v>
      </c>
      <c r="I57" s="39" t="str">
        <f t="shared" si="12"/>
        <v>other services</v>
      </c>
      <c r="J57" s="39" t="str">
        <f t="shared" si="12"/>
        <v/>
      </c>
      <c r="K57" s="39" t="str">
        <f t="shared" si="12"/>
        <v/>
      </c>
      <c r="L57" s="39" t="str">
        <f t="shared" si="12"/>
        <v/>
      </c>
      <c r="M57" s="39" t="str">
        <f t="shared" si="12"/>
        <v/>
      </c>
      <c r="N57" s="39" t="str">
        <f t="shared" si="12"/>
        <v/>
      </c>
      <c r="O57" s="39" t="str">
        <f t="shared" si="12"/>
        <v/>
      </c>
      <c r="P57" s="39" t="str">
        <f t="shared" si="12"/>
        <v/>
      </c>
      <c r="Q57" s="39" t="str">
        <f t="shared" si="12"/>
        <v/>
      </c>
      <c r="R57" s="39" t="str">
        <f t="shared" si="12"/>
        <v/>
      </c>
      <c r="S57" s="39" t="str">
        <f t="shared" si="12"/>
        <v/>
      </c>
    </row>
    <row r="58" spans="3:19" s="39" customFormat="1" hidden="1" x14ac:dyDescent="0.25">
      <c r="D58" s="44" t="s">
        <v>171</v>
      </c>
      <c r="E58" s="39" t="str">
        <f>_xlfn.TEXTJOIN(CHAR(10),TRUE,E46:E57)</f>
        <v>Adult behavioral health-
Pediatric behavioral health-
Adult specialist-
Pediatric specialist-
other services</v>
      </c>
      <c r="F58" s="39" t="str">
        <f t="shared" ref="F58:S58" si="13">_xlfn.TEXTJOIN(CHAR(10),TRUE,F46:F57)</f>
        <v>Adult behavioral health-
Pediatric behavioral health-
Adult specialist-
Pediatric specialist-
other services</v>
      </c>
      <c r="G58" s="39" t="str">
        <f t="shared" si="13"/>
        <v>Adult behavioral health-
Pediatric behavioral health-
other services</v>
      </c>
      <c r="H58" s="39" t="str">
        <f t="shared" si="13"/>
        <v>Pediatric dental-
other services</v>
      </c>
      <c r="I58" s="39" t="str">
        <f t="shared" si="13"/>
        <v>Adult primary care-
Pediatric primary care-
OB/GYN-
Adult behavioral health-
Pediatric behavioral health-
Adult specialist-
Pediatric specialist-
Hospital-
LTSS-
other services</v>
      </c>
      <c r="J58" s="39" t="str">
        <f t="shared" si="13"/>
        <v/>
      </c>
      <c r="K58" s="39" t="str">
        <f t="shared" si="13"/>
        <v/>
      </c>
      <c r="L58" s="39" t="str">
        <f t="shared" si="13"/>
        <v/>
      </c>
      <c r="M58" s="39" t="str">
        <f t="shared" si="13"/>
        <v/>
      </c>
      <c r="N58" s="39" t="str">
        <f t="shared" si="13"/>
        <v/>
      </c>
      <c r="O58" s="39" t="str">
        <f t="shared" si="13"/>
        <v/>
      </c>
      <c r="P58" s="39" t="str">
        <f t="shared" si="13"/>
        <v/>
      </c>
      <c r="Q58" s="39" t="str">
        <f t="shared" si="13"/>
        <v/>
      </c>
      <c r="R58" s="39" t="str">
        <f t="shared" si="13"/>
        <v/>
      </c>
      <c r="S58" s="39" t="str">
        <f t="shared" si="13"/>
        <v/>
      </c>
    </row>
    <row r="59" spans="3:19" s="39" customFormat="1" hidden="1" x14ac:dyDescent="0.25">
      <c r="D59" s="45" t="s">
        <v>172</v>
      </c>
      <c r="E59" s="39" t="str">
        <f>SUBSTITUTE(E58,"-",", ")</f>
        <v>Adult behavioral health, 
Pediatric behavioral health, 
Adult specialist, 
Pediatric specialist, 
other services</v>
      </c>
      <c r="F59" s="39" t="str">
        <f t="shared" ref="F59:S59" si="14">SUBSTITUTE(F58,"-",", ")</f>
        <v>Adult behavioral health, 
Pediatric behavioral health, 
Adult specialist, 
Pediatric specialist, 
other services</v>
      </c>
      <c r="G59" s="39" t="str">
        <f t="shared" si="14"/>
        <v>Adult behavioral health, 
Pediatric behavioral health, 
other services</v>
      </c>
      <c r="H59" s="39" t="str">
        <f t="shared" si="14"/>
        <v>Pediatric dental, 
other services</v>
      </c>
      <c r="I59" s="39" t="str">
        <f t="shared" si="14"/>
        <v>Adult primary care, 
Pediatric primary care, 
OB/GYN, 
Adult behavioral health, 
Pediatric behavioral health, 
Adult specialist, 
Pediatric specialist, 
Hospital, 
LTSS, 
other services</v>
      </c>
      <c r="J59" s="39" t="str">
        <f t="shared" si="14"/>
        <v/>
      </c>
      <c r="K59" s="39" t="str">
        <f t="shared" si="14"/>
        <v/>
      </c>
      <c r="L59" s="39" t="str">
        <f t="shared" si="14"/>
        <v/>
      </c>
      <c r="M59" s="39" t="str">
        <f t="shared" si="14"/>
        <v/>
      </c>
      <c r="N59" s="39" t="str">
        <f t="shared" si="14"/>
        <v/>
      </c>
      <c r="O59" s="39" t="str">
        <f t="shared" si="14"/>
        <v/>
      </c>
      <c r="P59" s="39" t="str">
        <f t="shared" si="14"/>
        <v/>
      </c>
      <c r="Q59" s="39" t="str">
        <f t="shared" si="14"/>
        <v/>
      </c>
      <c r="R59" s="39" t="str">
        <f t="shared" si="14"/>
        <v/>
      </c>
      <c r="S59" s="39" t="str">
        <f t="shared" si="14"/>
        <v/>
      </c>
    </row>
    <row r="60" spans="3:19" s="39" customFormat="1" hidden="1" x14ac:dyDescent="0.25">
      <c r="C60" s="40"/>
      <c r="D60" s="40"/>
      <c r="E60" s="40"/>
      <c r="F60" s="40"/>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link="1"/>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1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2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topLeftCell="A42" zoomScaleNormal="100"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44" width="82.710937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IF('I_State&amp;Prog_Info'!E15="","[Program 1]",'I_State&amp;Prog_Info'!E15)</f>
        <v>County Mental Health Plans (MHP) 1-40</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IF('I_State&amp;Prog_Info'!E17="","(Placeholder for plan type)",'I_State&amp;Prog_Info'!E17)</f>
        <v>PIHP</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IF('I_State&amp;Prog_Info'!E59="","(Placeholder for providers)",'I_State&amp;Prog_Info'!E59)</f>
        <v>Adult behavioral health, 
Pediatric behavioral health, 
Adult specialist, 
Pediatric specialist,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IF('I_State&amp;Prog_Info'!E39="","(Placeholder for separate analysis and results document)",'I_State&amp;Prog_Info'!E39)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IF('I_State&amp;Prog_Info'!E40="","(Placeholder for separate analysis and results document)",'I_State&amp;Prog_Info'!E40)</f>
        <v>For the type of methodology conducted to analyze 42 CFR 438.68 and 42 CFR 438.206 see document "DHCS BH SMHS Methodology Description Final" and "Birdseye View_FY22-23 BH Network Certification Results Summary".</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IF('I_State&amp;Prog_Info'!E41="","(Placeholder for separate analysis and results document)",'I_State&amp;Prog_Info'!E41)</f>
        <v>09/01/2022 to 12/31/2022</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6"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6.25" customHeight="1" x14ac:dyDescent="0.2">
      <c r="A14" s="73" t="s">
        <v>285</v>
      </c>
      <c r="B14" s="48" t="s">
        <v>286</v>
      </c>
      <c r="C14" s="25" t="s">
        <v>287</v>
      </c>
      <c r="D14" s="58" t="s">
        <v>76</v>
      </c>
      <c r="E14" s="166" t="s">
        <v>288</v>
      </c>
      <c r="F14" s="167" t="s">
        <v>289</v>
      </c>
      <c r="G14" s="167" t="s">
        <v>290</v>
      </c>
      <c r="H14" s="167" t="s">
        <v>290</v>
      </c>
      <c r="I14" s="167" t="s">
        <v>290</v>
      </c>
      <c r="J14" s="167" t="s">
        <v>290</v>
      </c>
      <c r="K14" s="167" t="s">
        <v>291</v>
      </c>
      <c r="L14" s="167" t="s">
        <v>292</v>
      </c>
      <c r="M14" s="167" t="s">
        <v>293</v>
      </c>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141.6" customHeight="1" x14ac:dyDescent="0.2">
      <c r="A15" s="73" t="s">
        <v>294</v>
      </c>
      <c r="B15" s="48" t="s">
        <v>295</v>
      </c>
      <c r="C15" s="25" t="s">
        <v>296</v>
      </c>
      <c r="D15" s="58" t="s">
        <v>35</v>
      </c>
      <c r="E15" s="168" t="s">
        <v>297</v>
      </c>
      <c r="F15" s="169" t="s">
        <v>298</v>
      </c>
      <c r="G15" s="169" t="s">
        <v>299</v>
      </c>
      <c r="H15" s="169" t="s">
        <v>300</v>
      </c>
      <c r="I15" s="169" t="s">
        <v>301</v>
      </c>
      <c r="J15" s="169" t="s">
        <v>302</v>
      </c>
      <c r="K15" s="169" t="s">
        <v>303</v>
      </c>
      <c r="L15" s="169" t="s">
        <v>304</v>
      </c>
      <c r="M15" s="169" t="s">
        <v>305</v>
      </c>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47.25" customHeight="1" x14ac:dyDescent="0.2">
      <c r="A16" s="73" t="s">
        <v>306</v>
      </c>
      <c r="B16" s="48" t="s">
        <v>307</v>
      </c>
      <c r="C16" s="48" t="s">
        <v>308</v>
      </c>
      <c r="D16" s="58" t="s">
        <v>76</v>
      </c>
      <c r="E16" s="170" t="s">
        <v>309</v>
      </c>
      <c r="F16" s="171" t="s">
        <v>310</v>
      </c>
      <c r="G16" s="171" t="s">
        <v>310</v>
      </c>
      <c r="H16" s="171" t="s">
        <v>310</v>
      </c>
      <c r="I16" s="171" t="s">
        <v>309</v>
      </c>
      <c r="J16" s="171" t="s">
        <v>309</v>
      </c>
      <c r="K16" s="171" t="s">
        <v>309</v>
      </c>
      <c r="L16" s="171" t="s">
        <v>311</v>
      </c>
      <c r="M16" s="171" t="s">
        <v>311</v>
      </c>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47.25" customHeight="1" x14ac:dyDescent="0.2">
      <c r="A17" s="73" t="s">
        <v>312</v>
      </c>
      <c r="B17" s="74" t="s">
        <v>313</v>
      </c>
      <c r="C17" s="33" t="s">
        <v>314</v>
      </c>
      <c r="D17" s="59" t="s">
        <v>76</v>
      </c>
      <c r="E17" s="172" t="s">
        <v>315</v>
      </c>
      <c r="F17" s="173" t="s">
        <v>315</v>
      </c>
      <c r="G17" s="173" t="s">
        <v>316</v>
      </c>
      <c r="H17" s="173" t="s">
        <v>317</v>
      </c>
      <c r="I17" s="173" t="s">
        <v>316</v>
      </c>
      <c r="J17" s="173" t="s">
        <v>317</v>
      </c>
      <c r="K17" s="173" t="s">
        <v>315</v>
      </c>
      <c r="L17" s="173" t="s">
        <v>315</v>
      </c>
      <c r="M17" s="173" t="s">
        <v>315</v>
      </c>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7.25" customHeight="1" thickBot="1" x14ac:dyDescent="0.25">
      <c r="A18" s="81" t="s">
        <v>318</v>
      </c>
      <c r="B18" s="53" t="s">
        <v>319</v>
      </c>
      <c r="C18" s="30" t="s">
        <v>320</v>
      </c>
      <c r="D18" s="60" t="s">
        <v>76</v>
      </c>
      <c r="E18" s="174" t="s">
        <v>321</v>
      </c>
      <c r="F18" s="175" t="s">
        <v>321</v>
      </c>
      <c r="G18" s="175" t="s">
        <v>321</v>
      </c>
      <c r="H18" s="175" t="s">
        <v>321</v>
      </c>
      <c r="I18" s="175" t="s">
        <v>321</v>
      </c>
      <c r="J18" s="175" t="s">
        <v>321</v>
      </c>
      <c r="K18" s="175" t="s">
        <v>321</v>
      </c>
      <c r="L18" s="175" t="s">
        <v>321</v>
      </c>
      <c r="M18" s="175" t="s">
        <v>321</v>
      </c>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t="s">
        <v>336</v>
      </c>
      <c r="F23" s="96" t="s">
        <v>337</v>
      </c>
      <c r="G23" s="69" t="s">
        <v>337</v>
      </c>
      <c r="H23" s="69" t="s">
        <v>337</v>
      </c>
      <c r="I23" s="69" t="s">
        <v>337</v>
      </c>
      <c r="J23" s="69" t="s">
        <v>337</v>
      </c>
      <c r="K23" s="69" t="s">
        <v>337</v>
      </c>
      <c r="L23" s="69" t="s">
        <v>337</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t="s">
        <v>341</v>
      </c>
      <c r="F24" s="98" t="s">
        <v>337</v>
      </c>
      <c r="G24" s="97" t="s">
        <v>337</v>
      </c>
      <c r="H24" s="97" t="s">
        <v>337</v>
      </c>
      <c r="I24" s="97" t="s">
        <v>337</v>
      </c>
      <c r="J24" s="97" t="s">
        <v>337</v>
      </c>
      <c r="K24" s="97" t="s">
        <v>337</v>
      </c>
      <c r="L24" s="97"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t="s">
        <v>131</v>
      </c>
      <c r="F25" s="95" t="s">
        <v>131</v>
      </c>
      <c r="G25" s="95" t="s">
        <v>131</v>
      </c>
      <c r="H25" s="95" t="s">
        <v>131</v>
      </c>
      <c r="I25" s="95" t="s">
        <v>131</v>
      </c>
      <c r="J25" s="95" t="s">
        <v>131</v>
      </c>
      <c r="K25" s="95" t="s">
        <v>131</v>
      </c>
      <c r="L25" s="9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Alameda MHP</v>
      </c>
      <c r="F29" s="5" t="str">
        <f>IF(F30&lt;&gt;"",F30,"[Plan 2]")</f>
        <v>Alpine MHP</v>
      </c>
      <c r="G29" s="5" t="str">
        <f>IF(G30&lt;&gt;"",G30,"[Plan 3]")</f>
        <v>Amador MHP</v>
      </c>
      <c r="H29" s="5" t="str">
        <f>IF(H30&lt;&gt;"",H30,"[Plan 4]")</f>
        <v>Butte MHP</v>
      </c>
      <c r="I29" s="5" t="str">
        <f>IF(I30&lt;&gt;"",I30,"[Plan 5]")</f>
        <v>Calaveras MHP</v>
      </c>
      <c r="J29" s="5" t="str">
        <f>IF(J30&lt;&gt;"",J30,"[Plan 6]")</f>
        <v>Colusa MHP</v>
      </c>
      <c r="K29" s="5" t="str">
        <f>IF(K30&lt;&gt;"",K30,"[Plan 7]")</f>
        <v>Contra Costa MHP</v>
      </c>
      <c r="L29" s="5" t="str">
        <f>IF(L30&lt;&gt;"",L30,"[Plan 8]")</f>
        <v>Del Norte MHP</v>
      </c>
      <c r="M29" s="5" t="str">
        <f>IF(M30&lt;&gt;"",M30,"[Plan 9]")</f>
        <v>El Dorado MHP</v>
      </c>
      <c r="N29" s="5" t="str">
        <f>IF(N30&lt;&gt;"",N30,"[Plan 10]")</f>
        <v>Fresno MHP</v>
      </c>
      <c r="O29" s="5" t="str">
        <f>IF(O30&lt;&gt;"",O30,"[Plan 11]")</f>
        <v>Glenn MHP</v>
      </c>
      <c r="P29" s="5" t="str">
        <f>IF(P30&lt;&gt;"",P30,"[Plan 12]")</f>
        <v>Humboldt MHP</v>
      </c>
      <c r="Q29" s="5" t="str">
        <f>IF(Q30&lt;&gt;"",Q30,"[Plan 13]")</f>
        <v>Imperial MHP</v>
      </c>
      <c r="R29" s="5" t="str">
        <f>IF(R30&lt;&gt;"",R30,"[Plan 14]")</f>
        <v>Inyo MHP</v>
      </c>
      <c r="S29" s="5" t="str">
        <f>IF(S30&lt;&gt;"",S30,"[Plan 15]")</f>
        <v>Kern MHP</v>
      </c>
      <c r="T29" s="5" t="str">
        <f>IF(T30&lt;&gt;"",T30,"[Plan 16]")</f>
        <v>Kings MHP</v>
      </c>
      <c r="U29" s="5" t="str">
        <f>IF(U30&lt;&gt;"",U30,"[Plan 17]")</f>
        <v>Lake MHP</v>
      </c>
      <c r="V29" s="5" t="str">
        <f>IF(V30&lt;&gt;"",V30,"[Plan 18]")</f>
        <v>Lassen MHP</v>
      </c>
      <c r="W29" s="5" t="str">
        <f>IF(W30&lt;&gt;"",W30,"[Plan 19]")</f>
        <v>Los Angeles MHP</v>
      </c>
      <c r="X29" s="5" t="str">
        <f>IF(X30&lt;&gt;"",X30,"[Plan 20]")</f>
        <v>Madera MHP</v>
      </c>
      <c r="Y29" s="5" t="str">
        <f>IF(Y30&lt;&gt;"",Y30,"[Plan 21]")</f>
        <v>Marin MHP</v>
      </c>
      <c r="Z29" s="5" t="str">
        <f>IF(Z30&lt;&gt;"",Z30,"[Plan 22]")</f>
        <v>Mariposa MHP</v>
      </c>
      <c r="AA29" s="5" t="str">
        <f>IF(AA30&lt;&gt;"",AA30,"[Plan 23]")</f>
        <v>Mendocino MHP</v>
      </c>
      <c r="AB29" s="5" t="str">
        <f>IF(AB30&lt;&gt;"",AB30,"[Plan 24]")</f>
        <v>Merced MHP</v>
      </c>
      <c r="AC29" s="5" t="str">
        <f>IF(AC30&lt;&gt;"",AC30,"[Plan 25]")</f>
        <v>Modoc MHP</v>
      </c>
      <c r="AD29" s="5" t="str">
        <f>IF(AD30&lt;&gt;"",AD30,"[Plan 26]")</f>
        <v>Mono MHP</v>
      </c>
      <c r="AE29" s="5" t="str">
        <f>IF(AE30&lt;&gt;"",AE30,"[Plan 27]")</f>
        <v>Monterey MHP</v>
      </c>
      <c r="AF29" s="5" t="str">
        <f>IF(AF30&lt;&gt;"",AF30,"[Plan 28]")</f>
        <v>Napa MHP</v>
      </c>
      <c r="AG29" s="5" t="str">
        <f>IF(AG30&lt;&gt;"",AG30,"[Plan 29]")</f>
        <v>Nevada MHP</v>
      </c>
      <c r="AH29" s="5" t="str">
        <f>IF(AH30&lt;&gt;"",AH30,"[Plan 30]")</f>
        <v>Orange MHP</v>
      </c>
      <c r="AI29" s="5" t="str">
        <f>IF(AI30&lt;&gt;"",AI30,"[Plan 31]")</f>
        <v>Placer/Sierra MHP</v>
      </c>
      <c r="AJ29" s="5" t="str">
        <f>IF(AJ30&lt;&gt;"",AJ30,"[Plan 32]")</f>
        <v>Plumas MHP</v>
      </c>
      <c r="AK29" s="5" t="str">
        <f>IF(AK30&lt;&gt;"",AK30,"[Plan 33]")</f>
        <v>Riverside MHP</v>
      </c>
      <c r="AL29" s="5" t="str">
        <f>IF(AL30&lt;&gt;"",AL30,"[Plan 34]")</f>
        <v>Sacramento MHP</v>
      </c>
      <c r="AM29" s="5" t="str">
        <f>IF(AM30&lt;&gt;"",AM30,"[Plan 35]")</f>
        <v>San Benito MHP</v>
      </c>
      <c r="AN29" s="5" t="str">
        <f>IF(AN30&lt;&gt;"",AN30,"[Plan 36]")</f>
        <v>San Bernardino MHP</v>
      </c>
      <c r="AO29" s="5" t="str">
        <f>IF(AO30&lt;&gt;"",AO30,"[Plan 37]")</f>
        <v>San Diego MHP</v>
      </c>
      <c r="AP29" s="5" t="str">
        <f>IF(AP30&lt;&gt;"",AP30,"[Plan 38]")</f>
        <v>San Francisco MHP</v>
      </c>
      <c r="AQ29" s="5" t="str">
        <f>IF(AQ30&lt;&gt;"",AQ30,"[Plan 39]")</f>
        <v>San Joaquin MHP</v>
      </c>
      <c r="AR29" s="5" t="str">
        <f>IF(AR30&lt;&gt;"",AR30,"[Plan 40]")</f>
        <v>San Luis Obispo MHP</v>
      </c>
    </row>
    <row r="30" spans="1:104" ht="54.75" customHeight="1" x14ac:dyDescent="0.2">
      <c r="A30" s="49" t="s">
        <v>348</v>
      </c>
      <c r="B30" s="25" t="s">
        <v>349</v>
      </c>
      <c r="C30" s="48" t="s">
        <v>350</v>
      </c>
      <c r="D30" s="29" t="s">
        <v>35</v>
      </c>
      <c r="E30" s="176" t="s">
        <v>351</v>
      </c>
      <c r="F30" s="177" t="s">
        <v>352</v>
      </c>
      <c r="G30" s="167" t="s">
        <v>353</v>
      </c>
      <c r="H30" s="167" t="s">
        <v>354</v>
      </c>
      <c r="I30" s="167" t="s">
        <v>355</v>
      </c>
      <c r="J30" s="167" t="s">
        <v>356</v>
      </c>
      <c r="K30" s="167" t="s">
        <v>357</v>
      </c>
      <c r="L30" s="167" t="s">
        <v>358</v>
      </c>
      <c r="M30" s="167" t="s">
        <v>359</v>
      </c>
      <c r="N30" s="167" t="s">
        <v>360</v>
      </c>
      <c r="O30" s="167" t="s">
        <v>361</v>
      </c>
      <c r="P30" s="167" t="s">
        <v>362</v>
      </c>
      <c r="Q30" s="167" t="s">
        <v>363</v>
      </c>
      <c r="R30" s="167" t="s">
        <v>364</v>
      </c>
      <c r="S30" s="167" t="s">
        <v>365</v>
      </c>
      <c r="T30" s="167" t="s">
        <v>366</v>
      </c>
      <c r="U30" s="167" t="s">
        <v>367</v>
      </c>
      <c r="V30" s="167" t="s">
        <v>368</v>
      </c>
      <c r="W30" s="167" t="s">
        <v>369</v>
      </c>
      <c r="X30" s="167" t="s">
        <v>370</v>
      </c>
      <c r="Y30" s="167" t="s">
        <v>371</v>
      </c>
      <c r="Z30" s="167" t="s">
        <v>372</v>
      </c>
      <c r="AA30" s="167" t="s">
        <v>373</v>
      </c>
      <c r="AB30" s="167" t="s">
        <v>374</v>
      </c>
      <c r="AC30" s="167" t="s">
        <v>375</v>
      </c>
      <c r="AD30" s="167" t="s">
        <v>376</v>
      </c>
      <c r="AE30" s="167" t="s">
        <v>377</v>
      </c>
      <c r="AF30" s="167" t="s">
        <v>378</v>
      </c>
      <c r="AG30" s="167" t="s">
        <v>379</v>
      </c>
      <c r="AH30" s="167" t="s">
        <v>380</v>
      </c>
      <c r="AI30" s="167" t="s">
        <v>381</v>
      </c>
      <c r="AJ30" s="167" t="s">
        <v>382</v>
      </c>
      <c r="AK30" s="167" t="s">
        <v>383</v>
      </c>
      <c r="AL30" s="167" t="s">
        <v>384</v>
      </c>
      <c r="AM30" s="167" t="s">
        <v>385</v>
      </c>
      <c r="AN30" s="167" t="s">
        <v>386</v>
      </c>
      <c r="AO30" s="167" t="s">
        <v>387</v>
      </c>
      <c r="AP30" s="167" t="s">
        <v>388</v>
      </c>
      <c r="AQ30" s="167" t="s">
        <v>389</v>
      </c>
      <c r="AR30" s="167" t="s">
        <v>390</v>
      </c>
    </row>
    <row r="31" spans="1:104" ht="252" customHeight="1" x14ac:dyDescent="0.2">
      <c r="A31" s="49" t="s">
        <v>391</v>
      </c>
      <c r="B31" s="25" t="s">
        <v>392</v>
      </c>
      <c r="C31" s="48" t="s">
        <v>393</v>
      </c>
      <c r="D31" s="57" t="s">
        <v>42</v>
      </c>
      <c r="E31" s="178" t="s">
        <v>394</v>
      </c>
      <c r="F31" s="179" t="s">
        <v>394</v>
      </c>
      <c r="G31" s="179" t="s">
        <v>394</v>
      </c>
      <c r="H31" s="179" t="s">
        <v>394</v>
      </c>
      <c r="I31" s="179" t="s">
        <v>394</v>
      </c>
      <c r="J31" s="179" t="s">
        <v>394</v>
      </c>
      <c r="K31" s="179" t="s">
        <v>395</v>
      </c>
      <c r="L31" s="179" t="s">
        <v>394</v>
      </c>
      <c r="M31" s="179" t="s">
        <v>394</v>
      </c>
      <c r="N31" s="179" t="s">
        <v>395</v>
      </c>
      <c r="O31" s="179" t="s">
        <v>394</v>
      </c>
      <c r="P31" s="179" t="s">
        <v>395</v>
      </c>
      <c r="Q31" s="179" t="s">
        <v>395</v>
      </c>
      <c r="R31" s="179" t="s">
        <v>394</v>
      </c>
      <c r="S31" s="179" t="s">
        <v>395</v>
      </c>
      <c r="T31" s="179" t="s">
        <v>394</v>
      </c>
      <c r="U31" s="179" t="s">
        <v>394</v>
      </c>
      <c r="V31" s="179" t="s">
        <v>394</v>
      </c>
      <c r="W31" s="179" t="s">
        <v>394</v>
      </c>
      <c r="X31" s="179" t="s">
        <v>394</v>
      </c>
      <c r="Y31" s="179" t="s">
        <v>395</v>
      </c>
      <c r="Z31" s="179" t="s">
        <v>395</v>
      </c>
      <c r="AA31" s="179" t="s">
        <v>394</v>
      </c>
      <c r="AB31" s="179" t="s">
        <v>394</v>
      </c>
      <c r="AC31" s="179" t="s">
        <v>394</v>
      </c>
      <c r="AD31" s="179" t="s">
        <v>394</v>
      </c>
      <c r="AE31" s="179" t="s">
        <v>394</v>
      </c>
      <c r="AF31" s="179" t="s">
        <v>394</v>
      </c>
      <c r="AG31" s="179" t="s">
        <v>395</v>
      </c>
      <c r="AH31" s="179" t="s">
        <v>394</v>
      </c>
      <c r="AI31" s="179" t="s">
        <v>394</v>
      </c>
      <c r="AJ31" s="179" t="s">
        <v>394</v>
      </c>
      <c r="AK31" s="179" t="s">
        <v>394</v>
      </c>
      <c r="AL31" s="179" t="s">
        <v>394</v>
      </c>
      <c r="AM31" s="179" t="s">
        <v>394</v>
      </c>
      <c r="AN31" s="179" t="s">
        <v>394</v>
      </c>
      <c r="AO31" s="179" t="s">
        <v>394</v>
      </c>
      <c r="AP31" s="179" t="s">
        <v>394</v>
      </c>
      <c r="AQ31" s="179" t="s">
        <v>395</v>
      </c>
      <c r="AR31" s="179" t="s">
        <v>394</v>
      </c>
    </row>
    <row r="32" spans="1:104" ht="234.95" customHeight="1" x14ac:dyDescent="0.2">
      <c r="A32" s="49" t="s">
        <v>396</v>
      </c>
      <c r="B32" s="25" t="s">
        <v>397</v>
      </c>
      <c r="C32" s="75" t="s">
        <v>398</v>
      </c>
      <c r="D32" s="32" t="s">
        <v>35</v>
      </c>
      <c r="E32" s="180" t="s">
        <v>399</v>
      </c>
      <c r="F32" s="181" t="s">
        <v>399</v>
      </c>
      <c r="G32" s="181" t="s">
        <v>399</v>
      </c>
      <c r="H32" s="181" t="s">
        <v>399</v>
      </c>
      <c r="I32" s="181" t="s">
        <v>399</v>
      </c>
      <c r="J32" s="181" t="s">
        <v>399</v>
      </c>
      <c r="K32" s="181" t="s">
        <v>399</v>
      </c>
      <c r="L32" s="181" t="s">
        <v>399</v>
      </c>
      <c r="M32" s="181" t="s">
        <v>399</v>
      </c>
      <c r="N32" s="181" t="s">
        <v>399</v>
      </c>
      <c r="O32" s="181" t="s">
        <v>399</v>
      </c>
      <c r="P32" s="181" t="s">
        <v>399</v>
      </c>
      <c r="Q32" s="181" t="s">
        <v>399</v>
      </c>
      <c r="R32" s="181" t="s">
        <v>399</v>
      </c>
      <c r="S32" s="181" t="s">
        <v>399</v>
      </c>
      <c r="T32" s="181" t="s">
        <v>399</v>
      </c>
      <c r="U32" s="181" t="s">
        <v>399</v>
      </c>
      <c r="V32" s="181" t="s">
        <v>399</v>
      </c>
      <c r="W32" s="181" t="s">
        <v>399</v>
      </c>
      <c r="X32" s="181" t="s">
        <v>399</v>
      </c>
      <c r="Y32" s="181" t="s">
        <v>399</v>
      </c>
      <c r="Z32" s="181" t="s">
        <v>399</v>
      </c>
      <c r="AA32" s="181" t="s">
        <v>399</v>
      </c>
      <c r="AB32" s="181" t="s">
        <v>399</v>
      </c>
      <c r="AC32" s="181" t="s">
        <v>399</v>
      </c>
      <c r="AD32" s="181" t="s">
        <v>399</v>
      </c>
      <c r="AE32" s="181" t="s">
        <v>399</v>
      </c>
      <c r="AF32" s="181" t="s">
        <v>399</v>
      </c>
      <c r="AG32" s="181" t="s">
        <v>399</v>
      </c>
      <c r="AH32" s="181" t="s">
        <v>399</v>
      </c>
      <c r="AI32" s="181" t="s">
        <v>399</v>
      </c>
      <c r="AJ32" s="181" t="s">
        <v>399</v>
      </c>
      <c r="AK32" s="181" t="s">
        <v>399</v>
      </c>
      <c r="AL32" s="181" t="s">
        <v>399</v>
      </c>
      <c r="AM32" s="181" t="s">
        <v>399</v>
      </c>
      <c r="AN32" s="181" t="s">
        <v>399</v>
      </c>
      <c r="AO32" s="181" t="s">
        <v>399</v>
      </c>
      <c r="AP32" s="181" t="s">
        <v>399</v>
      </c>
      <c r="AQ32" s="181" t="s">
        <v>399</v>
      </c>
      <c r="AR32" s="181" t="s">
        <v>399</v>
      </c>
    </row>
    <row r="33" spans="1:44" ht="184.5" customHeight="1" x14ac:dyDescent="0.2">
      <c r="A33" s="49" t="s">
        <v>400</v>
      </c>
      <c r="B33" s="48" t="s">
        <v>401</v>
      </c>
      <c r="C33" s="48" t="s">
        <v>402</v>
      </c>
      <c r="D33" s="32" t="s">
        <v>35</v>
      </c>
      <c r="E33" s="160" t="s">
        <v>403</v>
      </c>
      <c r="F33" s="182" t="s">
        <v>404</v>
      </c>
      <c r="G33" s="182" t="s">
        <v>405</v>
      </c>
      <c r="H33" s="182" t="s">
        <v>406</v>
      </c>
      <c r="I33" s="182" t="s">
        <v>407</v>
      </c>
      <c r="J33" s="182" t="s">
        <v>408</v>
      </c>
      <c r="K33" s="182" t="s">
        <v>409</v>
      </c>
      <c r="L33" s="182" t="s">
        <v>410</v>
      </c>
      <c r="M33" s="182" t="s">
        <v>411</v>
      </c>
      <c r="N33" s="173" t="s">
        <v>131</v>
      </c>
      <c r="O33" s="182" t="s">
        <v>412</v>
      </c>
      <c r="P33" s="182" t="s">
        <v>131</v>
      </c>
      <c r="Q33" s="182" t="s">
        <v>131</v>
      </c>
      <c r="R33" s="182" t="s">
        <v>413</v>
      </c>
      <c r="S33" s="182" t="s">
        <v>131</v>
      </c>
      <c r="T33" s="182" t="s">
        <v>414</v>
      </c>
      <c r="U33" s="182" t="s">
        <v>415</v>
      </c>
      <c r="V33" s="182" t="s">
        <v>416</v>
      </c>
      <c r="W33" s="182" t="s">
        <v>417</v>
      </c>
      <c r="X33" s="182" t="s">
        <v>418</v>
      </c>
      <c r="Y33" s="182" t="s">
        <v>131</v>
      </c>
      <c r="Z33" s="182" t="s">
        <v>131</v>
      </c>
      <c r="AA33" s="182" t="s">
        <v>419</v>
      </c>
      <c r="AB33" s="182" t="s">
        <v>420</v>
      </c>
      <c r="AC33" s="182" t="s">
        <v>421</v>
      </c>
      <c r="AD33" s="182" t="s">
        <v>422</v>
      </c>
      <c r="AE33" s="182" t="s">
        <v>423</v>
      </c>
      <c r="AF33" s="182" t="s">
        <v>424</v>
      </c>
      <c r="AG33" s="173" t="s">
        <v>131</v>
      </c>
      <c r="AH33" s="182" t="s">
        <v>425</v>
      </c>
      <c r="AI33" s="182" t="s">
        <v>426</v>
      </c>
      <c r="AJ33" s="182" t="s">
        <v>427</v>
      </c>
      <c r="AK33" s="182" t="s">
        <v>428</v>
      </c>
      <c r="AL33" s="182" t="s">
        <v>429</v>
      </c>
      <c r="AM33" s="182" t="s">
        <v>430</v>
      </c>
      <c r="AN33" s="182" t="s">
        <v>431</v>
      </c>
      <c r="AO33" s="182" t="s">
        <v>432</v>
      </c>
      <c r="AP33" s="182" t="s">
        <v>433</v>
      </c>
      <c r="AQ33" s="182" t="s">
        <v>131</v>
      </c>
      <c r="AR33" s="182" t="s">
        <v>434</v>
      </c>
    </row>
    <row r="34" spans="1:44" ht="99" customHeight="1" x14ac:dyDescent="0.2">
      <c r="A34" s="49" t="s">
        <v>435</v>
      </c>
      <c r="B34" s="48" t="s">
        <v>436</v>
      </c>
      <c r="C34" s="48" t="s">
        <v>437</v>
      </c>
      <c r="D34" s="32" t="s">
        <v>35</v>
      </c>
      <c r="E34" s="160" t="s">
        <v>438</v>
      </c>
      <c r="F34" s="182" t="s">
        <v>439</v>
      </c>
      <c r="G34" s="182" t="s">
        <v>440</v>
      </c>
      <c r="H34" s="182" t="s">
        <v>441</v>
      </c>
      <c r="I34" s="182" t="s">
        <v>442</v>
      </c>
      <c r="J34" s="182" t="s">
        <v>443</v>
      </c>
      <c r="K34" s="182" t="s">
        <v>131</v>
      </c>
      <c r="L34" s="182" t="s">
        <v>444</v>
      </c>
      <c r="M34" s="182" t="s">
        <v>445</v>
      </c>
      <c r="N34" s="173" t="s">
        <v>131</v>
      </c>
      <c r="O34" s="182" t="s">
        <v>446</v>
      </c>
      <c r="P34" s="182" t="s">
        <v>131</v>
      </c>
      <c r="Q34" s="182" t="s">
        <v>131</v>
      </c>
      <c r="R34" s="182" t="s">
        <v>447</v>
      </c>
      <c r="S34" s="182" t="s">
        <v>131</v>
      </c>
      <c r="T34" s="182" t="s">
        <v>448</v>
      </c>
      <c r="U34" s="182" t="s">
        <v>449</v>
      </c>
      <c r="V34" s="182" t="s">
        <v>450</v>
      </c>
      <c r="W34" s="182" t="s">
        <v>451</v>
      </c>
      <c r="X34" s="182" t="s">
        <v>452</v>
      </c>
      <c r="Y34" s="182" t="s">
        <v>131</v>
      </c>
      <c r="Z34" s="182" t="s">
        <v>131</v>
      </c>
      <c r="AA34" s="182" t="s">
        <v>453</v>
      </c>
      <c r="AB34" s="182" t="s">
        <v>454</v>
      </c>
      <c r="AC34" s="182" t="s">
        <v>455</v>
      </c>
      <c r="AD34" s="182" t="s">
        <v>456</v>
      </c>
      <c r="AE34" s="182" t="s">
        <v>457</v>
      </c>
      <c r="AF34" s="182" t="s">
        <v>458</v>
      </c>
      <c r="AG34" s="173" t="s">
        <v>131</v>
      </c>
      <c r="AH34" s="182" t="s">
        <v>459</v>
      </c>
      <c r="AI34" s="182" t="s">
        <v>460</v>
      </c>
      <c r="AJ34" s="182" t="s">
        <v>461</v>
      </c>
      <c r="AK34" s="182" t="s">
        <v>462</v>
      </c>
      <c r="AL34" s="182" t="s">
        <v>463</v>
      </c>
      <c r="AM34" s="182" t="s">
        <v>464</v>
      </c>
      <c r="AN34" s="182" t="s">
        <v>465</v>
      </c>
      <c r="AO34" s="182" t="s">
        <v>466</v>
      </c>
      <c r="AP34" s="182" t="s">
        <v>467</v>
      </c>
      <c r="AQ34" s="182" t="s">
        <v>131</v>
      </c>
      <c r="AR34" s="182" t="s">
        <v>468</v>
      </c>
    </row>
    <row r="35" spans="1:44" ht="99" customHeight="1" x14ac:dyDescent="0.2">
      <c r="A35" s="49" t="s">
        <v>469</v>
      </c>
      <c r="B35" s="48" t="s">
        <v>470</v>
      </c>
      <c r="C35" s="48" t="s">
        <v>471</v>
      </c>
      <c r="D35" s="89" t="s">
        <v>46</v>
      </c>
      <c r="E35" s="161" t="s">
        <v>472</v>
      </c>
      <c r="F35" s="183" t="s">
        <v>473</v>
      </c>
      <c r="G35" s="183" t="s">
        <v>472</v>
      </c>
      <c r="H35" s="183" t="s">
        <v>472</v>
      </c>
      <c r="I35" s="183" t="s">
        <v>473</v>
      </c>
      <c r="J35" s="183" t="s">
        <v>472</v>
      </c>
      <c r="K35" s="183" t="s">
        <v>474</v>
      </c>
      <c r="L35" s="183" t="s">
        <v>472</v>
      </c>
      <c r="M35" s="183" t="s">
        <v>472</v>
      </c>
      <c r="N35" s="183" t="s">
        <v>475</v>
      </c>
      <c r="O35" s="183" t="s">
        <v>473</v>
      </c>
      <c r="P35" s="183" t="s">
        <v>129</v>
      </c>
      <c r="Q35" s="184" t="s">
        <v>129</v>
      </c>
      <c r="R35" s="183" t="s">
        <v>473</v>
      </c>
      <c r="S35" s="184" t="s">
        <v>129</v>
      </c>
      <c r="T35" s="183" t="s">
        <v>473</v>
      </c>
      <c r="U35" s="183" t="s">
        <v>472</v>
      </c>
      <c r="V35" s="183" t="s">
        <v>472</v>
      </c>
      <c r="W35" s="183" t="s">
        <v>473</v>
      </c>
      <c r="X35" s="183" t="s">
        <v>472</v>
      </c>
      <c r="Y35" s="183" t="s">
        <v>476</v>
      </c>
      <c r="Z35" s="183" t="s">
        <v>476</v>
      </c>
      <c r="AA35" s="183" t="s">
        <v>473</v>
      </c>
      <c r="AB35" s="183" t="s">
        <v>473</v>
      </c>
      <c r="AC35" s="183" t="s">
        <v>477</v>
      </c>
      <c r="AD35" s="183" t="s">
        <v>473</v>
      </c>
      <c r="AE35" s="183" t="s">
        <v>477</v>
      </c>
      <c r="AF35" s="183" t="s">
        <v>477</v>
      </c>
      <c r="AG35" s="183" t="s">
        <v>129</v>
      </c>
      <c r="AH35" s="183" t="s">
        <v>477</v>
      </c>
      <c r="AI35" s="183" t="s">
        <v>473</v>
      </c>
      <c r="AJ35" s="183" t="s">
        <v>473</v>
      </c>
      <c r="AK35" s="183" t="s">
        <v>477</v>
      </c>
      <c r="AL35" s="183" t="s">
        <v>473</v>
      </c>
      <c r="AM35" s="183" t="s">
        <v>473</v>
      </c>
      <c r="AN35" s="183" t="s">
        <v>473</v>
      </c>
      <c r="AO35" s="183" t="s">
        <v>473</v>
      </c>
      <c r="AP35" s="183" t="s">
        <v>477</v>
      </c>
      <c r="AQ35" s="183" t="s">
        <v>129</v>
      </c>
      <c r="AR35" s="183" t="s">
        <v>473</v>
      </c>
    </row>
    <row r="36" spans="1:44" ht="51.75" customHeight="1" x14ac:dyDescent="0.2">
      <c r="A36" s="49" t="s">
        <v>478</v>
      </c>
      <c r="B36" s="48" t="s">
        <v>479</v>
      </c>
      <c r="C36" s="48" t="s">
        <v>480</v>
      </c>
      <c r="D36" s="82" t="s">
        <v>35</v>
      </c>
      <c r="E36" s="185" t="s">
        <v>129</v>
      </c>
      <c r="F36" s="177" t="s">
        <v>129</v>
      </c>
      <c r="G36" s="167" t="s">
        <v>129</v>
      </c>
      <c r="H36" s="167" t="s">
        <v>129</v>
      </c>
      <c r="I36" s="167" t="s">
        <v>129</v>
      </c>
      <c r="J36" s="167" t="s">
        <v>129</v>
      </c>
      <c r="K36" s="167" t="s">
        <v>129</v>
      </c>
      <c r="L36" s="167" t="s">
        <v>129</v>
      </c>
      <c r="M36" s="167" t="s">
        <v>129</v>
      </c>
      <c r="N36" s="173" t="s">
        <v>129</v>
      </c>
      <c r="O36" s="167" t="s">
        <v>129</v>
      </c>
      <c r="P36" s="173" t="s">
        <v>129</v>
      </c>
      <c r="Q36" s="173" t="s">
        <v>129</v>
      </c>
      <c r="R36" s="167" t="s">
        <v>129</v>
      </c>
      <c r="S36" s="167" t="s">
        <v>129</v>
      </c>
      <c r="T36" s="167" t="s">
        <v>129</v>
      </c>
      <c r="U36" s="167" t="s">
        <v>129</v>
      </c>
      <c r="V36" s="167" t="s">
        <v>129</v>
      </c>
      <c r="W36" s="167" t="s">
        <v>129</v>
      </c>
      <c r="X36" s="167" t="s">
        <v>129</v>
      </c>
      <c r="Y36" s="167" t="s">
        <v>129</v>
      </c>
      <c r="Z36" s="167" t="s">
        <v>129</v>
      </c>
      <c r="AA36" s="167" t="s">
        <v>129</v>
      </c>
      <c r="AB36" s="167" t="s">
        <v>129</v>
      </c>
      <c r="AC36" s="167" t="s">
        <v>129</v>
      </c>
      <c r="AD36" s="167" t="s">
        <v>129</v>
      </c>
      <c r="AE36" s="167" t="s">
        <v>129</v>
      </c>
      <c r="AF36" s="167" t="s">
        <v>129</v>
      </c>
      <c r="AG36" s="167" t="s">
        <v>129</v>
      </c>
      <c r="AH36" s="167" t="s">
        <v>129</v>
      </c>
      <c r="AI36" s="167" t="s">
        <v>129</v>
      </c>
      <c r="AJ36" s="167" t="s">
        <v>129</v>
      </c>
      <c r="AK36" s="167" t="s">
        <v>129</v>
      </c>
      <c r="AL36" s="167" t="s">
        <v>129</v>
      </c>
      <c r="AM36" s="167" t="s">
        <v>129</v>
      </c>
      <c r="AN36" s="167" t="s">
        <v>129</v>
      </c>
      <c r="AO36" s="167" t="s">
        <v>129</v>
      </c>
      <c r="AP36" s="167" t="s">
        <v>129</v>
      </c>
      <c r="AQ36" s="167" t="s">
        <v>129</v>
      </c>
      <c r="AR36" s="167" t="s">
        <v>129</v>
      </c>
    </row>
    <row r="37" spans="1:44" ht="76.5" customHeight="1" x14ac:dyDescent="0.2">
      <c r="A37" s="49" t="s">
        <v>481</v>
      </c>
      <c r="B37" s="48" t="s">
        <v>482</v>
      </c>
      <c r="C37" s="48" t="s">
        <v>483</v>
      </c>
      <c r="D37" s="91" t="s">
        <v>35</v>
      </c>
      <c r="E37" s="186" t="s">
        <v>131</v>
      </c>
      <c r="F37" s="187" t="s">
        <v>131</v>
      </c>
      <c r="G37" s="179" t="s">
        <v>131</v>
      </c>
      <c r="H37" s="179" t="s">
        <v>131</v>
      </c>
      <c r="I37" s="179" t="s">
        <v>131</v>
      </c>
      <c r="J37" s="179" t="s">
        <v>131</v>
      </c>
      <c r="K37" s="179" t="s">
        <v>131</v>
      </c>
      <c r="L37" s="179" t="s">
        <v>131</v>
      </c>
      <c r="M37" s="179" t="s">
        <v>131</v>
      </c>
      <c r="N37" s="167" t="s">
        <v>131</v>
      </c>
      <c r="O37" s="179" t="s">
        <v>131</v>
      </c>
      <c r="P37" s="167" t="s">
        <v>131</v>
      </c>
      <c r="Q37" s="167" t="s">
        <v>131</v>
      </c>
      <c r="R37" s="179" t="s">
        <v>131</v>
      </c>
      <c r="S37" s="179" t="s">
        <v>131</v>
      </c>
      <c r="T37" s="179" t="s">
        <v>131</v>
      </c>
      <c r="U37" s="179" t="s">
        <v>131</v>
      </c>
      <c r="V37" s="179" t="s">
        <v>131</v>
      </c>
      <c r="W37" s="179" t="s">
        <v>131</v>
      </c>
      <c r="X37" s="179" t="s">
        <v>131</v>
      </c>
      <c r="Y37" s="179" t="s">
        <v>131</v>
      </c>
      <c r="Z37" s="169" t="s">
        <v>131</v>
      </c>
      <c r="AA37" s="179" t="s">
        <v>131</v>
      </c>
      <c r="AB37" s="179" t="s">
        <v>131</v>
      </c>
      <c r="AC37" s="179" t="s">
        <v>131</v>
      </c>
      <c r="AD37" s="179" t="s">
        <v>131</v>
      </c>
      <c r="AE37" s="179" t="s">
        <v>131</v>
      </c>
      <c r="AF37" s="179" t="s">
        <v>131</v>
      </c>
      <c r="AG37" s="179" t="s">
        <v>131</v>
      </c>
      <c r="AH37" s="179" t="s">
        <v>131</v>
      </c>
      <c r="AI37" s="179" t="s">
        <v>131</v>
      </c>
      <c r="AJ37" s="179" t="s">
        <v>131</v>
      </c>
      <c r="AK37" s="179" t="s">
        <v>131</v>
      </c>
      <c r="AL37" s="179" t="s">
        <v>131</v>
      </c>
      <c r="AM37" s="179" t="s">
        <v>131</v>
      </c>
      <c r="AN37" s="179" t="s">
        <v>131</v>
      </c>
      <c r="AO37" s="179" t="s">
        <v>131</v>
      </c>
      <c r="AP37" s="179" t="s">
        <v>131</v>
      </c>
      <c r="AQ37" s="179" t="s">
        <v>131</v>
      </c>
      <c r="AR37" s="179" t="s">
        <v>131</v>
      </c>
    </row>
    <row r="38" spans="1:44" ht="260.25" customHeight="1" x14ac:dyDescent="0.2">
      <c r="A38" s="49" t="s">
        <v>484</v>
      </c>
      <c r="B38" s="25" t="s">
        <v>485</v>
      </c>
      <c r="C38" s="48" t="s">
        <v>486</v>
      </c>
      <c r="D38" s="57" t="s">
        <v>42</v>
      </c>
      <c r="E38" s="178" t="s">
        <v>395</v>
      </c>
      <c r="F38" s="179" t="s">
        <v>394</v>
      </c>
      <c r="G38" s="179" t="s">
        <v>394</v>
      </c>
      <c r="H38" s="179" t="s">
        <v>394</v>
      </c>
      <c r="I38" s="179" t="s">
        <v>394</v>
      </c>
      <c r="J38" s="179" t="s">
        <v>394</v>
      </c>
      <c r="K38" s="179" t="s">
        <v>395</v>
      </c>
      <c r="L38" s="179" t="s">
        <v>394</v>
      </c>
      <c r="M38" s="179" t="s">
        <v>394</v>
      </c>
      <c r="N38" s="179" t="s">
        <v>395</v>
      </c>
      <c r="O38" s="179" t="s">
        <v>394</v>
      </c>
      <c r="P38" s="179" t="s">
        <v>395</v>
      </c>
      <c r="Q38" s="179" t="s">
        <v>395</v>
      </c>
      <c r="R38" s="179" t="s">
        <v>394</v>
      </c>
      <c r="S38" s="179" t="s">
        <v>395</v>
      </c>
      <c r="T38" s="179" t="s">
        <v>394</v>
      </c>
      <c r="U38" s="179" t="s">
        <v>394</v>
      </c>
      <c r="V38" s="179" t="s">
        <v>394</v>
      </c>
      <c r="W38" s="179" t="s">
        <v>394</v>
      </c>
      <c r="X38" s="179" t="s">
        <v>394</v>
      </c>
      <c r="Y38" s="179" t="s">
        <v>395</v>
      </c>
      <c r="Z38" s="179" t="s">
        <v>395</v>
      </c>
      <c r="AA38" s="179" t="s">
        <v>395</v>
      </c>
      <c r="AB38" s="179" t="s">
        <v>394</v>
      </c>
      <c r="AC38" s="179" t="s">
        <v>394</v>
      </c>
      <c r="AD38" s="179" t="s">
        <v>394</v>
      </c>
      <c r="AE38" s="179" t="s">
        <v>394</v>
      </c>
      <c r="AF38" s="179" t="s">
        <v>394</v>
      </c>
      <c r="AG38" s="179" t="s">
        <v>395</v>
      </c>
      <c r="AH38" s="179" t="s">
        <v>394</v>
      </c>
      <c r="AI38" s="179" t="s">
        <v>394</v>
      </c>
      <c r="AJ38" s="179" t="s">
        <v>394</v>
      </c>
      <c r="AK38" s="179" t="s">
        <v>394</v>
      </c>
      <c r="AL38" s="179" t="s">
        <v>394</v>
      </c>
      <c r="AM38" s="179" t="s">
        <v>394</v>
      </c>
      <c r="AN38" s="179" t="s">
        <v>394</v>
      </c>
      <c r="AO38" s="179" t="s">
        <v>394</v>
      </c>
      <c r="AP38" s="179" t="s">
        <v>394</v>
      </c>
      <c r="AQ38" s="179" t="s">
        <v>395</v>
      </c>
      <c r="AR38" s="179" t="s">
        <v>394</v>
      </c>
    </row>
    <row r="39" spans="1:44" ht="85.5" x14ac:dyDescent="0.2">
      <c r="A39" s="49" t="s">
        <v>487</v>
      </c>
      <c r="B39" s="25" t="s">
        <v>488</v>
      </c>
      <c r="C39" s="48" t="s">
        <v>489</v>
      </c>
      <c r="D39" s="32" t="s">
        <v>35</v>
      </c>
      <c r="E39" s="180" t="s">
        <v>490</v>
      </c>
      <c r="F39" s="181" t="s">
        <v>490</v>
      </c>
      <c r="G39" s="181" t="s">
        <v>490</v>
      </c>
      <c r="H39" s="181" t="s">
        <v>490</v>
      </c>
      <c r="I39" s="181" t="s">
        <v>490</v>
      </c>
      <c r="J39" s="181" t="s">
        <v>490</v>
      </c>
      <c r="K39" s="181" t="s">
        <v>490</v>
      </c>
      <c r="L39" s="181" t="s">
        <v>490</v>
      </c>
      <c r="M39" s="181" t="s">
        <v>490</v>
      </c>
      <c r="N39" s="181" t="s">
        <v>490</v>
      </c>
      <c r="O39" s="181" t="s">
        <v>490</v>
      </c>
      <c r="P39" s="181" t="s">
        <v>490</v>
      </c>
      <c r="Q39" s="181" t="s">
        <v>490</v>
      </c>
      <c r="R39" s="181" t="s">
        <v>490</v>
      </c>
      <c r="S39" s="181" t="s">
        <v>490</v>
      </c>
      <c r="T39" s="181" t="s">
        <v>490</v>
      </c>
      <c r="U39" s="181" t="s">
        <v>490</v>
      </c>
      <c r="V39" s="181" t="s">
        <v>490</v>
      </c>
      <c r="W39" s="181" t="s">
        <v>490</v>
      </c>
      <c r="X39" s="181" t="s">
        <v>490</v>
      </c>
      <c r="Y39" s="181" t="s">
        <v>490</v>
      </c>
      <c r="Z39" s="181" t="s">
        <v>490</v>
      </c>
      <c r="AA39" s="181" t="s">
        <v>490</v>
      </c>
      <c r="AB39" s="181" t="s">
        <v>490</v>
      </c>
      <c r="AC39" s="181" t="s">
        <v>490</v>
      </c>
      <c r="AD39" s="181" t="s">
        <v>490</v>
      </c>
      <c r="AE39" s="181" t="s">
        <v>490</v>
      </c>
      <c r="AF39" s="181" t="s">
        <v>490</v>
      </c>
      <c r="AG39" s="181" t="s">
        <v>490</v>
      </c>
      <c r="AH39" s="181" t="s">
        <v>490</v>
      </c>
      <c r="AI39" s="181" t="s">
        <v>490</v>
      </c>
      <c r="AJ39" s="181" t="s">
        <v>490</v>
      </c>
      <c r="AK39" s="181" t="s">
        <v>490</v>
      </c>
      <c r="AL39" s="181" t="s">
        <v>490</v>
      </c>
      <c r="AM39" s="181" t="s">
        <v>490</v>
      </c>
      <c r="AN39" s="181" t="s">
        <v>490</v>
      </c>
      <c r="AO39" s="181" t="s">
        <v>490</v>
      </c>
      <c r="AP39" s="181" t="s">
        <v>490</v>
      </c>
      <c r="AQ39" s="181" t="s">
        <v>490</v>
      </c>
      <c r="AR39" s="181" t="s">
        <v>490</v>
      </c>
    </row>
    <row r="40" spans="1:44" ht="279.75" customHeight="1" x14ac:dyDescent="0.2">
      <c r="A40" s="49" t="s">
        <v>491</v>
      </c>
      <c r="B40" s="25" t="s">
        <v>492</v>
      </c>
      <c r="C40" s="48" t="s">
        <v>493</v>
      </c>
      <c r="D40" s="32" t="s">
        <v>35</v>
      </c>
      <c r="E40" s="188" t="s">
        <v>131</v>
      </c>
      <c r="F40" s="189" t="s">
        <v>494</v>
      </c>
      <c r="G40" s="189" t="s">
        <v>495</v>
      </c>
      <c r="H40" s="189" t="s">
        <v>496</v>
      </c>
      <c r="I40" s="189" t="s">
        <v>497</v>
      </c>
      <c r="J40" s="189" t="s">
        <v>498</v>
      </c>
      <c r="K40" s="189" t="s">
        <v>131</v>
      </c>
      <c r="L40" s="189" t="s">
        <v>499</v>
      </c>
      <c r="M40" s="189" t="s">
        <v>500</v>
      </c>
      <c r="N40" s="167" t="s">
        <v>131</v>
      </c>
      <c r="O40" s="189" t="s">
        <v>501</v>
      </c>
      <c r="P40" s="189" t="s">
        <v>131</v>
      </c>
      <c r="Q40" s="189" t="s">
        <v>131</v>
      </c>
      <c r="R40" s="189" t="s">
        <v>502</v>
      </c>
      <c r="S40" s="189" t="s">
        <v>131</v>
      </c>
      <c r="T40" s="189" t="s">
        <v>503</v>
      </c>
      <c r="U40" s="189" t="s">
        <v>504</v>
      </c>
      <c r="V40" s="189" t="s">
        <v>505</v>
      </c>
      <c r="W40" s="189" t="s">
        <v>506</v>
      </c>
      <c r="X40" s="189" t="s">
        <v>507</v>
      </c>
      <c r="Y40" s="189" t="s">
        <v>131</v>
      </c>
      <c r="Z40" s="189" t="s">
        <v>131</v>
      </c>
      <c r="AA40" s="189" t="s">
        <v>508</v>
      </c>
      <c r="AB40" s="189" t="s">
        <v>509</v>
      </c>
      <c r="AC40" s="189" t="s">
        <v>510</v>
      </c>
      <c r="AD40" s="189" t="s">
        <v>511</v>
      </c>
      <c r="AE40" s="189" t="s">
        <v>512</v>
      </c>
      <c r="AF40" s="189" t="s">
        <v>513</v>
      </c>
      <c r="AG40" s="167" t="s">
        <v>131</v>
      </c>
      <c r="AH40" s="189" t="s">
        <v>514</v>
      </c>
      <c r="AI40" s="189" t="s">
        <v>515</v>
      </c>
      <c r="AJ40" s="189" t="s">
        <v>516</v>
      </c>
      <c r="AK40" s="189" t="s">
        <v>517</v>
      </c>
      <c r="AL40" s="189" t="s">
        <v>518</v>
      </c>
      <c r="AM40" s="189" t="s">
        <v>519</v>
      </c>
      <c r="AN40" s="189" t="s">
        <v>520</v>
      </c>
      <c r="AO40" s="189" t="s">
        <v>521</v>
      </c>
      <c r="AP40" s="189" t="s">
        <v>522</v>
      </c>
      <c r="AQ40" s="189" t="s">
        <v>131</v>
      </c>
      <c r="AR40" s="189" t="s">
        <v>523</v>
      </c>
    </row>
    <row r="41" spans="1:44" ht="205.5" customHeight="1" x14ac:dyDescent="0.2">
      <c r="A41" s="49" t="s">
        <v>524</v>
      </c>
      <c r="B41" s="25" t="s">
        <v>525</v>
      </c>
      <c r="C41" s="48" t="s">
        <v>526</v>
      </c>
      <c r="D41" s="32" t="s">
        <v>35</v>
      </c>
      <c r="E41" s="178" t="s">
        <v>131</v>
      </c>
      <c r="F41" s="169" t="s">
        <v>527</v>
      </c>
      <c r="G41" s="169" t="s">
        <v>528</v>
      </c>
      <c r="H41" s="169" t="s">
        <v>529</v>
      </c>
      <c r="I41" s="169" t="s">
        <v>530</v>
      </c>
      <c r="J41" s="169" t="s">
        <v>531</v>
      </c>
      <c r="K41" s="179" t="s">
        <v>131</v>
      </c>
      <c r="L41" s="169" t="s">
        <v>532</v>
      </c>
      <c r="M41" s="169" t="s">
        <v>533</v>
      </c>
      <c r="N41" s="179" t="s">
        <v>131</v>
      </c>
      <c r="O41" s="169" t="s">
        <v>534</v>
      </c>
      <c r="P41" s="169" t="s">
        <v>131</v>
      </c>
      <c r="Q41" s="169" t="s">
        <v>131</v>
      </c>
      <c r="R41" s="169" t="s">
        <v>535</v>
      </c>
      <c r="S41" s="169" t="s">
        <v>131</v>
      </c>
      <c r="T41" s="169" t="s">
        <v>536</v>
      </c>
      <c r="U41" s="169" t="s">
        <v>537</v>
      </c>
      <c r="V41" s="169" t="s">
        <v>538</v>
      </c>
      <c r="W41" s="169" t="s">
        <v>539</v>
      </c>
      <c r="X41" s="169" t="s">
        <v>540</v>
      </c>
      <c r="Y41" s="179" t="s">
        <v>476</v>
      </c>
      <c r="Z41" s="179" t="s">
        <v>476</v>
      </c>
      <c r="AA41" s="169" t="s">
        <v>541</v>
      </c>
      <c r="AB41" s="169" t="s">
        <v>542</v>
      </c>
      <c r="AC41" s="169" t="s">
        <v>543</v>
      </c>
      <c r="AD41" s="169" t="s">
        <v>544</v>
      </c>
      <c r="AE41" s="169" t="s">
        <v>545</v>
      </c>
      <c r="AF41" s="169" t="s">
        <v>546</v>
      </c>
      <c r="AG41" s="179" t="s">
        <v>131</v>
      </c>
      <c r="AH41" s="169" t="s">
        <v>547</v>
      </c>
      <c r="AI41" s="169" t="s">
        <v>548</v>
      </c>
      <c r="AJ41" s="169" t="s">
        <v>549</v>
      </c>
      <c r="AK41" s="169" t="s">
        <v>550</v>
      </c>
      <c r="AL41" s="169" t="s">
        <v>551</v>
      </c>
      <c r="AM41" s="169" t="s">
        <v>552</v>
      </c>
      <c r="AN41" s="169" t="s">
        <v>553</v>
      </c>
      <c r="AO41" s="169" t="s">
        <v>554</v>
      </c>
      <c r="AP41" s="169" t="s">
        <v>555</v>
      </c>
      <c r="AQ41" s="169" t="s">
        <v>131</v>
      </c>
      <c r="AR41" s="169" t="s">
        <v>556</v>
      </c>
    </row>
    <row r="42" spans="1:44" ht="98.25" customHeight="1" thickBot="1" x14ac:dyDescent="0.25">
      <c r="A42" s="56" t="s">
        <v>557</v>
      </c>
      <c r="B42" s="53" t="s">
        <v>558</v>
      </c>
      <c r="C42" s="53" t="s">
        <v>559</v>
      </c>
      <c r="D42" s="88" t="s">
        <v>46</v>
      </c>
      <c r="E42" s="190" t="s">
        <v>129</v>
      </c>
      <c r="F42" s="191" t="s">
        <v>473</v>
      </c>
      <c r="G42" s="191" t="s">
        <v>472</v>
      </c>
      <c r="H42" s="191" t="s">
        <v>472</v>
      </c>
      <c r="I42" s="191" t="s">
        <v>473</v>
      </c>
      <c r="J42" s="191" t="s">
        <v>472</v>
      </c>
      <c r="K42" s="192" t="s">
        <v>129</v>
      </c>
      <c r="L42" s="191" t="s">
        <v>472</v>
      </c>
      <c r="M42" s="191" t="s">
        <v>472</v>
      </c>
      <c r="N42" s="191" t="s">
        <v>129</v>
      </c>
      <c r="O42" s="191" t="s">
        <v>473</v>
      </c>
      <c r="P42" s="191" t="s">
        <v>129</v>
      </c>
      <c r="Q42" s="191" t="s">
        <v>129</v>
      </c>
      <c r="R42" s="191" t="s">
        <v>473</v>
      </c>
      <c r="S42" s="191" t="s">
        <v>129</v>
      </c>
      <c r="T42" s="191" t="s">
        <v>473</v>
      </c>
      <c r="U42" s="191" t="s">
        <v>472</v>
      </c>
      <c r="V42" s="191" t="s">
        <v>472</v>
      </c>
      <c r="W42" s="191" t="s">
        <v>473</v>
      </c>
      <c r="X42" s="191" t="s">
        <v>472</v>
      </c>
      <c r="Y42" s="191" t="s">
        <v>476</v>
      </c>
      <c r="Z42" s="191" t="s">
        <v>476</v>
      </c>
      <c r="AA42" s="191" t="s">
        <v>473</v>
      </c>
      <c r="AB42" s="191" t="s">
        <v>473</v>
      </c>
      <c r="AC42" s="191" t="s">
        <v>477</v>
      </c>
      <c r="AD42" s="191" t="s">
        <v>473</v>
      </c>
      <c r="AE42" s="191" t="s">
        <v>477</v>
      </c>
      <c r="AF42" s="191" t="s">
        <v>477</v>
      </c>
      <c r="AG42" s="191" t="s">
        <v>129</v>
      </c>
      <c r="AH42" s="191" t="s">
        <v>477</v>
      </c>
      <c r="AI42" s="191" t="s">
        <v>473</v>
      </c>
      <c r="AJ42" s="191" t="s">
        <v>473</v>
      </c>
      <c r="AK42" s="191" t="s">
        <v>477</v>
      </c>
      <c r="AL42" s="191" t="s">
        <v>473</v>
      </c>
      <c r="AM42" s="191" t="s">
        <v>473</v>
      </c>
      <c r="AN42" s="191" t="s">
        <v>473</v>
      </c>
      <c r="AO42" s="191" t="s">
        <v>473</v>
      </c>
      <c r="AP42" s="191" t="s">
        <v>477</v>
      </c>
      <c r="AQ42" s="191" t="s">
        <v>477</v>
      </c>
      <c r="AR42" s="191" t="s">
        <v>473</v>
      </c>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N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7">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N17:CZ17</xm:sqref>
        </x14:dataValidation>
        <x14:dataValidation type="list" allowBlank="1" showInputMessage="1" prompt="To enter free text, select cell and type - do not click into cell" xr:uid="{00000000-0002-0000-0200-000003000000}">
          <x14:formula1>
            <xm:f>'Set Values'!$F$3:$F$12</xm:f>
          </x14:formula1>
          <xm:sqref>N14:CZ14</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N16:CZ16</xm:sqref>
        </x14:dataValidation>
        <x14:dataValidation type="list" allowBlank="1" showInputMessage="1" xr:uid="{00000000-0002-0000-0200-000007000000}">
          <x14:formula1>
            <xm:f>'Set Values'!$K$3:$K$10</xm:f>
          </x14:formula1>
          <xm:sqref>E23:L23</xm:sqref>
        </x14:dataValidation>
        <x14:dataValidation type="list" allowBlank="1" showInputMessage="1" prompt="To enter free text, select cell and type - do not click into cell" xr:uid="{00000000-0002-0000-0200-000008000000}">
          <x14:formula1>
            <xm:f>'Set Values'!$H$3:$H$12</xm:f>
          </x14:formula1>
          <xm:sqref>N18:CZ18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135"/>
  <sheetViews>
    <sheetView showGridLines="0" topLeftCell="A40" zoomScaleNormal="100"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20" width="82.85546875" style="76" customWidth="1"/>
    <col min="21"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IF('I_State&amp;Prog_Info'!F15="","[Program 2]",'I_State&amp;Prog_Info'!F15)</f>
        <v>County Mental Health Plans (MHP) 41-56</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IF('I_State&amp;Prog_Info'!F17="","(Placeholder for plan type)",'I_State&amp;Prog_Info'!F17)</f>
        <v>PIHP</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IF('I_State&amp;Prog_Info'!F59="","(Placeholder for providers)",'I_State&amp;Prog_Info'!F59)</f>
        <v>Adult behavioral health, 
Pediatric behavioral health, 
Adult specialist, 
Pediatric specialist,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IF('I_State&amp;Prog_Info'!F39="","(Placeholder for separate analysis and results document)",'I_State&amp;Prog_Info'!F39)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IF('I_State&amp;Prog_Info'!F40="","(Placeholder for separate analysis and results document)",'I_State&amp;Prog_Info'!F40)</f>
        <v>For the type of methodology conducted to analyze 42 CFR 438.68 and 42 CFR 438.206 see document "DHCS BH SMHS Methodology Description Final" and "Birdseye View_FY22-23 BH Network Certification Results Summary".</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IF('I_State&amp;Prog_Info'!F41="","(Placeholder for separate analysis and results document)",'I_State&amp;Prog_Info'!F41)</f>
        <v>09/01/2022 to 12/31/2022</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71.25" customHeight="1" x14ac:dyDescent="0.2">
      <c r="A14" s="73" t="s">
        <v>285</v>
      </c>
      <c r="B14" s="48" t="s">
        <v>286</v>
      </c>
      <c r="C14" s="25" t="s">
        <v>287</v>
      </c>
      <c r="D14" s="58" t="s">
        <v>76</v>
      </c>
      <c r="E14" s="166" t="s">
        <v>289</v>
      </c>
      <c r="F14" s="167" t="s">
        <v>289</v>
      </c>
      <c r="G14" s="167" t="s">
        <v>290</v>
      </c>
      <c r="H14" s="167" t="s">
        <v>290</v>
      </c>
      <c r="I14" s="167" t="s">
        <v>290</v>
      </c>
      <c r="J14" s="167" t="s">
        <v>290</v>
      </c>
      <c r="K14" s="167" t="s">
        <v>291</v>
      </c>
      <c r="L14" s="167" t="s">
        <v>560</v>
      </c>
      <c r="M14" s="167" t="s">
        <v>293</v>
      </c>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71.25" customHeight="1" x14ac:dyDescent="0.2">
      <c r="A15" s="73" t="s">
        <v>294</v>
      </c>
      <c r="B15" s="48" t="s">
        <v>295</v>
      </c>
      <c r="C15" s="25" t="s">
        <v>296</v>
      </c>
      <c r="D15" s="58" t="s">
        <v>35</v>
      </c>
      <c r="E15" s="168" t="s">
        <v>561</v>
      </c>
      <c r="F15" s="169" t="s">
        <v>298</v>
      </c>
      <c r="G15" s="169" t="s">
        <v>562</v>
      </c>
      <c r="H15" s="169" t="s">
        <v>563</v>
      </c>
      <c r="I15" s="169" t="s">
        <v>564</v>
      </c>
      <c r="J15" s="169" t="s">
        <v>565</v>
      </c>
      <c r="K15" s="169" t="s">
        <v>303</v>
      </c>
      <c r="L15" s="169" t="s">
        <v>566</v>
      </c>
      <c r="M15" s="169" t="s">
        <v>567</v>
      </c>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71.25" customHeight="1" x14ac:dyDescent="0.2">
      <c r="A16" s="73" t="s">
        <v>306</v>
      </c>
      <c r="B16" s="48" t="s">
        <v>307</v>
      </c>
      <c r="C16" s="48" t="s">
        <v>308</v>
      </c>
      <c r="D16" s="58" t="s">
        <v>76</v>
      </c>
      <c r="E16" s="170" t="s">
        <v>309</v>
      </c>
      <c r="F16" s="171" t="s">
        <v>310</v>
      </c>
      <c r="G16" s="171" t="s">
        <v>310</v>
      </c>
      <c r="H16" s="171" t="s">
        <v>310</v>
      </c>
      <c r="I16" s="171" t="s">
        <v>309</v>
      </c>
      <c r="J16" s="171" t="s">
        <v>309</v>
      </c>
      <c r="K16" s="171" t="s">
        <v>309</v>
      </c>
      <c r="L16" s="171" t="s">
        <v>311</v>
      </c>
      <c r="M16" s="171" t="s">
        <v>311</v>
      </c>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71.25" customHeight="1" x14ac:dyDescent="0.2">
      <c r="A17" s="73" t="s">
        <v>312</v>
      </c>
      <c r="B17" s="74" t="s">
        <v>313</v>
      </c>
      <c r="C17" s="33" t="s">
        <v>314</v>
      </c>
      <c r="D17" s="59" t="s">
        <v>76</v>
      </c>
      <c r="E17" s="172" t="s">
        <v>315</v>
      </c>
      <c r="F17" s="173" t="s">
        <v>315</v>
      </c>
      <c r="G17" s="173" t="s">
        <v>316</v>
      </c>
      <c r="H17" s="173" t="s">
        <v>317</v>
      </c>
      <c r="I17" s="173" t="s">
        <v>316</v>
      </c>
      <c r="J17" s="173" t="s">
        <v>317</v>
      </c>
      <c r="K17" s="173" t="s">
        <v>315</v>
      </c>
      <c r="L17" s="173" t="s">
        <v>315</v>
      </c>
      <c r="M17" s="173" t="s">
        <v>315</v>
      </c>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71.25" customHeight="1" thickBot="1" x14ac:dyDescent="0.25">
      <c r="A18" s="81" t="s">
        <v>318</v>
      </c>
      <c r="B18" s="53" t="s">
        <v>319</v>
      </c>
      <c r="C18" s="30" t="s">
        <v>320</v>
      </c>
      <c r="D18" s="60" t="s">
        <v>76</v>
      </c>
      <c r="E18" s="174" t="s">
        <v>321</v>
      </c>
      <c r="F18" s="175" t="s">
        <v>321</v>
      </c>
      <c r="G18" s="175" t="s">
        <v>321</v>
      </c>
      <c r="H18" s="175" t="s">
        <v>321</v>
      </c>
      <c r="I18" s="175" t="s">
        <v>321</v>
      </c>
      <c r="J18" s="175" t="s">
        <v>321</v>
      </c>
      <c r="K18" s="175" t="s">
        <v>321</v>
      </c>
      <c r="L18" s="175" t="s">
        <v>321</v>
      </c>
      <c r="M18" s="175" t="s">
        <v>321</v>
      </c>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166" t="s">
        <v>336</v>
      </c>
      <c r="F23" s="193" t="s">
        <v>337</v>
      </c>
      <c r="G23" s="167" t="s">
        <v>337</v>
      </c>
      <c r="H23" s="167" t="s">
        <v>337</v>
      </c>
      <c r="I23" s="167" t="s">
        <v>337</v>
      </c>
      <c r="J23" s="167" t="s">
        <v>337</v>
      </c>
      <c r="K23" s="167" t="s">
        <v>337</v>
      </c>
      <c r="L23" s="167" t="s">
        <v>337</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170" t="s">
        <v>341</v>
      </c>
      <c r="F24" s="194" t="s">
        <v>337</v>
      </c>
      <c r="G24" s="171" t="s">
        <v>337</v>
      </c>
      <c r="H24" s="171" t="s">
        <v>337</v>
      </c>
      <c r="I24" s="171" t="s">
        <v>337</v>
      </c>
      <c r="J24" s="171" t="s">
        <v>337</v>
      </c>
      <c r="K24" s="171" t="s">
        <v>337</v>
      </c>
      <c r="L24" s="171"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162" t="s">
        <v>131</v>
      </c>
      <c r="F25" s="165" t="s">
        <v>131</v>
      </c>
      <c r="G25" s="165" t="s">
        <v>131</v>
      </c>
      <c r="H25" s="165" t="s">
        <v>131</v>
      </c>
      <c r="I25" s="165" t="s">
        <v>131</v>
      </c>
      <c r="J25" s="165" t="s">
        <v>131</v>
      </c>
      <c r="K25" s="165" t="s">
        <v>131</v>
      </c>
      <c r="L25" s="16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San Mateo MHP</v>
      </c>
      <c r="F29" s="5" t="str">
        <f>IF(F30&lt;&gt;"",F30,"[Plan 2]")</f>
        <v>Santa Barbara MHP</v>
      </c>
      <c r="G29" s="5" t="str">
        <f>IF(G30&lt;&gt;"",G30,"[Plan 3]")</f>
        <v>Santa Clara MHP</v>
      </c>
      <c r="H29" s="5" t="str">
        <f>IF(H30&lt;&gt;"",H30,"[Plan 4]")</f>
        <v>Santa Cruz MHP</v>
      </c>
      <c r="I29" s="5" t="str">
        <f>IF(I30&lt;&gt;"",I30,"[Plan 5]")</f>
        <v>Shasta MHP</v>
      </c>
      <c r="J29" s="5" t="str">
        <f>IF(J30&lt;&gt;"",J30,"[Plan 6]")</f>
        <v>Siskiyou MHP</v>
      </c>
      <c r="K29" s="5" t="str">
        <f>IF(K30&lt;&gt;"",K30,"[Plan 7]")</f>
        <v>Solano MHP</v>
      </c>
      <c r="L29" s="5" t="str">
        <f>IF(L30&lt;&gt;"",L30,"[Plan 8]")</f>
        <v>Sonoma MHP</v>
      </c>
      <c r="M29" s="5" t="str">
        <f>IF(M30&lt;&gt;"",M30,"[Plan 9]")</f>
        <v>Stanislaus MHP</v>
      </c>
      <c r="N29" s="5" t="str">
        <f>IF(N30&lt;&gt;"",N30,"[Plan 10]")</f>
        <v>Sutter/Yuba MHP</v>
      </c>
      <c r="O29" s="5" t="str">
        <f>IF(O30&lt;&gt;"",O30,"[Plan 11]")</f>
        <v>Tehama MHP</v>
      </c>
      <c r="P29" s="5" t="str">
        <f>IF(P30&lt;&gt;"",P30,"[Plan 12]")</f>
        <v>Trinity MHP</v>
      </c>
      <c r="Q29" s="5" t="str">
        <f>IF(Q30&lt;&gt;"",Q30,"[Plan 13]")</f>
        <v>Tulare MHP</v>
      </c>
      <c r="R29" s="5" t="str">
        <f>IF(R30&lt;&gt;"",R30,"[Plan 14]")</f>
        <v>Tuolumne MHP</v>
      </c>
      <c r="S29" s="5" t="str">
        <f>IF(S30&lt;&gt;"",S30,"[Plan 15]")</f>
        <v>Ventura MHP</v>
      </c>
      <c r="T29" s="5" t="str">
        <f>IF(T30&lt;&gt;"",T30,"[Plan 16]")</f>
        <v>Yolo MHP</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76" t="s">
        <v>568</v>
      </c>
      <c r="F30" s="177" t="s">
        <v>569</v>
      </c>
      <c r="G30" s="167" t="s">
        <v>570</v>
      </c>
      <c r="H30" s="167" t="s">
        <v>571</v>
      </c>
      <c r="I30" s="167" t="s">
        <v>572</v>
      </c>
      <c r="J30" s="167" t="s">
        <v>573</v>
      </c>
      <c r="K30" s="167" t="s">
        <v>574</v>
      </c>
      <c r="L30" s="167" t="s">
        <v>575</v>
      </c>
      <c r="M30" s="167" t="s">
        <v>576</v>
      </c>
      <c r="N30" s="167" t="s">
        <v>577</v>
      </c>
      <c r="O30" s="167" t="s">
        <v>578</v>
      </c>
      <c r="P30" s="167" t="s">
        <v>579</v>
      </c>
      <c r="Q30" s="167" t="s">
        <v>580</v>
      </c>
      <c r="R30" s="167" t="s">
        <v>581</v>
      </c>
      <c r="S30" s="167" t="s">
        <v>582</v>
      </c>
      <c r="T30" s="167" t="s">
        <v>583</v>
      </c>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122.25" customHeight="1" x14ac:dyDescent="0.2">
      <c r="A31" s="49" t="s">
        <v>391</v>
      </c>
      <c r="B31" s="25" t="s">
        <v>392</v>
      </c>
      <c r="C31" s="48" t="s">
        <v>393</v>
      </c>
      <c r="D31" s="57" t="s">
        <v>42</v>
      </c>
      <c r="E31" s="178" t="s">
        <v>394</v>
      </c>
      <c r="F31" s="179" t="s">
        <v>394</v>
      </c>
      <c r="G31" s="179" t="s">
        <v>394</v>
      </c>
      <c r="H31" s="179" t="s">
        <v>395</v>
      </c>
      <c r="I31" s="179" t="s">
        <v>394</v>
      </c>
      <c r="J31" s="179" t="s">
        <v>395</v>
      </c>
      <c r="K31" s="179" t="s">
        <v>394</v>
      </c>
      <c r="L31" s="179" t="s">
        <v>394</v>
      </c>
      <c r="M31" s="179" t="s">
        <v>394</v>
      </c>
      <c r="N31" s="179" t="s">
        <v>394</v>
      </c>
      <c r="O31" s="179" t="s">
        <v>394</v>
      </c>
      <c r="P31" s="179" t="s">
        <v>394</v>
      </c>
      <c r="Q31" s="179" t="s">
        <v>394</v>
      </c>
      <c r="R31" s="179" t="s">
        <v>394</v>
      </c>
      <c r="S31" s="179" t="s">
        <v>394</v>
      </c>
      <c r="T31" s="179" t="s">
        <v>395</v>
      </c>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80" t="s">
        <v>584</v>
      </c>
      <c r="F32" s="181" t="s">
        <v>584</v>
      </c>
      <c r="G32" s="181" t="s">
        <v>584</v>
      </c>
      <c r="H32" s="181" t="s">
        <v>584</v>
      </c>
      <c r="I32" s="181" t="s">
        <v>584</v>
      </c>
      <c r="J32" s="181" t="s">
        <v>584</v>
      </c>
      <c r="K32" s="181" t="s">
        <v>584</v>
      </c>
      <c r="L32" s="181" t="s">
        <v>584</v>
      </c>
      <c r="M32" s="181" t="s">
        <v>584</v>
      </c>
      <c r="N32" s="181" t="s">
        <v>584</v>
      </c>
      <c r="O32" s="181" t="s">
        <v>584</v>
      </c>
      <c r="P32" s="181" t="s">
        <v>584</v>
      </c>
      <c r="Q32" s="181" t="s">
        <v>584</v>
      </c>
      <c r="R32" s="181" t="s">
        <v>584</v>
      </c>
      <c r="S32" s="181" t="s">
        <v>584</v>
      </c>
      <c r="T32" s="181" t="s">
        <v>584</v>
      </c>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06.5" customHeight="1" x14ac:dyDescent="0.2">
      <c r="A33" s="49" t="s">
        <v>400</v>
      </c>
      <c r="B33" s="48" t="s">
        <v>401</v>
      </c>
      <c r="C33" s="48" t="s">
        <v>402</v>
      </c>
      <c r="D33" s="32" t="s">
        <v>35</v>
      </c>
      <c r="E33" s="160" t="s">
        <v>585</v>
      </c>
      <c r="F33" s="182" t="s">
        <v>586</v>
      </c>
      <c r="G33" s="182" t="s">
        <v>587</v>
      </c>
      <c r="H33" s="182" t="s">
        <v>131</v>
      </c>
      <c r="I33" s="182" t="s">
        <v>588</v>
      </c>
      <c r="J33" s="182" t="s">
        <v>131</v>
      </c>
      <c r="K33" s="182" t="s">
        <v>589</v>
      </c>
      <c r="L33" s="182" t="s">
        <v>590</v>
      </c>
      <c r="M33" s="182" t="s">
        <v>591</v>
      </c>
      <c r="N33" s="182" t="s">
        <v>592</v>
      </c>
      <c r="O33" s="182" t="s">
        <v>593</v>
      </c>
      <c r="P33" s="182" t="s">
        <v>594</v>
      </c>
      <c r="Q33" s="182" t="s">
        <v>595</v>
      </c>
      <c r="R33" s="182" t="s">
        <v>596</v>
      </c>
      <c r="S33" s="182" t="s">
        <v>597</v>
      </c>
      <c r="T33" s="182" t="s">
        <v>131</v>
      </c>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6.5" customHeight="1" x14ac:dyDescent="0.2">
      <c r="A34" s="49" t="s">
        <v>435</v>
      </c>
      <c r="B34" s="48" t="s">
        <v>436</v>
      </c>
      <c r="C34" s="48" t="s">
        <v>437</v>
      </c>
      <c r="D34" s="32" t="s">
        <v>35</v>
      </c>
      <c r="E34" s="160" t="s">
        <v>598</v>
      </c>
      <c r="F34" s="182" t="s">
        <v>599</v>
      </c>
      <c r="G34" s="182" t="s">
        <v>600</v>
      </c>
      <c r="H34" s="182" t="s">
        <v>131</v>
      </c>
      <c r="I34" s="182" t="s">
        <v>601</v>
      </c>
      <c r="J34" s="182" t="s">
        <v>131</v>
      </c>
      <c r="K34" s="182" t="s">
        <v>602</v>
      </c>
      <c r="L34" s="182" t="s">
        <v>603</v>
      </c>
      <c r="M34" s="182" t="s">
        <v>604</v>
      </c>
      <c r="N34" s="182" t="s">
        <v>605</v>
      </c>
      <c r="O34" s="182" t="s">
        <v>606</v>
      </c>
      <c r="P34" s="182" t="s">
        <v>607</v>
      </c>
      <c r="Q34" s="182" t="s">
        <v>608</v>
      </c>
      <c r="R34" s="182" t="s">
        <v>609</v>
      </c>
      <c r="S34" s="182" t="s">
        <v>610</v>
      </c>
      <c r="T34" s="182" t="s">
        <v>131</v>
      </c>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52.5" customHeight="1" x14ac:dyDescent="0.2">
      <c r="A35" s="49" t="s">
        <v>469</v>
      </c>
      <c r="B35" s="48" t="s">
        <v>470</v>
      </c>
      <c r="C35" s="48" t="s">
        <v>471</v>
      </c>
      <c r="D35" s="89" t="s">
        <v>46</v>
      </c>
      <c r="E35" s="195" t="s">
        <v>472</v>
      </c>
      <c r="F35" s="184" t="s">
        <v>472</v>
      </c>
      <c r="G35" s="184" t="s">
        <v>473</v>
      </c>
      <c r="H35" s="184" t="s">
        <v>129</v>
      </c>
      <c r="I35" s="184" t="s">
        <v>472</v>
      </c>
      <c r="J35" s="184" t="s">
        <v>129</v>
      </c>
      <c r="K35" s="184" t="s">
        <v>472</v>
      </c>
      <c r="L35" s="184" t="s">
        <v>473</v>
      </c>
      <c r="M35" s="184" t="s">
        <v>473</v>
      </c>
      <c r="N35" s="184" t="s">
        <v>472</v>
      </c>
      <c r="O35" s="184" t="s">
        <v>473</v>
      </c>
      <c r="P35" s="184" t="s">
        <v>472</v>
      </c>
      <c r="Q35" s="184" t="s">
        <v>473</v>
      </c>
      <c r="R35" s="184" t="s">
        <v>473</v>
      </c>
      <c r="S35" s="184" t="s">
        <v>473</v>
      </c>
      <c r="T35" s="184" t="s">
        <v>129</v>
      </c>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76" t="s">
        <v>129</v>
      </c>
      <c r="F36" s="177" t="s">
        <v>129</v>
      </c>
      <c r="G36" s="167" t="s">
        <v>129</v>
      </c>
      <c r="H36" s="167" t="s">
        <v>129</v>
      </c>
      <c r="I36" s="167" t="s">
        <v>129</v>
      </c>
      <c r="J36" s="167" t="s">
        <v>129</v>
      </c>
      <c r="K36" s="167" t="s">
        <v>129</v>
      </c>
      <c r="L36" s="167" t="s">
        <v>129</v>
      </c>
      <c r="M36" s="167" t="s">
        <v>129</v>
      </c>
      <c r="N36" s="167" t="s">
        <v>129</v>
      </c>
      <c r="O36" s="167" t="s">
        <v>129</v>
      </c>
      <c r="P36" s="167" t="s">
        <v>129</v>
      </c>
      <c r="Q36" s="167" t="s">
        <v>129</v>
      </c>
      <c r="R36" s="167" t="s">
        <v>129</v>
      </c>
      <c r="S36" s="167" t="s">
        <v>129</v>
      </c>
      <c r="T36" s="167" t="s">
        <v>129</v>
      </c>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86" t="s">
        <v>131</v>
      </c>
      <c r="F37" s="187" t="s">
        <v>131</v>
      </c>
      <c r="G37" s="179" t="s">
        <v>131</v>
      </c>
      <c r="H37" s="179" t="s">
        <v>131</v>
      </c>
      <c r="I37" s="179" t="s">
        <v>131</v>
      </c>
      <c r="J37" s="179" t="s">
        <v>131</v>
      </c>
      <c r="K37" s="179" t="s">
        <v>131</v>
      </c>
      <c r="L37" s="179" t="s">
        <v>131</v>
      </c>
      <c r="M37" s="179" t="s">
        <v>131</v>
      </c>
      <c r="N37" s="179" t="s">
        <v>131</v>
      </c>
      <c r="O37" s="179" t="s">
        <v>131</v>
      </c>
      <c r="P37" s="179" t="s">
        <v>131</v>
      </c>
      <c r="Q37" s="179" t="s">
        <v>131</v>
      </c>
      <c r="R37" s="179" t="s">
        <v>131</v>
      </c>
      <c r="S37" s="179" t="s">
        <v>131</v>
      </c>
      <c r="T37" s="179" t="s">
        <v>131</v>
      </c>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193.5" customHeight="1" x14ac:dyDescent="0.2">
      <c r="A38" s="49" t="s">
        <v>484</v>
      </c>
      <c r="B38" s="25" t="s">
        <v>485</v>
      </c>
      <c r="C38" s="48" t="s">
        <v>486</v>
      </c>
      <c r="D38" s="57" t="s">
        <v>42</v>
      </c>
      <c r="E38" s="178" t="s">
        <v>394</v>
      </c>
      <c r="F38" s="179" t="s">
        <v>394</v>
      </c>
      <c r="G38" s="179" t="s">
        <v>394</v>
      </c>
      <c r="H38" s="179" t="s">
        <v>395</v>
      </c>
      <c r="I38" s="179" t="s">
        <v>394</v>
      </c>
      <c r="J38" s="179" t="s">
        <v>395</v>
      </c>
      <c r="K38" s="179" t="s">
        <v>394</v>
      </c>
      <c r="L38" s="179" t="s">
        <v>394</v>
      </c>
      <c r="M38" s="179" t="s">
        <v>394</v>
      </c>
      <c r="N38" s="179" t="s">
        <v>394</v>
      </c>
      <c r="O38" s="179" t="s">
        <v>394</v>
      </c>
      <c r="P38" s="179" t="s">
        <v>394</v>
      </c>
      <c r="Q38" s="179" t="s">
        <v>394</v>
      </c>
      <c r="R38" s="179" t="s">
        <v>394</v>
      </c>
      <c r="S38" s="179" t="s">
        <v>394</v>
      </c>
      <c r="T38" s="179" t="s">
        <v>395</v>
      </c>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80" t="s">
        <v>490</v>
      </c>
      <c r="F39" s="181" t="s">
        <v>490</v>
      </c>
      <c r="G39" s="181" t="s">
        <v>490</v>
      </c>
      <c r="H39" s="181" t="s">
        <v>490</v>
      </c>
      <c r="I39" s="181" t="s">
        <v>490</v>
      </c>
      <c r="J39" s="181" t="s">
        <v>490</v>
      </c>
      <c r="K39" s="181" t="s">
        <v>490</v>
      </c>
      <c r="L39" s="181" t="s">
        <v>490</v>
      </c>
      <c r="M39" s="181" t="s">
        <v>490</v>
      </c>
      <c r="N39" s="181" t="s">
        <v>490</v>
      </c>
      <c r="O39" s="181" t="s">
        <v>490</v>
      </c>
      <c r="P39" s="181" t="s">
        <v>490</v>
      </c>
      <c r="Q39" s="181" t="s">
        <v>490</v>
      </c>
      <c r="R39" s="181" t="s">
        <v>490</v>
      </c>
      <c r="S39" s="181" t="s">
        <v>490</v>
      </c>
      <c r="T39" s="181" t="s">
        <v>490</v>
      </c>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84.5" customHeight="1" x14ac:dyDescent="0.2">
      <c r="A40" s="49" t="s">
        <v>491</v>
      </c>
      <c r="B40" s="25" t="s">
        <v>492</v>
      </c>
      <c r="C40" s="48" t="s">
        <v>493</v>
      </c>
      <c r="D40" s="32" t="s">
        <v>35</v>
      </c>
      <c r="E40" s="188" t="s">
        <v>611</v>
      </c>
      <c r="F40" s="189" t="s">
        <v>612</v>
      </c>
      <c r="G40" s="189" t="s">
        <v>613</v>
      </c>
      <c r="H40" s="189" t="s">
        <v>131</v>
      </c>
      <c r="I40" s="189" t="s">
        <v>614</v>
      </c>
      <c r="J40" s="189" t="s">
        <v>131</v>
      </c>
      <c r="K40" s="189" t="s">
        <v>615</v>
      </c>
      <c r="L40" s="189" t="s">
        <v>616</v>
      </c>
      <c r="M40" s="189" t="s">
        <v>617</v>
      </c>
      <c r="N40" s="189" t="s">
        <v>618</v>
      </c>
      <c r="O40" s="189" t="s">
        <v>619</v>
      </c>
      <c r="P40" s="189" t="s">
        <v>620</v>
      </c>
      <c r="Q40" s="189" t="s">
        <v>621</v>
      </c>
      <c r="R40" s="189" t="s">
        <v>622</v>
      </c>
      <c r="S40" s="189" t="s">
        <v>623</v>
      </c>
      <c r="T40" s="189" t="s">
        <v>131</v>
      </c>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14" x14ac:dyDescent="0.2">
      <c r="A41" s="49" t="s">
        <v>524</v>
      </c>
      <c r="B41" s="25" t="s">
        <v>525</v>
      </c>
      <c r="C41" s="48" t="s">
        <v>526</v>
      </c>
      <c r="D41" s="32" t="s">
        <v>35</v>
      </c>
      <c r="E41" s="168" t="s">
        <v>624</v>
      </c>
      <c r="F41" s="169" t="s">
        <v>625</v>
      </c>
      <c r="G41" s="169" t="s">
        <v>626</v>
      </c>
      <c r="H41" s="169" t="s">
        <v>131</v>
      </c>
      <c r="I41" s="169" t="s">
        <v>627</v>
      </c>
      <c r="J41" s="169" t="s">
        <v>131</v>
      </c>
      <c r="K41" s="169" t="s">
        <v>628</v>
      </c>
      <c r="L41" s="169" t="s">
        <v>629</v>
      </c>
      <c r="M41" s="169" t="s">
        <v>630</v>
      </c>
      <c r="N41" s="169" t="s">
        <v>631</v>
      </c>
      <c r="O41" s="169" t="s">
        <v>632</v>
      </c>
      <c r="P41" s="169" t="s">
        <v>633</v>
      </c>
      <c r="Q41" s="169" t="s">
        <v>634</v>
      </c>
      <c r="R41" s="169" t="s">
        <v>635</v>
      </c>
      <c r="S41" s="169" t="s">
        <v>636</v>
      </c>
      <c r="T41" s="169" t="s">
        <v>131</v>
      </c>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96" t="s">
        <v>472</v>
      </c>
      <c r="F42" s="191" t="s">
        <v>472</v>
      </c>
      <c r="G42" s="191">
        <v>45000</v>
      </c>
      <c r="H42" s="191" t="s">
        <v>129</v>
      </c>
      <c r="I42" s="191" t="s">
        <v>472</v>
      </c>
      <c r="J42" s="191" t="s">
        <v>129</v>
      </c>
      <c r="K42" s="191" t="s">
        <v>472</v>
      </c>
      <c r="L42" s="191" t="s">
        <v>473</v>
      </c>
      <c r="M42" s="191" t="s">
        <v>473</v>
      </c>
      <c r="N42" s="191" t="s">
        <v>472</v>
      </c>
      <c r="O42" s="191" t="s">
        <v>473</v>
      </c>
      <c r="P42" s="191" t="s">
        <v>472</v>
      </c>
      <c r="Q42" s="191" t="s">
        <v>473</v>
      </c>
      <c r="R42" s="191" t="s">
        <v>473</v>
      </c>
      <c r="S42" s="191" t="s">
        <v>473</v>
      </c>
      <c r="T42" s="191" t="s">
        <v>129</v>
      </c>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N15:CZ15" xr:uid="{00000000-0002-0000-03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prompt="To enter free text, select cell and type - do not click into cell" xr:uid="{00000000-0002-0000-0300-000001000000}">
          <x14:formula1>
            <xm:f>'Set Values'!$H$3:$H$12</xm:f>
          </x14:formula1>
          <xm:sqref>N18:CZ18</xm:sqref>
        </x14:dataValidation>
        <x14:dataValidation type="list" allowBlank="1" showInputMessage="1" prompt="To enter free text, select cell and type - do not click into cell" xr:uid="{00000000-0002-0000-0300-000003000000}">
          <x14:formula1>
            <xm:f>'Set Values'!$G$3:$G$14</xm:f>
          </x14:formula1>
          <xm:sqref>N16:CZ16</xm:sqref>
        </x14:dataValidation>
        <x14:dataValidation type="list" allowBlank="1" showInputMessage="1" showErrorMessage="1" xr:uid="{00000000-0002-0000-0300-000005000000}">
          <x14:formula1>
            <xm:f>'Set Values'!$M$3:$M$4</xm:f>
          </x14:formula1>
          <xm:sqref>U38:AR38 U31:AR31</xm:sqref>
        </x14:dataValidation>
        <x14:dataValidation type="list" allowBlank="1" showInputMessage="1" prompt="To enter free text, select cell and type - do not click into cell" xr:uid="{00000000-0002-0000-0300-000006000000}">
          <x14:formula1>
            <xm:f>'Set Values'!$F$3:$F$12</xm:f>
          </x14:formula1>
          <xm:sqref>N14:CZ14</xm:sqref>
        </x14:dataValidation>
        <x14:dataValidation type="list" allowBlank="1" showInputMessage="1" prompt="To enter free text, select cell and type - do not click into cell" xr:uid="{00000000-0002-0000-0300-000007000000}">
          <x14:formula1>
            <xm:f>'Set Values'!$I$3:$I$7</xm:f>
          </x14:formula1>
          <xm:sqref>N17:CZ17</xm:sqref>
        </x14:dataValidation>
        <x14:dataValidation type="list" allowBlank="1" showInputMessage="1" xr:uid="{00000000-0002-0000-0300-000008000000}">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Z135"/>
  <sheetViews>
    <sheetView showGridLines="0" topLeftCell="A38" zoomScale="85" zoomScaleNormal="8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5" width="88" style="76" customWidth="1"/>
    <col min="6" max="6" width="92.140625" style="76" customWidth="1"/>
    <col min="7" max="36" width="88" style="76" customWidth="1"/>
    <col min="37"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IF('I_State&amp;Prog_Info'!G15="","[Program 3]",'I_State&amp;Prog_Info'!G15)</f>
        <v>Drug Medi-Cal Organized Delivery System (DMC-ODS)</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IF('I_State&amp;Prog_Info'!G17="","(Placeholder for plan type)",'I_State&amp;Prog_Info'!G17)</f>
        <v>PIHP</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IF('I_State&amp;Prog_Info'!G59="","(Placeholder for providers)",'I_State&amp;Prog_Info'!G59)</f>
        <v>Adult behavioral health, 
Pediatric behavioral health,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IF('I_State&amp;Prog_Info'!G39="","(Placeholder for separate analysis and results document)",'I_State&amp;Prog_Info'!G39)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IF('I_State&amp;Prog_Info'!G40="","(Placeholder for separate analysis and results document)",'I_State&amp;Prog_Info'!G40)</f>
        <v>For the type of methodology conducted to analyze 42 CFR 438.68 and 42 CFR 438.206 see document "DHCS BH DMC-ODS Methodology Description Final" and "Birdseye View_FY22-23 BH Network Certification Results Summary".</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IF('I_State&amp;Prog_Info'!G41="","(Placeholder for separate analysis and results document)",'I_State&amp;Prog_Info'!G41)</f>
        <v>09/01/2022 to 12/31/2022</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66" t="s">
        <v>289</v>
      </c>
      <c r="F14" s="167" t="s">
        <v>289</v>
      </c>
      <c r="G14" s="167" t="s">
        <v>637</v>
      </c>
      <c r="H14" s="167" t="s">
        <v>637</v>
      </c>
      <c r="I14" s="167" t="s">
        <v>637</v>
      </c>
      <c r="J14" s="167" t="s">
        <v>637</v>
      </c>
      <c r="K14" s="167" t="s">
        <v>560</v>
      </c>
      <c r="L14" s="189" t="s">
        <v>293</v>
      </c>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71.25" x14ac:dyDescent="0.2">
      <c r="A15" s="73" t="s">
        <v>294</v>
      </c>
      <c r="B15" s="48" t="s">
        <v>295</v>
      </c>
      <c r="C15" s="25" t="s">
        <v>296</v>
      </c>
      <c r="D15" s="58" t="s">
        <v>35</v>
      </c>
      <c r="E15" s="168" t="s">
        <v>561</v>
      </c>
      <c r="F15" s="169" t="s">
        <v>298</v>
      </c>
      <c r="G15" s="169" t="s">
        <v>638</v>
      </c>
      <c r="H15" s="169" t="s">
        <v>639</v>
      </c>
      <c r="I15" s="169" t="s">
        <v>640</v>
      </c>
      <c r="J15" s="169" t="s">
        <v>641</v>
      </c>
      <c r="K15" s="169" t="s">
        <v>566</v>
      </c>
      <c r="L15" s="169" t="s">
        <v>642</v>
      </c>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70" t="s">
        <v>643</v>
      </c>
      <c r="F16" s="171" t="s">
        <v>644</v>
      </c>
      <c r="G16" s="181" t="s">
        <v>645</v>
      </c>
      <c r="H16" s="181" t="s">
        <v>646</v>
      </c>
      <c r="I16" s="181" t="s">
        <v>647</v>
      </c>
      <c r="J16" s="181" t="s">
        <v>648</v>
      </c>
      <c r="K16" s="171" t="s">
        <v>311</v>
      </c>
      <c r="L16" s="171" t="s">
        <v>311</v>
      </c>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72" t="s">
        <v>315</v>
      </c>
      <c r="F17" s="173" t="s">
        <v>315</v>
      </c>
      <c r="G17" s="173" t="s">
        <v>315</v>
      </c>
      <c r="H17" s="173" t="s">
        <v>315</v>
      </c>
      <c r="I17" s="173" t="s">
        <v>315</v>
      </c>
      <c r="J17" s="173" t="s">
        <v>315</v>
      </c>
      <c r="K17" s="173" t="s">
        <v>315</v>
      </c>
      <c r="L17" s="173" t="s">
        <v>315</v>
      </c>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74" t="s">
        <v>321</v>
      </c>
      <c r="F18" s="175" t="s">
        <v>321</v>
      </c>
      <c r="G18" s="175" t="s">
        <v>321</v>
      </c>
      <c r="H18" s="175" t="s">
        <v>321</v>
      </c>
      <c r="I18" s="175" t="s">
        <v>321</v>
      </c>
      <c r="J18" s="175" t="s">
        <v>321</v>
      </c>
      <c r="K18" s="175" t="s">
        <v>321</v>
      </c>
      <c r="L18" s="175" t="s">
        <v>321</v>
      </c>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166" t="s">
        <v>336</v>
      </c>
      <c r="F23" s="193" t="s">
        <v>337</v>
      </c>
      <c r="G23" s="167" t="s">
        <v>337</v>
      </c>
      <c r="H23" s="167" t="s">
        <v>337</v>
      </c>
      <c r="I23" s="167" t="s">
        <v>337</v>
      </c>
      <c r="J23" s="167" t="s">
        <v>337</v>
      </c>
      <c r="K23" s="167" t="s">
        <v>337</v>
      </c>
      <c r="L23" s="167" t="s">
        <v>337</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170" t="s">
        <v>341</v>
      </c>
      <c r="F24" s="194" t="s">
        <v>337</v>
      </c>
      <c r="G24" s="171" t="s">
        <v>337</v>
      </c>
      <c r="H24" s="171" t="s">
        <v>337</v>
      </c>
      <c r="I24" s="171" t="s">
        <v>337</v>
      </c>
      <c r="J24" s="171" t="s">
        <v>337</v>
      </c>
      <c r="K24" s="171" t="s">
        <v>337</v>
      </c>
      <c r="L24" s="171"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162" t="s">
        <v>131</v>
      </c>
      <c r="F25" s="165" t="s">
        <v>131</v>
      </c>
      <c r="G25" s="165" t="s">
        <v>131</v>
      </c>
      <c r="H25" s="165" t="s">
        <v>131</v>
      </c>
      <c r="I25" s="165" t="s">
        <v>131</v>
      </c>
      <c r="J25" s="165" t="s">
        <v>131</v>
      </c>
      <c r="K25" s="165" t="s">
        <v>131</v>
      </c>
      <c r="L25" s="16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111" customHeight="1" x14ac:dyDescent="0.2">
      <c r="A29" s="8" t="s">
        <v>28</v>
      </c>
      <c r="B29" s="9" t="s">
        <v>29</v>
      </c>
      <c r="C29" s="9" t="s">
        <v>30</v>
      </c>
      <c r="D29" s="9" t="s">
        <v>31</v>
      </c>
      <c r="E29" s="5" t="str">
        <f>IF(E30&lt;&gt;"",E30,"[Plan 1]")</f>
        <v>Alameda DMC-ODS</v>
      </c>
      <c r="F29" s="5" t="str">
        <f>IF(F30&lt;&gt;"",F30,"[Plan 2]")</f>
        <v xml:space="preserve">Contra Costa DMC-ODS </v>
      </c>
      <c r="G29" s="5" t="str">
        <f>IF(G30&lt;&gt;"",G30,"[Plan 3]")</f>
        <v>El Dorado DMC-ODS</v>
      </c>
      <c r="H29" s="5" t="str">
        <f>IF(H30&lt;&gt;"",H30,"[Plan 4]")</f>
        <v>Fresno DMC-ODS</v>
      </c>
      <c r="I29" s="5" t="str">
        <f>IF(I30&lt;&gt;"",I30,"[Plan 5]")</f>
        <v>Imperial DMC-ODS</v>
      </c>
      <c r="J29" s="5" t="str">
        <f>IF(J30&lt;&gt;"",J30,"[Plan 6]")</f>
        <v>Kern DMC-ODS</v>
      </c>
      <c r="K29" s="5" t="str">
        <f>IF(K30&lt;&gt;"",K30,"[Plan 7]")</f>
        <v>Los Angeles DMC-ODS</v>
      </c>
      <c r="L29" s="5" t="str">
        <f>IF(L30&lt;&gt;"",L30,"[Plan 8]")</f>
        <v>Marin DMC-ODS</v>
      </c>
      <c r="M29" s="5" t="str">
        <f>IF(M30&lt;&gt;"",M30,"[Plan 9]")</f>
        <v>Merced DMC-ODS</v>
      </c>
      <c r="N29" s="5" t="str">
        <f>IF(N30&lt;&gt;"",N30,"[Plan 10]")</f>
        <v>Monterey DMC-ODS</v>
      </c>
      <c r="O29" s="5" t="str">
        <f>IF(O30&lt;&gt;"",O30,"[Plan 11]")</f>
        <v>Napa DMC-ODS</v>
      </c>
      <c r="P29" s="5" t="str">
        <f>IF(P30&lt;&gt;"",P30,"[Plan 12]")</f>
        <v>Nevada DMC-ODS</v>
      </c>
      <c r="Q29" s="5" t="str">
        <f>IF(Q30&lt;&gt;"",Q30,"[Plan 13]")</f>
        <v>Orange DMC-ODS</v>
      </c>
      <c r="R29" s="5" t="str">
        <f>IF(R30&lt;&gt;"",R30,"[Plan 14]")</f>
        <v>Regional Model - Partnership Health Plan of California (PHC):
1) Humboldt County
2) Lassen Count
3) Mendocino County
4) Modoc County
5) Shasta County
6) Siskiyou County
7) Solano County</v>
      </c>
      <c r="S29" s="5" t="str">
        <f>IF(S30&lt;&gt;"",S30,"[Plan 15]")</f>
        <v>Placer DMC-ODS</v>
      </c>
      <c r="T29" s="5" t="str">
        <f>IF(T30&lt;&gt;"",T30,"[Plan 16]")</f>
        <v>Riverside DMC-ODS</v>
      </c>
      <c r="U29" s="5" t="str">
        <f>IF(U30&lt;&gt;"",U30,"[Plan 17]")</f>
        <v>Sacramento DMC-ODS</v>
      </c>
      <c r="V29" s="5" t="str">
        <f>IF(V30&lt;&gt;"",V30,"[Plan 18]")</f>
        <v>San Benito DMC-ODS</v>
      </c>
      <c r="W29" s="5" t="str">
        <f>IF(W30&lt;&gt;"",W30,"[Plan 19]")</f>
        <v>San Bernardino DMC-ODS</v>
      </c>
      <c r="X29" s="5" t="str">
        <f>IF(X30&lt;&gt;"",X30,"[Plan 20]")</f>
        <v>San Diego DMC-ODS</v>
      </c>
      <c r="Y29" s="5" t="str">
        <f>IF(Y30&lt;&gt;"",Y30,"[Plan 21]")</f>
        <v>San Francisco DMC-ODS</v>
      </c>
      <c r="Z29" s="5" t="str">
        <f>IF(Z30&lt;&gt;"",Z30,"[Plan 22]")</f>
        <v>San Joaquin DMC-ODS</v>
      </c>
      <c r="AA29" s="5" t="str">
        <f>IF(AA30&lt;&gt;"",AA30,"[Plan 23]")</f>
        <v>San Luis Obispo DMC-ODS</v>
      </c>
      <c r="AB29" s="5" t="str">
        <f>IF(AB30&lt;&gt;"",AB30,"[Plan 24]")</f>
        <v>San Mateo DMC-ODS</v>
      </c>
      <c r="AC29" s="5" t="str">
        <f>IF(AC30&lt;&gt;"",AC30,"[Plan 25]")</f>
        <v>Santa Barbara DMC-ODS</v>
      </c>
      <c r="AD29" s="5" t="str">
        <f>IF(AD30&lt;&gt;"",AD30,"[Plan 26]")</f>
        <v>Santa Clara DMC-ODS</v>
      </c>
      <c r="AE29" s="5" t="str">
        <f>IF(AE30&lt;&gt;"",AE30,"[Plan 27]")</f>
        <v>Santa Cruz DMC-ODS</v>
      </c>
      <c r="AF29" s="5" t="str">
        <f>IF(AF30&lt;&gt;"",AF30,"[Plan 28]")</f>
        <v>Stanislaus DMC-ODS</v>
      </c>
      <c r="AG29" s="5" t="str">
        <f>IF(AG30&lt;&gt;"",AG30,"[Plan 29]")</f>
        <v>Tulare DMC-ODS</v>
      </c>
      <c r="AH29" s="5" t="str">
        <f>IF(AH30&lt;&gt;"",AH30,"[Plan 30]")</f>
        <v>Ventura DMC-ODS</v>
      </c>
      <c r="AI29" s="5" t="str">
        <f>IF(AI30&lt;&gt;"",AI30,"[Plan 31]")</f>
        <v xml:space="preserve">Yolo DMC-ODS </v>
      </c>
      <c r="AJ29" s="5" t="str">
        <f>IF(AJ30&lt;&gt;"",AJ30,"[Plan 32]")</f>
        <v xml:space="preserve">Yolo DMC-ODS </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111" customHeight="1" x14ac:dyDescent="0.2">
      <c r="A30" s="49" t="s">
        <v>348</v>
      </c>
      <c r="B30" s="25" t="s">
        <v>349</v>
      </c>
      <c r="C30" s="48" t="s">
        <v>350</v>
      </c>
      <c r="D30" s="29" t="s">
        <v>35</v>
      </c>
      <c r="E30" s="176" t="s">
        <v>649</v>
      </c>
      <c r="F30" s="177" t="s">
        <v>650</v>
      </c>
      <c r="G30" s="167" t="s">
        <v>651</v>
      </c>
      <c r="H30" s="167" t="s">
        <v>652</v>
      </c>
      <c r="I30" s="167" t="s">
        <v>653</v>
      </c>
      <c r="J30" s="167" t="s">
        <v>654</v>
      </c>
      <c r="K30" s="167" t="s">
        <v>655</v>
      </c>
      <c r="L30" s="167" t="s">
        <v>656</v>
      </c>
      <c r="M30" s="167" t="s">
        <v>657</v>
      </c>
      <c r="N30" s="167" t="s">
        <v>658</v>
      </c>
      <c r="O30" s="167" t="s">
        <v>659</v>
      </c>
      <c r="P30" s="167" t="s">
        <v>660</v>
      </c>
      <c r="Q30" s="167" t="s">
        <v>661</v>
      </c>
      <c r="R30" s="189" t="s">
        <v>662</v>
      </c>
      <c r="S30" s="167" t="s">
        <v>663</v>
      </c>
      <c r="T30" s="167" t="s">
        <v>664</v>
      </c>
      <c r="U30" s="167" t="s">
        <v>665</v>
      </c>
      <c r="V30" s="167" t="s">
        <v>666</v>
      </c>
      <c r="W30" s="167" t="s">
        <v>667</v>
      </c>
      <c r="X30" s="167" t="s">
        <v>668</v>
      </c>
      <c r="Y30" s="167" t="s">
        <v>669</v>
      </c>
      <c r="Z30" s="167" t="s">
        <v>670</v>
      </c>
      <c r="AA30" s="167" t="s">
        <v>671</v>
      </c>
      <c r="AB30" s="167" t="s">
        <v>672</v>
      </c>
      <c r="AC30" s="167" t="s">
        <v>673</v>
      </c>
      <c r="AD30" s="167" t="s">
        <v>674</v>
      </c>
      <c r="AE30" s="167" t="s">
        <v>675</v>
      </c>
      <c r="AF30" s="167" t="s">
        <v>676</v>
      </c>
      <c r="AG30" s="167" t="s">
        <v>677</v>
      </c>
      <c r="AH30" s="167" t="s">
        <v>678</v>
      </c>
      <c r="AI30" s="167" t="s">
        <v>679</v>
      </c>
      <c r="AJ30" s="100" t="s">
        <v>679</v>
      </c>
      <c r="AK30" s="100"/>
      <c r="AL30" s="100"/>
      <c r="AM30" s="100"/>
      <c r="AN30" s="100"/>
      <c r="AO30" s="100"/>
      <c r="AP30" s="100"/>
      <c r="AQ30" s="100"/>
      <c r="AR30" s="100"/>
    </row>
    <row r="31" spans="1:104" ht="247.5" customHeight="1" x14ac:dyDescent="0.2">
      <c r="A31" s="49" t="s">
        <v>391</v>
      </c>
      <c r="B31" s="25" t="s">
        <v>392</v>
      </c>
      <c r="C31" s="48" t="s">
        <v>393</v>
      </c>
      <c r="D31" s="57" t="s">
        <v>42</v>
      </c>
      <c r="E31" s="178" t="s">
        <v>394</v>
      </c>
      <c r="F31" s="179" t="s">
        <v>394</v>
      </c>
      <c r="G31" s="179" t="s">
        <v>395</v>
      </c>
      <c r="H31" s="179" t="s">
        <v>394</v>
      </c>
      <c r="I31" s="179" t="s">
        <v>395</v>
      </c>
      <c r="J31" s="179" t="s">
        <v>395</v>
      </c>
      <c r="K31" s="179" t="s">
        <v>394</v>
      </c>
      <c r="L31" s="179" t="s">
        <v>395</v>
      </c>
      <c r="M31" s="179" t="s">
        <v>394</v>
      </c>
      <c r="N31" s="179" t="s">
        <v>394</v>
      </c>
      <c r="O31" s="179" t="s">
        <v>394</v>
      </c>
      <c r="P31" s="179" t="s">
        <v>394</v>
      </c>
      <c r="Q31" s="179" t="s">
        <v>395</v>
      </c>
      <c r="R31" s="179" t="s">
        <v>394</v>
      </c>
      <c r="S31" s="179" t="s">
        <v>394</v>
      </c>
      <c r="T31" s="179" t="s">
        <v>395</v>
      </c>
      <c r="U31" s="179" t="s">
        <v>394</v>
      </c>
      <c r="V31" s="179" t="s">
        <v>394</v>
      </c>
      <c r="W31" s="179" t="s">
        <v>394</v>
      </c>
      <c r="X31" s="179" t="s">
        <v>394</v>
      </c>
      <c r="Y31" s="179" t="s">
        <v>394</v>
      </c>
      <c r="Z31" s="179" t="s">
        <v>394</v>
      </c>
      <c r="AA31" s="179" t="s">
        <v>394</v>
      </c>
      <c r="AB31" s="179" t="s">
        <v>394</v>
      </c>
      <c r="AC31" s="179" t="s">
        <v>394</v>
      </c>
      <c r="AD31" s="179" t="s">
        <v>394</v>
      </c>
      <c r="AE31" s="179" t="s">
        <v>394</v>
      </c>
      <c r="AF31" s="179" t="s">
        <v>394</v>
      </c>
      <c r="AG31" s="179" t="s">
        <v>394</v>
      </c>
      <c r="AH31" s="179" t="s">
        <v>395</v>
      </c>
      <c r="AI31" s="179" t="s">
        <v>394</v>
      </c>
      <c r="AJ31" s="100"/>
      <c r="AK31" s="100"/>
      <c r="AL31" s="100"/>
      <c r="AM31" s="100"/>
      <c r="AN31" s="100"/>
      <c r="AO31" s="100"/>
      <c r="AP31" s="100"/>
      <c r="AQ31" s="100"/>
      <c r="AR31" s="100"/>
    </row>
    <row r="32" spans="1:104" ht="111" customHeight="1" x14ac:dyDescent="0.2">
      <c r="A32" s="49" t="s">
        <v>396</v>
      </c>
      <c r="B32" s="25" t="s">
        <v>397</v>
      </c>
      <c r="C32" s="75" t="s">
        <v>398</v>
      </c>
      <c r="D32" s="32" t="s">
        <v>35</v>
      </c>
      <c r="E32" s="180" t="s">
        <v>680</v>
      </c>
      <c r="F32" s="181" t="s">
        <v>680</v>
      </c>
      <c r="G32" s="181" t="s">
        <v>680</v>
      </c>
      <c r="H32" s="181" t="s">
        <v>680</v>
      </c>
      <c r="I32" s="181" t="s">
        <v>680</v>
      </c>
      <c r="J32" s="181" t="s">
        <v>680</v>
      </c>
      <c r="K32" s="181" t="s">
        <v>680</v>
      </c>
      <c r="L32" s="181" t="s">
        <v>680</v>
      </c>
      <c r="M32" s="181" t="s">
        <v>680</v>
      </c>
      <c r="N32" s="181" t="s">
        <v>680</v>
      </c>
      <c r="O32" s="181" t="s">
        <v>680</v>
      </c>
      <c r="P32" s="181" t="s">
        <v>680</v>
      </c>
      <c r="Q32" s="181" t="s">
        <v>680</v>
      </c>
      <c r="R32" s="181" t="s">
        <v>680</v>
      </c>
      <c r="S32" s="181" t="s">
        <v>680</v>
      </c>
      <c r="T32" s="181" t="s">
        <v>680</v>
      </c>
      <c r="U32" s="181" t="s">
        <v>680</v>
      </c>
      <c r="V32" s="181" t="s">
        <v>680</v>
      </c>
      <c r="W32" s="181" t="s">
        <v>680</v>
      </c>
      <c r="X32" s="181" t="s">
        <v>680</v>
      </c>
      <c r="Y32" s="181" t="s">
        <v>680</v>
      </c>
      <c r="Z32" s="181" t="s">
        <v>680</v>
      </c>
      <c r="AA32" s="181" t="s">
        <v>680</v>
      </c>
      <c r="AB32" s="181" t="s">
        <v>680</v>
      </c>
      <c r="AC32" s="181" t="s">
        <v>680</v>
      </c>
      <c r="AD32" s="181" t="s">
        <v>680</v>
      </c>
      <c r="AE32" s="181" t="s">
        <v>680</v>
      </c>
      <c r="AF32" s="181" t="s">
        <v>680</v>
      </c>
      <c r="AG32" s="181" t="s">
        <v>680</v>
      </c>
      <c r="AH32" s="181" t="s">
        <v>680</v>
      </c>
      <c r="AI32" s="181" t="s">
        <v>680</v>
      </c>
      <c r="AJ32" s="101"/>
      <c r="AK32" s="101"/>
      <c r="AL32" s="101"/>
      <c r="AM32" s="101"/>
      <c r="AN32" s="101"/>
      <c r="AO32" s="101"/>
      <c r="AP32" s="101"/>
      <c r="AQ32" s="101"/>
      <c r="AR32" s="101"/>
    </row>
    <row r="33" spans="1:44" ht="111" customHeight="1" x14ac:dyDescent="0.2">
      <c r="A33" s="49" t="s">
        <v>400</v>
      </c>
      <c r="B33" s="48" t="s">
        <v>401</v>
      </c>
      <c r="C33" s="48" t="s">
        <v>402</v>
      </c>
      <c r="D33" s="32" t="s">
        <v>35</v>
      </c>
      <c r="E33" s="160" t="s">
        <v>681</v>
      </c>
      <c r="F33" s="182" t="s">
        <v>682</v>
      </c>
      <c r="G33" s="173" t="s">
        <v>131</v>
      </c>
      <c r="H33" s="182" t="s">
        <v>683</v>
      </c>
      <c r="I33" s="173" t="s">
        <v>131</v>
      </c>
      <c r="J33" s="173" t="s">
        <v>131</v>
      </c>
      <c r="K33" s="182" t="s">
        <v>684</v>
      </c>
      <c r="L33" s="182" t="s">
        <v>131</v>
      </c>
      <c r="M33" s="182" t="s">
        <v>685</v>
      </c>
      <c r="N33" s="182" t="s">
        <v>686</v>
      </c>
      <c r="O33" s="182" t="s">
        <v>687</v>
      </c>
      <c r="P33" s="182" t="s">
        <v>688</v>
      </c>
      <c r="Q33" s="182" t="s">
        <v>131</v>
      </c>
      <c r="R33" s="182" t="s">
        <v>689</v>
      </c>
      <c r="S33" s="182" t="s">
        <v>690</v>
      </c>
      <c r="T33" s="182" t="s">
        <v>131</v>
      </c>
      <c r="U33" s="182" t="s">
        <v>691</v>
      </c>
      <c r="V33" s="182" t="s">
        <v>692</v>
      </c>
      <c r="W33" s="182" t="s">
        <v>693</v>
      </c>
      <c r="X33" s="182" t="s">
        <v>694</v>
      </c>
      <c r="Y33" s="182" t="s">
        <v>695</v>
      </c>
      <c r="Z33" s="182" t="s">
        <v>696</v>
      </c>
      <c r="AA33" s="182" t="s">
        <v>697</v>
      </c>
      <c r="AB33" s="182" t="s">
        <v>698</v>
      </c>
      <c r="AC33" s="182" t="s">
        <v>699</v>
      </c>
      <c r="AD33" s="182" t="s">
        <v>700</v>
      </c>
      <c r="AE33" s="182" t="s">
        <v>701</v>
      </c>
      <c r="AF33" s="182" t="s">
        <v>702</v>
      </c>
      <c r="AG33" s="182" t="s">
        <v>703</v>
      </c>
      <c r="AH33" s="182" t="s">
        <v>131</v>
      </c>
      <c r="AI33" s="182" t="s">
        <v>704</v>
      </c>
      <c r="AJ33" s="101"/>
      <c r="AK33" s="101"/>
      <c r="AL33" s="101"/>
      <c r="AM33" s="101"/>
      <c r="AN33" s="101"/>
      <c r="AO33" s="101"/>
      <c r="AP33" s="101"/>
      <c r="AQ33" s="101"/>
      <c r="AR33" s="101"/>
    </row>
    <row r="34" spans="1:44" ht="111" customHeight="1" x14ac:dyDescent="0.2">
      <c r="A34" s="49" t="s">
        <v>435</v>
      </c>
      <c r="B34" s="48" t="s">
        <v>436</v>
      </c>
      <c r="C34" s="48" t="s">
        <v>437</v>
      </c>
      <c r="D34" s="32" t="s">
        <v>35</v>
      </c>
      <c r="E34" s="160" t="s">
        <v>705</v>
      </c>
      <c r="F34" s="182" t="s">
        <v>706</v>
      </c>
      <c r="G34" s="173" t="s">
        <v>131</v>
      </c>
      <c r="H34" s="182" t="s">
        <v>707</v>
      </c>
      <c r="I34" s="173" t="s">
        <v>131</v>
      </c>
      <c r="J34" s="173" t="s">
        <v>131</v>
      </c>
      <c r="K34" s="182" t="s">
        <v>708</v>
      </c>
      <c r="L34" s="182" t="s">
        <v>131</v>
      </c>
      <c r="M34" s="182" t="s">
        <v>709</v>
      </c>
      <c r="N34" s="182" t="s">
        <v>710</v>
      </c>
      <c r="O34" s="182" t="s">
        <v>711</v>
      </c>
      <c r="P34" s="182" t="s">
        <v>712</v>
      </c>
      <c r="Q34" s="182" t="s">
        <v>131</v>
      </c>
      <c r="R34" s="182" t="s">
        <v>713</v>
      </c>
      <c r="S34" s="182" t="s">
        <v>714</v>
      </c>
      <c r="T34" s="182" t="s">
        <v>131</v>
      </c>
      <c r="U34" s="182" t="s">
        <v>715</v>
      </c>
      <c r="V34" s="182" t="s">
        <v>716</v>
      </c>
      <c r="W34" s="182" t="s">
        <v>717</v>
      </c>
      <c r="X34" s="182" t="s">
        <v>718</v>
      </c>
      <c r="Y34" s="182" t="s">
        <v>719</v>
      </c>
      <c r="Z34" s="182" t="s">
        <v>720</v>
      </c>
      <c r="AA34" s="182" t="s">
        <v>721</v>
      </c>
      <c r="AB34" s="182" t="s">
        <v>722</v>
      </c>
      <c r="AC34" s="182" t="s">
        <v>723</v>
      </c>
      <c r="AD34" s="182" t="s">
        <v>724</v>
      </c>
      <c r="AE34" s="182" t="s">
        <v>725</v>
      </c>
      <c r="AF34" s="182" t="s">
        <v>726</v>
      </c>
      <c r="AG34" s="182" t="s">
        <v>727</v>
      </c>
      <c r="AH34" s="182" t="s">
        <v>131</v>
      </c>
      <c r="AI34" s="182" t="s">
        <v>728</v>
      </c>
      <c r="AJ34" s="101"/>
      <c r="AK34" s="101"/>
      <c r="AL34" s="101"/>
      <c r="AM34" s="101"/>
      <c r="AN34" s="101"/>
      <c r="AO34" s="101"/>
      <c r="AP34" s="101"/>
      <c r="AQ34" s="101"/>
      <c r="AR34" s="101"/>
    </row>
    <row r="35" spans="1:44" ht="141" customHeight="1" x14ac:dyDescent="0.25">
      <c r="A35" s="49" t="s">
        <v>469</v>
      </c>
      <c r="B35" s="48" t="s">
        <v>470</v>
      </c>
      <c r="C35" s="48" t="s">
        <v>471</v>
      </c>
      <c r="D35" s="89" t="s">
        <v>46</v>
      </c>
      <c r="E35" s="195" t="s">
        <v>729</v>
      </c>
      <c r="F35" s="184" t="s">
        <v>730</v>
      </c>
      <c r="G35" s="184" t="s">
        <v>129</v>
      </c>
      <c r="H35" s="184" t="s">
        <v>729</v>
      </c>
      <c r="I35" s="184" t="s">
        <v>129</v>
      </c>
      <c r="J35" s="184" t="s">
        <v>129</v>
      </c>
      <c r="K35" s="210" t="s">
        <v>731</v>
      </c>
      <c r="L35" s="184" t="s">
        <v>129</v>
      </c>
      <c r="M35" s="184" t="s">
        <v>730</v>
      </c>
      <c r="N35" s="184" t="s">
        <v>730</v>
      </c>
      <c r="O35" s="184" t="s">
        <v>729</v>
      </c>
      <c r="P35" s="184" t="s">
        <v>729</v>
      </c>
      <c r="Q35" s="184" t="s">
        <v>129</v>
      </c>
      <c r="R35" s="184" t="s">
        <v>730</v>
      </c>
      <c r="S35" s="184" t="s">
        <v>729</v>
      </c>
      <c r="T35" s="184" t="s">
        <v>129</v>
      </c>
      <c r="U35" s="184" t="s">
        <v>730</v>
      </c>
      <c r="V35" s="184" t="s">
        <v>730</v>
      </c>
      <c r="W35" s="184" t="s">
        <v>730</v>
      </c>
      <c r="X35" s="184" t="s">
        <v>729</v>
      </c>
      <c r="Y35" s="184" t="s">
        <v>729</v>
      </c>
      <c r="Z35" s="184" t="s">
        <v>729</v>
      </c>
      <c r="AA35" s="184" t="s">
        <v>729</v>
      </c>
      <c r="AB35" s="184" t="s">
        <v>730</v>
      </c>
      <c r="AC35" s="184" t="s">
        <v>729</v>
      </c>
      <c r="AD35" s="184" t="s">
        <v>729</v>
      </c>
      <c r="AE35" s="184" t="s">
        <v>730</v>
      </c>
      <c r="AF35" s="184" t="s">
        <v>729</v>
      </c>
      <c r="AG35" s="184" t="s">
        <v>730</v>
      </c>
      <c r="AH35" s="184" t="s">
        <v>129</v>
      </c>
      <c r="AI35" s="184" t="s">
        <v>730</v>
      </c>
      <c r="AJ35" s="104"/>
      <c r="AK35" s="104"/>
      <c r="AL35" s="104"/>
      <c r="AM35" s="104"/>
      <c r="AN35" s="104"/>
      <c r="AO35" s="104"/>
      <c r="AP35" s="104"/>
      <c r="AQ35" s="104"/>
      <c r="AR35" s="104"/>
    </row>
    <row r="36" spans="1:44" ht="111" customHeight="1" x14ac:dyDescent="0.2">
      <c r="A36" s="49" t="s">
        <v>478</v>
      </c>
      <c r="B36" s="48" t="s">
        <v>479</v>
      </c>
      <c r="C36" s="48" t="s">
        <v>480</v>
      </c>
      <c r="D36" s="82" t="s">
        <v>35</v>
      </c>
      <c r="E36" s="176" t="s">
        <v>129</v>
      </c>
      <c r="F36" s="193" t="s">
        <v>732</v>
      </c>
      <c r="G36" s="173" t="s">
        <v>732</v>
      </c>
      <c r="H36" s="189" t="s">
        <v>732</v>
      </c>
      <c r="I36" s="167" t="s">
        <v>129</v>
      </c>
      <c r="J36" s="167" t="s">
        <v>129</v>
      </c>
      <c r="K36" s="167" t="s">
        <v>129</v>
      </c>
      <c r="L36" s="167" t="s">
        <v>129</v>
      </c>
      <c r="M36" s="167" t="s">
        <v>129</v>
      </c>
      <c r="N36" s="189" t="s">
        <v>732</v>
      </c>
      <c r="O36" s="167" t="s">
        <v>732</v>
      </c>
      <c r="P36" s="167" t="s">
        <v>732</v>
      </c>
      <c r="Q36" s="167" t="s">
        <v>732</v>
      </c>
      <c r="R36" s="167" t="s">
        <v>732</v>
      </c>
      <c r="S36" s="189" t="s">
        <v>732</v>
      </c>
      <c r="T36" s="167" t="s">
        <v>129</v>
      </c>
      <c r="U36" s="167" t="s">
        <v>129</v>
      </c>
      <c r="V36" s="167" t="s">
        <v>129</v>
      </c>
      <c r="W36" s="167" t="s">
        <v>129</v>
      </c>
      <c r="X36" s="167" t="s">
        <v>129</v>
      </c>
      <c r="Y36" s="167" t="s">
        <v>129</v>
      </c>
      <c r="Z36" s="167" t="s">
        <v>129</v>
      </c>
      <c r="AA36" s="167" t="s">
        <v>129</v>
      </c>
      <c r="AB36" s="167" t="s">
        <v>129</v>
      </c>
      <c r="AC36" s="167" t="s">
        <v>129</v>
      </c>
      <c r="AD36" s="167" t="s">
        <v>129</v>
      </c>
      <c r="AE36" s="167" t="s">
        <v>129</v>
      </c>
      <c r="AF36" s="167" t="s">
        <v>129</v>
      </c>
      <c r="AG36" s="167" t="s">
        <v>129</v>
      </c>
      <c r="AH36" s="167" t="s">
        <v>129</v>
      </c>
      <c r="AI36" s="167" t="s">
        <v>129</v>
      </c>
      <c r="AJ36" s="100"/>
      <c r="AK36" s="100"/>
      <c r="AL36" s="100"/>
      <c r="AM36" s="100"/>
      <c r="AN36" s="100"/>
      <c r="AO36" s="100"/>
      <c r="AP36" s="100"/>
      <c r="AQ36" s="100"/>
      <c r="AR36" s="100"/>
    </row>
    <row r="37" spans="1:44" ht="154.5" customHeight="1" x14ac:dyDescent="0.2">
      <c r="A37" s="49" t="s">
        <v>481</v>
      </c>
      <c r="B37" s="48" t="s">
        <v>482</v>
      </c>
      <c r="C37" s="48" t="s">
        <v>483</v>
      </c>
      <c r="D37" s="91" t="s">
        <v>35</v>
      </c>
      <c r="E37" s="186" t="s">
        <v>131</v>
      </c>
      <c r="F37" s="199" t="s">
        <v>733</v>
      </c>
      <c r="G37" s="167" t="s">
        <v>131</v>
      </c>
      <c r="H37" s="169" t="s">
        <v>733</v>
      </c>
      <c r="I37" s="179" t="s">
        <v>734</v>
      </c>
      <c r="J37" s="179" t="s">
        <v>734</v>
      </c>
      <c r="K37" s="179" t="s">
        <v>734</v>
      </c>
      <c r="L37" s="179" t="s">
        <v>734</v>
      </c>
      <c r="M37" s="179" t="s">
        <v>734</v>
      </c>
      <c r="N37" s="169" t="s">
        <v>733</v>
      </c>
      <c r="O37" s="179" t="s">
        <v>734</v>
      </c>
      <c r="P37" s="179" t="s">
        <v>734</v>
      </c>
      <c r="Q37" s="179" t="s">
        <v>734</v>
      </c>
      <c r="R37" s="179" t="s">
        <v>734</v>
      </c>
      <c r="S37" s="169" t="s">
        <v>733</v>
      </c>
      <c r="T37" s="179" t="s">
        <v>131</v>
      </c>
      <c r="U37" s="179" t="s">
        <v>131</v>
      </c>
      <c r="V37" s="179" t="s">
        <v>131</v>
      </c>
      <c r="W37" s="179" t="s">
        <v>131</v>
      </c>
      <c r="X37" s="179" t="s">
        <v>131</v>
      </c>
      <c r="Y37" s="179" t="s">
        <v>131</v>
      </c>
      <c r="Z37" s="179" t="s">
        <v>131</v>
      </c>
      <c r="AA37" s="179" t="s">
        <v>131</v>
      </c>
      <c r="AB37" s="179" t="s">
        <v>131</v>
      </c>
      <c r="AC37" s="179" t="s">
        <v>131</v>
      </c>
      <c r="AD37" s="179" t="s">
        <v>131</v>
      </c>
      <c r="AE37" s="179" t="s">
        <v>131</v>
      </c>
      <c r="AF37" s="179" t="s">
        <v>131</v>
      </c>
      <c r="AG37" s="179" t="s">
        <v>131</v>
      </c>
      <c r="AH37" s="179" t="s">
        <v>131</v>
      </c>
      <c r="AI37" s="179" t="s">
        <v>131</v>
      </c>
      <c r="AJ37" s="100"/>
      <c r="AK37" s="100"/>
      <c r="AL37" s="100"/>
      <c r="AM37" s="100"/>
      <c r="AN37" s="100"/>
      <c r="AO37" s="100"/>
      <c r="AP37" s="100"/>
      <c r="AQ37" s="100"/>
      <c r="AR37" s="100"/>
    </row>
    <row r="38" spans="1:44" ht="281.25" customHeight="1" x14ac:dyDescent="0.2">
      <c r="A38" s="49" t="s">
        <v>484</v>
      </c>
      <c r="B38" s="25" t="s">
        <v>485</v>
      </c>
      <c r="C38" s="48" t="s">
        <v>486</v>
      </c>
      <c r="D38" s="57" t="s">
        <v>42</v>
      </c>
      <c r="E38" s="178" t="s">
        <v>395</v>
      </c>
      <c r="F38" s="179" t="s">
        <v>394</v>
      </c>
      <c r="G38" s="179" t="s">
        <v>395</v>
      </c>
      <c r="H38" s="179" t="s">
        <v>394</v>
      </c>
      <c r="I38" s="179" t="s">
        <v>395</v>
      </c>
      <c r="J38" s="179" t="s">
        <v>395</v>
      </c>
      <c r="K38" s="179" t="s">
        <v>394</v>
      </c>
      <c r="L38" s="179" t="s">
        <v>395</v>
      </c>
      <c r="M38" s="179" t="s">
        <v>394</v>
      </c>
      <c r="N38" s="179" t="s">
        <v>394</v>
      </c>
      <c r="O38" s="179" t="s">
        <v>394</v>
      </c>
      <c r="P38" s="179" t="s">
        <v>394</v>
      </c>
      <c r="Q38" s="179" t="s">
        <v>395</v>
      </c>
      <c r="R38" s="179" t="s">
        <v>394</v>
      </c>
      <c r="S38" s="179" t="s">
        <v>394</v>
      </c>
      <c r="T38" s="179" t="s">
        <v>395</v>
      </c>
      <c r="U38" s="179" t="s">
        <v>394</v>
      </c>
      <c r="V38" s="179" t="s">
        <v>394</v>
      </c>
      <c r="W38" s="179" t="s">
        <v>394</v>
      </c>
      <c r="X38" s="179" t="s">
        <v>394</v>
      </c>
      <c r="Y38" s="179" t="s">
        <v>394</v>
      </c>
      <c r="Z38" s="179" t="s">
        <v>394</v>
      </c>
      <c r="AA38" s="179" t="s">
        <v>394</v>
      </c>
      <c r="AB38" s="179" t="s">
        <v>394</v>
      </c>
      <c r="AC38" s="179" t="s">
        <v>395</v>
      </c>
      <c r="AD38" s="179" t="s">
        <v>394</v>
      </c>
      <c r="AE38" s="179" t="s">
        <v>394</v>
      </c>
      <c r="AF38" s="179" t="s">
        <v>394</v>
      </c>
      <c r="AG38" s="179" t="s">
        <v>394</v>
      </c>
      <c r="AH38" s="179" t="s">
        <v>395</v>
      </c>
      <c r="AI38" s="179" t="s">
        <v>394</v>
      </c>
      <c r="AJ38" s="100"/>
      <c r="AK38" s="100"/>
      <c r="AL38" s="100"/>
      <c r="AM38" s="100"/>
      <c r="AN38" s="100"/>
      <c r="AO38" s="100"/>
      <c r="AP38" s="100"/>
      <c r="AQ38" s="100"/>
      <c r="AR38" s="100"/>
    </row>
    <row r="39" spans="1:44" ht="111" customHeight="1" x14ac:dyDescent="0.2">
      <c r="A39" s="49" t="s">
        <v>487</v>
      </c>
      <c r="B39" s="25" t="s">
        <v>488</v>
      </c>
      <c r="C39" s="48" t="s">
        <v>489</v>
      </c>
      <c r="D39" s="32" t="s">
        <v>35</v>
      </c>
      <c r="E39" s="180" t="s">
        <v>680</v>
      </c>
      <c r="F39" s="181" t="s">
        <v>680</v>
      </c>
      <c r="G39" s="181" t="s">
        <v>680</v>
      </c>
      <c r="H39" s="181" t="s">
        <v>680</v>
      </c>
      <c r="I39" s="181" t="s">
        <v>680</v>
      </c>
      <c r="J39" s="181" t="s">
        <v>680</v>
      </c>
      <c r="K39" s="181" t="s">
        <v>680</v>
      </c>
      <c r="L39" s="181" t="s">
        <v>680</v>
      </c>
      <c r="M39" s="181" t="s">
        <v>680</v>
      </c>
      <c r="N39" s="181" t="s">
        <v>680</v>
      </c>
      <c r="O39" s="181" t="s">
        <v>680</v>
      </c>
      <c r="P39" s="181" t="s">
        <v>680</v>
      </c>
      <c r="Q39" s="181" t="s">
        <v>680</v>
      </c>
      <c r="R39" s="181" t="s">
        <v>680</v>
      </c>
      <c r="S39" s="181" t="s">
        <v>680</v>
      </c>
      <c r="T39" s="181" t="s">
        <v>680</v>
      </c>
      <c r="U39" s="181" t="s">
        <v>680</v>
      </c>
      <c r="V39" s="181" t="s">
        <v>680</v>
      </c>
      <c r="W39" s="181" t="s">
        <v>680</v>
      </c>
      <c r="X39" s="181" t="s">
        <v>680</v>
      </c>
      <c r="Y39" s="181" t="s">
        <v>680</v>
      </c>
      <c r="Z39" s="181" t="s">
        <v>680</v>
      </c>
      <c r="AA39" s="181" t="s">
        <v>680</v>
      </c>
      <c r="AB39" s="181" t="s">
        <v>680</v>
      </c>
      <c r="AC39" s="181" t="s">
        <v>680</v>
      </c>
      <c r="AD39" s="181" t="s">
        <v>680</v>
      </c>
      <c r="AE39" s="181" t="s">
        <v>680</v>
      </c>
      <c r="AF39" s="181" t="s">
        <v>680</v>
      </c>
      <c r="AG39" s="181" t="s">
        <v>680</v>
      </c>
      <c r="AH39" s="181" t="s">
        <v>680</v>
      </c>
      <c r="AI39" s="181" t="s">
        <v>680</v>
      </c>
      <c r="AJ39" s="101"/>
      <c r="AK39" s="101"/>
      <c r="AL39" s="101"/>
      <c r="AM39" s="101"/>
      <c r="AN39" s="101"/>
      <c r="AO39" s="101"/>
      <c r="AP39" s="101"/>
      <c r="AQ39" s="101"/>
      <c r="AR39" s="101"/>
    </row>
    <row r="40" spans="1:44" ht="111" customHeight="1" x14ac:dyDescent="0.2">
      <c r="A40" s="49" t="s">
        <v>491</v>
      </c>
      <c r="B40" s="25" t="s">
        <v>492</v>
      </c>
      <c r="C40" s="48" t="s">
        <v>493</v>
      </c>
      <c r="D40" s="32" t="s">
        <v>35</v>
      </c>
      <c r="E40" s="166" t="s">
        <v>131</v>
      </c>
      <c r="F40" s="189" t="s">
        <v>735</v>
      </c>
      <c r="G40" s="167" t="s">
        <v>131</v>
      </c>
      <c r="H40" s="189" t="s">
        <v>736</v>
      </c>
      <c r="I40" s="167" t="s">
        <v>131</v>
      </c>
      <c r="J40" s="167" t="s">
        <v>131</v>
      </c>
      <c r="K40" s="189" t="s">
        <v>737</v>
      </c>
      <c r="L40" s="189" t="s">
        <v>131</v>
      </c>
      <c r="M40" s="189" t="s">
        <v>738</v>
      </c>
      <c r="N40" s="189" t="s">
        <v>739</v>
      </c>
      <c r="O40" s="189" t="s">
        <v>740</v>
      </c>
      <c r="P40" s="189" t="s">
        <v>741</v>
      </c>
      <c r="Q40" s="189" t="s">
        <v>131</v>
      </c>
      <c r="R40" s="189" t="s">
        <v>742</v>
      </c>
      <c r="S40" s="189" t="s">
        <v>743</v>
      </c>
      <c r="T40" s="189" t="s">
        <v>131</v>
      </c>
      <c r="U40" s="189" t="s">
        <v>744</v>
      </c>
      <c r="V40" s="189" t="s">
        <v>745</v>
      </c>
      <c r="W40" s="189" t="s">
        <v>746</v>
      </c>
      <c r="X40" s="189" t="s">
        <v>747</v>
      </c>
      <c r="Y40" s="189" t="s">
        <v>748</v>
      </c>
      <c r="Z40" s="189" t="s">
        <v>749</v>
      </c>
      <c r="AA40" s="189" t="s">
        <v>750</v>
      </c>
      <c r="AB40" s="189" t="s">
        <v>751</v>
      </c>
      <c r="AC40" s="189" t="s">
        <v>131</v>
      </c>
      <c r="AD40" s="189" t="s">
        <v>752</v>
      </c>
      <c r="AE40" s="189" t="s">
        <v>753</v>
      </c>
      <c r="AF40" s="189" t="s">
        <v>754</v>
      </c>
      <c r="AG40" s="189" t="s">
        <v>755</v>
      </c>
      <c r="AH40" s="189" t="s">
        <v>131</v>
      </c>
      <c r="AI40" s="189" t="s">
        <v>756</v>
      </c>
      <c r="AJ40" s="100"/>
      <c r="AK40" s="100"/>
      <c r="AL40" s="100"/>
      <c r="AM40" s="100"/>
      <c r="AN40" s="100"/>
      <c r="AO40" s="100"/>
      <c r="AP40" s="100"/>
      <c r="AQ40" s="100"/>
      <c r="AR40" s="100"/>
    </row>
    <row r="41" spans="1:44" ht="111" customHeight="1" x14ac:dyDescent="0.2">
      <c r="A41" s="49" t="s">
        <v>524</v>
      </c>
      <c r="B41" s="25" t="s">
        <v>525</v>
      </c>
      <c r="C41" s="48" t="s">
        <v>526</v>
      </c>
      <c r="D41" s="32" t="s">
        <v>35</v>
      </c>
      <c r="E41" s="178" t="s">
        <v>131</v>
      </c>
      <c r="F41" s="169" t="s">
        <v>757</v>
      </c>
      <c r="G41" s="179" t="s">
        <v>131</v>
      </c>
      <c r="H41" s="169" t="s">
        <v>758</v>
      </c>
      <c r="I41" s="179" t="s">
        <v>131</v>
      </c>
      <c r="J41" s="179" t="s">
        <v>131</v>
      </c>
      <c r="K41" s="169" t="s">
        <v>759</v>
      </c>
      <c r="L41" s="169" t="s">
        <v>131</v>
      </c>
      <c r="M41" s="169" t="s">
        <v>760</v>
      </c>
      <c r="N41" s="169" t="s">
        <v>761</v>
      </c>
      <c r="O41" s="169" t="s">
        <v>762</v>
      </c>
      <c r="P41" s="169" t="s">
        <v>763</v>
      </c>
      <c r="Q41" s="169" t="s">
        <v>131</v>
      </c>
      <c r="R41" s="169" t="s">
        <v>764</v>
      </c>
      <c r="S41" s="169" t="s">
        <v>765</v>
      </c>
      <c r="T41" s="169" t="s">
        <v>131</v>
      </c>
      <c r="U41" s="169" t="s">
        <v>766</v>
      </c>
      <c r="V41" s="169" t="s">
        <v>767</v>
      </c>
      <c r="W41" s="169" t="s">
        <v>768</v>
      </c>
      <c r="X41" s="169" t="s">
        <v>769</v>
      </c>
      <c r="Y41" s="169" t="s">
        <v>770</v>
      </c>
      <c r="Z41" s="169" t="s">
        <v>771</v>
      </c>
      <c r="AA41" s="169" t="s">
        <v>772</v>
      </c>
      <c r="AB41" s="169" t="s">
        <v>773</v>
      </c>
      <c r="AC41" s="169" t="s">
        <v>131</v>
      </c>
      <c r="AD41" s="169" t="s">
        <v>774</v>
      </c>
      <c r="AE41" s="169" t="s">
        <v>775</v>
      </c>
      <c r="AF41" s="169" t="s">
        <v>776</v>
      </c>
      <c r="AG41" s="169" t="s">
        <v>777</v>
      </c>
      <c r="AH41" s="169" t="s">
        <v>131</v>
      </c>
      <c r="AI41" s="169" t="s">
        <v>778</v>
      </c>
      <c r="AJ41" s="100"/>
      <c r="AK41" s="100"/>
      <c r="AL41" s="100"/>
      <c r="AM41" s="100"/>
      <c r="AN41" s="100"/>
      <c r="AO41" s="100"/>
      <c r="AP41" s="100"/>
      <c r="AQ41" s="100"/>
      <c r="AR41" s="100"/>
    </row>
    <row r="42" spans="1:44" ht="111" customHeight="1" thickBot="1" x14ac:dyDescent="0.3">
      <c r="A42" s="56" t="s">
        <v>557</v>
      </c>
      <c r="B42" s="53" t="s">
        <v>558</v>
      </c>
      <c r="C42" s="53" t="s">
        <v>559</v>
      </c>
      <c r="D42" s="88" t="s">
        <v>46</v>
      </c>
      <c r="E42" s="196" t="s">
        <v>131</v>
      </c>
      <c r="F42" s="191" t="s">
        <v>730</v>
      </c>
      <c r="G42" s="191" t="s">
        <v>129</v>
      </c>
      <c r="H42" s="191" t="s">
        <v>729</v>
      </c>
      <c r="I42" s="191" t="s">
        <v>129</v>
      </c>
      <c r="J42" s="191" t="s">
        <v>129</v>
      </c>
      <c r="K42" s="211" t="s">
        <v>731</v>
      </c>
      <c r="L42" s="191" t="s">
        <v>129</v>
      </c>
      <c r="M42" s="191" t="s">
        <v>730</v>
      </c>
      <c r="N42" s="191" t="s">
        <v>730</v>
      </c>
      <c r="O42" s="191" t="s">
        <v>729</v>
      </c>
      <c r="P42" s="191" t="s">
        <v>729</v>
      </c>
      <c r="Q42" s="191" t="s">
        <v>129</v>
      </c>
      <c r="R42" s="191" t="s">
        <v>730</v>
      </c>
      <c r="S42" s="191" t="s">
        <v>729</v>
      </c>
      <c r="T42" s="191" t="s">
        <v>129</v>
      </c>
      <c r="U42" s="191" t="s">
        <v>730</v>
      </c>
      <c r="V42" s="191" t="s">
        <v>730</v>
      </c>
      <c r="W42" s="191" t="s">
        <v>730</v>
      </c>
      <c r="X42" s="191" t="s">
        <v>729</v>
      </c>
      <c r="Y42" s="191" t="s">
        <v>729</v>
      </c>
      <c r="Z42" s="191" t="s">
        <v>729</v>
      </c>
      <c r="AA42" s="191" t="s">
        <v>729</v>
      </c>
      <c r="AB42" s="191" t="s">
        <v>730</v>
      </c>
      <c r="AC42" s="191" t="s">
        <v>129</v>
      </c>
      <c r="AD42" s="191" t="s">
        <v>729</v>
      </c>
      <c r="AE42" s="191" t="s">
        <v>730</v>
      </c>
      <c r="AF42" s="191" t="s">
        <v>729</v>
      </c>
      <c r="AG42" s="191" t="s">
        <v>730</v>
      </c>
      <c r="AH42" s="191" t="s">
        <v>129</v>
      </c>
      <c r="AI42" s="191" t="s">
        <v>730</v>
      </c>
      <c r="AJ42" s="105"/>
      <c r="AK42" s="105"/>
      <c r="AL42" s="105"/>
      <c r="AM42" s="105"/>
      <c r="AN42" s="105"/>
      <c r="AO42" s="105"/>
      <c r="AP42" s="105"/>
      <c r="AQ42" s="105"/>
      <c r="AR42" s="105"/>
    </row>
    <row r="43" spans="1:44" ht="111"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11"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11"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11"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M15:CZ15" xr:uid="{00000000-0002-0000-04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xr:uid="{00000000-0002-0000-0400-000001000000}">
          <x14:formula1>
            <xm:f>'Set Values'!$I$3:$I$7</xm:f>
          </x14:formula1>
          <xm:sqref>E19:CZ19</xm:sqref>
        </x14:dataValidation>
        <x14:dataValidation type="list" allowBlank="1" showInputMessage="1" prompt="To enter free text, select cell and type - do not click into cell" xr:uid="{00000000-0002-0000-0400-000002000000}">
          <x14:formula1>
            <xm:f>'Set Values'!$I$3:$I$7</xm:f>
          </x14:formula1>
          <xm:sqref>M17:CZ17</xm:sqref>
        </x14:dataValidation>
        <x14:dataValidation type="list" allowBlank="1" showInputMessage="1" prompt="To enter free text, select cell and type - do not click into cell" xr:uid="{00000000-0002-0000-0400-000003000000}">
          <x14:formula1>
            <xm:f>'Set Values'!$F$3:$F$12</xm:f>
          </x14:formula1>
          <xm:sqref>M14:CZ14</xm:sqref>
        </x14:dataValidation>
        <x14:dataValidation type="list" allowBlank="1" showInputMessage="1" showErrorMessage="1" xr:uid="{00000000-0002-0000-0400-000004000000}">
          <x14:formula1>
            <xm:f>'Set Values'!$M$3:$M$4</xm:f>
          </x14:formula1>
          <xm:sqref>AJ38:AR38 AJ31:AR31</xm:sqref>
        </x14:dataValidation>
        <x14:dataValidation type="list" allowBlank="1" showInputMessage="1" prompt="To enter free text, select cell and type - do not click into cell" xr:uid="{00000000-0002-0000-0400-000006000000}">
          <x14:formula1>
            <xm:f>'Set Values'!$G$3:$G$14</xm:f>
          </x14:formula1>
          <xm:sqref>M16:CZ16</xm:sqref>
        </x14:dataValidation>
        <x14:dataValidation type="list" allowBlank="1" showInputMessage="1" prompt="To enter free text, select cell and type - do not click into cell" xr:uid="{00000000-0002-0000-0400-000008000000}">
          <x14:formula1>
            <xm:f>'Set Values'!$H$3:$H$12</xm:f>
          </x14:formula1>
          <xm:sqref>M18:CZ18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Z135"/>
  <sheetViews>
    <sheetView showGridLines="0" topLeftCell="A35" zoomScale="55" zoomScaleNormal="5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10" width="50.5703125" style="76" customWidth="1"/>
    <col min="11" max="12" width="24.85546875" style="76" customWidth="1"/>
    <col min="13"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IF('I_State&amp;Prog_Info'!H15="","[Program 4]",'I_State&amp;Prog_Info'!H15)</f>
        <v xml:space="preserve">Dental Managed Care </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1" customHeight="1" x14ac:dyDescent="0.2">
      <c r="A4" s="239" t="s">
        <v>176</v>
      </c>
      <c r="B4" s="240"/>
      <c r="C4" s="92" t="str">
        <f>IF('I_State&amp;Prog_Info'!H17="","(Placeholder for plan type)",'I_State&amp;Prog_Info'!H17)</f>
        <v>PAHP</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IF('I_State&amp;Prog_Info'!H59="","(Placeholder for providers)",'I_State&amp;Prog_Info'!H59)</f>
        <v>Pediatric dental,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IF('I_State&amp;Prog_Info'!H39="","(Placeholder for separate analysis and results document)",'I_State&amp;Prog_Info'!H39)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IF('I_State&amp;Prog_Info'!H40="","(Placeholder for separate analysis and results document)",'I_State&amp;Prog_Info'!H40)</f>
        <v>Please see the “DMC Summary Document” and "Medi-Cal (DMC) Methodology Overview” to demonstrate the methodology conducted to analyze 42 CFR § 438.68 and 42 CFR § 438.206.</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f>IF('I_State&amp;Prog_Info'!H41="","(Placeholder for separate analysis and results document)",'I_State&amp;Prog_Info'!H41)</f>
        <v>45077</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t="s">
        <v>779</v>
      </c>
      <c r="F14" s="100" t="s">
        <v>779</v>
      </c>
      <c r="G14" s="100" t="s">
        <v>288</v>
      </c>
      <c r="H14" s="100" t="s">
        <v>780</v>
      </c>
      <c r="I14" s="100" t="s">
        <v>291</v>
      </c>
      <c r="J14" s="100" t="s">
        <v>291</v>
      </c>
      <c r="K14" s="100" t="s">
        <v>291</v>
      </c>
      <c r="L14" s="100" t="s">
        <v>291</v>
      </c>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52.5" customHeight="1" x14ac:dyDescent="0.2">
      <c r="A15" s="73" t="s">
        <v>294</v>
      </c>
      <c r="B15" s="48" t="s">
        <v>295</v>
      </c>
      <c r="C15" s="25" t="s">
        <v>296</v>
      </c>
      <c r="D15" s="58" t="s">
        <v>35</v>
      </c>
      <c r="E15" s="122" t="s">
        <v>781</v>
      </c>
      <c r="F15" s="122" t="s">
        <v>782</v>
      </c>
      <c r="G15" s="122" t="s">
        <v>783</v>
      </c>
      <c r="H15" s="122" t="s">
        <v>784</v>
      </c>
      <c r="I15" s="122" t="s">
        <v>785</v>
      </c>
      <c r="J15" s="122" t="s">
        <v>786</v>
      </c>
      <c r="K15" s="122" t="s">
        <v>787</v>
      </c>
      <c r="L15" s="122" t="s">
        <v>788</v>
      </c>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99.75" x14ac:dyDescent="0.2">
      <c r="A16" s="73" t="s">
        <v>306</v>
      </c>
      <c r="B16" s="48" t="s">
        <v>307</v>
      </c>
      <c r="C16" s="48" t="s">
        <v>308</v>
      </c>
      <c r="D16" s="58" t="s">
        <v>76</v>
      </c>
      <c r="E16" s="123" t="s">
        <v>789</v>
      </c>
      <c r="F16" s="160" t="s">
        <v>790</v>
      </c>
      <c r="G16" s="101" t="s">
        <v>789</v>
      </c>
      <c r="H16" s="101" t="s">
        <v>789</v>
      </c>
      <c r="I16" s="101" t="s">
        <v>789</v>
      </c>
      <c r="J16" s="123" t="s">
        <v>791</v>
      </c>
      <c r="K16" s="160" t="s">
        <v>791</v>
      </c>
      <c r="L16" s="123" t="s">
        <v>790</v>
      </c>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t="s">
        <v>315</v>
      </c>
      <c r="F17" s="101" t="s">
        <v>315</v>
      </c>
      <c r="G17" s="101" t="s">
        <v>315</v>
      </c>
      <c r="H17" s="101" t="s">
        <v>315</v>
      </c>
      <c r="I17" s="101" t="s">
        <v>315</v>
      </c>
      <c r="J17" s="101" t="s">
        <v>316</v>
      </c>
      <c r="K17" s="101" t="s">
        <v>317</v>
      </c>
      <c r="L17" s="101" t="s">
        <v>315</v>
      </c>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t="s">
        <v>792</v>
      </c>
      <c r="F18" s="102" t="s">
        <v>792</v>
      </c>
      <c r="G18" s="102" t="s">
        <v>792</v>
      </c>
      <c r="H18" s="102" t="s">
        <v>792</v>
      </c>
      <c r="I18" s="102" t="s">
        <v>792</v>
      </c>
      <c r="J18" s="102" t="s">
        <v>792</v>
      </c>
      <c r="K18" s="102" t="s">
        <v>792</v>
      </c>
      <c r="L18" s="102" t="s">
        <v>792</v>
      </c>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t="s">
        <v>793</v>
      </c>
      <c r="F23" s="96" t="s">
        <v>794</v>
      </c>
      <c r="G23" s="69" t="s">
        <v>793</v>
      </c>
      <c r="H23" s="69" t="s">
        <v>793</v>
      </c>
      <c r="I23" s="69" t="s">
        <v>337</v>
      </c>
      <c r="J23" s="69" t="s">
        <v>795</v>
      </c>
      <c r="K23" s="69" t="s">
        <v>794</v>
      </c>
      <c r="L23" s="69" t="s">
        <v>794</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t="s">
        <v>341</v>
      </c>
      <c r="F24" s="98" t="s">
        <v>341</v>
      </c>
      <c r="G24" s="97" t="s">
        <v>341</v>
      </c>
      <c r="H24" s="97" t="s">
        <v>341</v>
      </c>
      <c r="I24" s="97" t="s">
        <v>337</v>
      </c>
      <c r="J24" s="97" t="s">
        <v>341</v>
      </c>
      <c r="K24" s="97" t="s">
        <v>341</v>
      </c>
      <c r="L24" s="97" t="s">
        <v>341</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t="s">
        <v>131</v>
      </c>
      <c r="F25" s="95" t="s">
        <v>131</v>
      </c>
      <c r="G25" s="95" t="s">
        <v>131</v>
      </c>
      <c r="H25" s="95" t="s">
        <v>131</v>
      </c>
      <c r="I25" s="95" t="s">
        <v>131</v>
      </c>
      <c r="J25" s="95" t="s">
        <v>131</v>
      </c>
      <c r="K25" s="95" t="s">
        <v>131</v>
      </c>
      <c r="L25" s="9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Health Net of California, Inc - Los Angeles</v>
      </c>
      <c r="F29" s="5" t="str">
        <f>IF(F30&lt;&gt;"",F30,"[Plan 2]")</f>
        <v>Access Dental Plan - Los Angeles</v>
      </c>
      <c r="G29" s="5" t="str">
        <f>IF(G30&lt;&gt;"",G30,"[Plan 3]")</f>
        <v>LIBERTY Dental Plan - Los Angeles</v>
      </c>
      <c r="H29" s="5" t="str">
        <f>IF(H30&lt;&gt;"",H30,"[Plan 4]")</f>
        <v>Health Net of California, Inc. - Sacramento</v>
      </c>
      <c r="I29" s="5" t="str">
        <f>IF(I30&lt;&gt;"",I30,"[Plan 5]")</f>
        <v>Access Dental Plan - Sacramento</v>
      </c>
      <c r="J29" s="5" t="str">
        <f>IF(J30&lt;&gt;"",J30,"[Plan 6]")</f>
        <v>LIBERTY Dental Plan - Sacramento</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t="s">
        <v>796</v>
      </c>
      <c r="F30" s="103" t="s">
        <v>797</v>
      </c>
      <c r="G30" s="100" t="s">
        <v>798</v>
      </c>
      <c r="H30" s="100" t="s">
        <v>799</v>
      </c>
      <c r="I30" s="100" t="s">
        <v>800</v>
      </c>
      <c r="J30" s="100" t="s">
        <v>801</v>
      </c>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t="s">
        <v>394</v>
      </c>
      <c r="F31" s="100" t="s">
        <v>394</v>
      </c>
      <c r="G31" s="100" t="s">
        <v>394</v>
      </c>
      <c r="H31" s="100" t="s">
        <v>395</v>
      </c>
      <c r="I31" s="100" t="s">
        <v>394</v>
      </c>
      <c r="J31" s="100" t="s">
        <v>395</v>
      </c>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85.5" x14ac:dyDescent="0.2">
      <c r="A32" s="49" t="s">
        <v>396</v>
      </c>
      <c r="B32" s="25" t="s">
        <v>397</v>
      </c>
      <c r="C32" s="75" t="s">
        <v>398</v>
      </c>
      <c r="D32" s="32" t="s">
        <v>35</v>
      </c>
      <c r="E32" s="203" t="s">
        <v>802</v>
      </c>
      <c r="F32" s="202" t="s">
        <v>802</v>
      </c>
      <c r="G32" s="123" t="s">
        <v>802</v>
      </c>
      <c r="H32" s="202" t="s">
        <v>802</v>
      </c>
      <c r="I32" s="123" t="s">
        <v>802</v>
      </c>
      <c r="J32" s="123" t="s">
        <v>802</v>
      </c>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t="s">
        <v>803</v>
      </c>
      <c r="F33" s="101" t="s">
        <v>804</v>
      </c>
      <c r="G33" s="101" t="s">
        <v>805</v>
      </c>
      <c r="H33" s="101" t="s">
        <v>131</v>
      </c>
      <c r="I33" s="101" t="s">
        <v>806</v>
      </c>
      <c r="J33" s="101" t="s">
        <v>131</v>
      </c>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t="s">
        <v>807</v>
      </c>
      <c r="F34" s="101" t="s">
        <v>808</v>
      </c>
      <c r="G34" s="101" t="s">
        <v>809</v>
      </c>
      <c r="H34" s="101" t="s">
        <v>131</v>
      </c>
      <c r="I34" s="101" t="s">
        <v>810</v>
      </c>
      <c r="J34" s="101" t="s">
        <v>131</v>
      </c>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v>45140</v>
      </c>
      <c r="F35" s="104">
        <v>45140</v>
      </c>
      <c r="G35" s="104">
        <v>45140</v>
      </c>
      <c r="H35" s="104" t="s">
        <v>131</v>
      </c>
      <c r="I35" s="104">
        <v>45140</v>
      </c>
      <c r="J35" s="104" t="s">
        <v>131</v>
      </c>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96" t="s">
        <v>129</v>
      </c>
      <c r="F36" s="103" t="s">
        <v>129</v>
      </c>
      <c r="G36" s="100" t="s">
        <v>129</v>
      </c>
      <c r="H36" s="100" t="s">
        <v>811</v>
      </c>
      <c r="I36" s="122" t="s">
        <v>129</v>
      </c>
      <c r="J36" s="100" t="s">
        <v>811</v>
      </c>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96" t="s">
        <v>131</v>
      </c>
      <c r="F37" s="96" t="s">
        <v>131</v>
      </c>
      <c r="G37" s="100" t="s">
        <v>131</v>
      </c>
      <c r="H37" s="122" t="s">
        <v>812</v>
      </c>
      <c r="I37" s="122" t="s">
        <v>131</v>
      </c>
      <c r="J37" s="122" t="s">
        <v>813</v>
      </c>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t="s">
        <v>395</v>
      </c>
      <c r="F38" s="100" t="s">
        <v>395</v>
      </c>
      <c r="G38" s="100" t="s">
        <v>395</v>
      </c>
      <c r="H38" s="100" t="s">
        <v>395</v>
      </c>
      <c r="I38" s="100" t="s">
        <v>395</v>
      </c>
      <c r="J38" s="100" t="s">
        <v>395</v>
      </c>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23" t="s">
        <v>802</v>
      </c>
      <c r="F39" s="123" t="s">
        <v>802</v>
      </c>
      <c r="G39" s="123" t="s">
        <v>802</v>
      </c>
      <c r="H39" s="123" t="s">
        <v>802</v>
      </c>
      <c r="I39" s="123" t="s">
        <v>802</v>
      </c>
      <c r="J39" s="123" t="s">
        <v>802</v>
      </c>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t="s">
        <v>131</v>
      </c>
      <c r="F40" s="100" t="s">
        <v>131</v>
      </c>
      <c r="G40" s="100" t="s">
        <v>131</v>
      </c>
      <c r="H40" s="100" t="s">
        <v>131</v>
      </c>
      <c r="I40" s="100" t="s">
        <v>131</v>
      </c>
      <c r="J40" s="100" t="s">
        <v>131</v>
      </c>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t="s">
        <v>131</v>
      </c>
      <c r="F41" s="100" t="s">
        <v>131</v>
      </c>
      <c r="G41" s="100" t="s">
        <v>131</v>
      </c>
      <c r="H41" s="100" t="s">
        <v>131</v>
      </c>
      <c r="I41" s="100" t="s">
        <v>131</v>
      </c>
      <c r="J41" s="100" t="s">
        <v>131</v>
      </c>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t="s">
        <v>131</v>
      </c>
      <c r="F42" s="105" t="s">
        <v>131</v>
      </c>
      <c r="G42" s="105" t="s">
        <v>131</v>
      </c>
      <c r="H42" s="105" t="s">
        <v>131</v>
      </c>
      <c r="I42" s="105" t="s">
        <v>131</v>
      </c>
      <c r="J42" s="105" t="s">
        <v>131</v>
      </c>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500-000000000000}"/>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500-000001000000}">
          <x14:formula1>
            <xm:f>'Set Values'!$H$3:$H$12</xm:f>
          </x14:formula1>
          <xm:sqref>E18:CZ18</xm:sqref>
        </x14:dataValidation>
        <x14:dataValidation type="list" allowBlank="1" showInputMessage="1" xr:uid="{00000000-0002-0000-0500-000002000000}">
          <x14:formula1>
            <xm:f>'Set Values'!$K$3:$K$10</xm:f>
          </x14:formula1>
          <xm:sqref>E23:L23</xm:sqref>
        </x14:dataValidation>
        <x14:dataValidation type="list" allowBlank="1" showInputMessage="1" prompt="To enter free text, select cell and type - do not click into cell" xr:uid="{00000000-0002-0000-0500-000003000000}">
          <x14:formula1>
            <xm:f>'Set Values'!$G$3:$G$14</xm:f>
          </x14:formula1>
          <xm:sqref>E16 G16:J16 L16:CZ16</xm:sqref>
        </x14:dataValidation>
        <x14:dataValidation type="list" allowBlank="1" showInputMessage="1" showErrorMessage="1" xr:uid="{00000000-0002-0000-0500-000004000000}">
          <x14:formula1>
            <xm:f>'Set Values'!$L$3:$L$5</xm:f>
          </x14:formula1>
          <xm:sqref>E24:L24</xm:sqref>
        </x14:dataValidation>
        <x14:dataValidation type="list" allowBlank="1" showInputMessage="1" showErrorMessage="1" xr:uid="{00000000-0002-0000-0500-000005000000}">
          <x14:formula1>
            <xm:f>'Set Values'!$M$3:$M$4</xm:f>
          </x14:formula1>
          <xm:sqref>E31:AR31 E38:AR38</xm:sqref>
        </x14:dataValidation>
        <x14:dataValidation type="list" allowBlank="1" showInputMessage="1" prompt="To enter free text, select cell and type - do not click into cell" xr:uid="{00000000-0002-0000-0500-000006000000}">
          <x14:formula1>
            <xm:f>'Set Values'!$F$3:$F$12</xm:f>
          </x14:formula1>
          <xm:sqref>E14:CZ14</xm:sqref>
        </x14:dataValidation>
        <x14:dataValidation type="list" allowBlank="1" showInputMessage="1" prompt="To enter free text, select cell and type - do not click into cell" xr:uid="{00000000-0002-0000-0500-000007000000}">
          <x14:formula1>
            <xm:f>'Set Values'!$I$3:$I$7</xm:f>
          </x14:formula1>
          <xm:sqref>E17:CZ17</xm:sqref>
        </x14:dataValidation>
        <x14:dataValidation type="list" allowBlank="1" showInputMessage="1" xr:uid="{00000000-0002-0000-0500-000008000000}">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135"/>
  <sheetViews>
    <sheetView showGridLines="0" topLeftCell="A38" zoomScale="85" zoomScaleNormal="8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41" width="99.42578125" style="76" customWidth="1"/>
    <col min="42"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DATA OK: Assurances correctly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IF('I_State&amp;Prog_Info'!I15="","[Program 5]",'I_State&amp;Prog_Info'!I15)</f>
        <v>Medi-Cal Managed Care</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IF('I_State&amp;Prog_Info'!I17="","(Placeholder for plan type)",'I_State&amp;Prog_Info'!I17)</f>
        <v>MCO</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IF('I_State&amp;Prog_Info'!I59="","(Placeholder for providers)",'I_State&amp;Prog_Info'!I59)</f>
        <v>Adult primary care, 
Pediatric primary care, 
OB/GYN, 
Adult behavioral health, 
Pediatric behavioral health, 
Adult specialist, 
Pediatric specialist, 
Hospital, 
LTSS, 
other services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IF('I_State&amp;Prog_Info'!I39="","(Placeholder for separate analysis and results document)",'I_State&amp;Prog_Info'!I39)</f>
        <v>Yes, analysis methods and results are contained in a separate document(s)</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IF('I_State&amp;Prog_Info'!I40="","(Placeholder for separate analysis and results document)",'I_State&amp;Prog_Info'!I40)</f>
        <v>Fort the methodology conducted to analyze 42 CFR 438.68 &amp; 42 CFR 438.206 see document "2022 ANC Analysis Methods"; For the plan specific results by county see document "2022 ANC MCP Results"; and for the Alternative Access Standards (AAS) Request Exceptions granted see document "2022 ANC Alternative Access Standards Requests"</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IF('I_State&amp;Prog_Info'!I41="","(Placeholder for separate analysis and results document)",'I_State&amp;Prog_Info'!I41)</f>
        <v>11/01/2022 - 6/30/2023</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66" t="s">
        <v>290</v>
      </c>
      <c r="F14" s="167" t="s">
        <v>290</v>
      </c>
      <c r="G14" s="167" t="s">
        <v>290</v>
      </c>
      <c r="H14" s="167" t="s">
        <v>289</v>
      </c>
      <c r="I14" s="167" t="s">
        <v>289</v>
      </c>
      <c r="J14" s="167" t="s">
        <v>289</v>
      </c>
      <c r="K14" s="167" t="s">
        <v>289</v>
      </c>
      <c r="L14" s="167" t="s">
        <v>289</v>
      </c>
      <c r="M14" s="167" t="s">
        <v>289</v>
      </c>
      <c r="N14" s="167" t="s">
        <v>289</v>
      </c>
      <c r="O14" s="167" t="s">
        <v>289</v>
      </c>
      <c r="P14" s="167" t="s">
        <v>289</v>
      </c>
      <c r="Q14" s="167" t="s">
        <v>289</v>
      </c>
      <c r="R14" s="167" t="s">
        <v>289</v>
      </c>
      <c r="S14" s="167" t="s">
        <v>289</v>
      </c>
      <c r="T14" s="167" t="s">
        <v>289</v>
      </c>
      <c r="U14" s="167" t="s">
        <v>289</v>
      </c>
      <c r="V14" s="167" t="s">
        <v>289</v>
      </c>
      <c r="W14" s="167" t="s">
        <v>291</v>
      </c>
      <c r="X14" s="167" t="s">
        <v>291</v>
      </c>
      <c r="Y14" s="167" t="s">
        <v>291</v>
      </c>
      <c r="Z14" s="167" t="s">
        <v>291</v>
      </c>
      <c r="AA14" s="167" t="s">
        <v>291</v>
      </c>
      <c r="AB14" s="167" t="s">
        <v>291</v>
      </c>
      <c r="AC14" s="167" t="s">
        <v>291</v>
      </c>
      <c r="AD14" s="167" t="s">
        <v>291</v>
      </c>
      <c r="AE14" s="167" t="s">
        <v>291</v>
      </c>
      <c r="AF14" s="167" t="s">
        <v>291</v>
      </c>
      <c r="AG14" s="167" t="s">
        <v>291</v>
      </c>
      <c r="AH14" s="167" t="s">
        <v>291</v>
      </c>
      <c r="AI14" s="167" t="s">
        <v>291</v>
      </c>
      <c r="AJ14" s="167" t="s">
        <v>291</v>
      </c>
      <c r="AK14" s="167" t="s">
        <v>291</v>
      </c>
      <c r="AL14" s="167" t="s">
        <v>291</v>
      </c>
      <c r="AM14" s="167" t="s">
        <v>814</v>
      </c>
      <c r="AN14" s="167" t="s">
        <v>815</v>
      </c>
      <c r="AO14" s="167" t="s">
        <v>815</v>
      </c>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71.25" x14ac:dyDescent="0.2">
      <c r="A15" s="73" t="s">
        <v>294</v>
      </c>
      <c r="B15" s="48" t="s">
        <v>295</v>
      </c>
      <c r="C15" s="25" t="s">
        <v>296</v>
      </c>
      <c r="D15" s="58" t="s">
        <v>35</v>
      </c>
      <c r="E15" s="178" t="s">
        <v>816</v>
      </c>
      <c r="F15" s="179" t="s">
        <v>817</v>
      </c>
      <c r="G15" s="169" t="s">
        <v>818</v>
      </c>
      <c r="H15" s="169" t="s">
        <v>819</v>
      </c>
      <c r="I15" s="169" t="s">
        <v>820</v>
      </c>
      <c r="J15" s="169" t="s">
        <v>821</v>
      </c>
      <c r="K15" s="169" t="s">
        <v>822</v>
      </c>
      <c r="L15" s="169" t="s">
        <v>823</v>
      </c>
      <c r="M15" s="169" t="s">
        <v>819</v>
      </c>
      <c r="N15" s="169" t="s">
        <v>824</v>
      </c>
      <c r="O15" s="169" t="s">
        <v>821</v>
      </c>
      <c r="P15" s="169" t="s">
        <v>825</v>
      </c>
      <c r="Q15" s="169" t="s">
        <v>826</v>
      </c>
      <c r="R15" s="169" t="s">
        <v>827</v>
      </c>
      <c r="S15" s="169" t="s">
        <v>824</v>
      </c>
      <c r="T15" s="169" t="s">
        <v>828</v>
      </c>
      <c r="U15" s="169" t="s">
        <v>822</v>
      </c>
      <c r="V15" s="169" t="s">
        <v>826</v>
      </c>
      <c r="W15" s="179" t="s">
        <v>829</v>
      </c>
      <c r="X15" s="179" t="s">
        <v>830</v>
      </c>
      <c r="Y15" s="179" t="s">
        <v>831</v>
      </c>
      <c r="Z15" s="179" t="s">
        <v>830</v>
      </c>
      <c r="AA15" s="179" t="s">
        <v>832</v>
      </c>
      <c r="AB15" s="179" t="s">
        <v>833</v>
      </c>
      <c r="AC15" s="179" t="s">
        <v>831</v>
      </c>
      <c r="AD15" s="179" t="s">
        <v>834</v>
      </c>
      <c r="AE15" s="179" t="s">
        <v>834</v>
      </c>
      <c r="AF15" s="179" t="s">
        <v>835</v>
      </c>
      <c r="AG15" s="179" t="s">
        <v>836</v>
      </c>
      <c r="AH15" s="179" t="s">
        <v>834</v>
      </c>
      <c r="AI15" s="179" t="s">
        <v>834</v>
      </c>
      <c r="AJ15" s="179" t="s">
        <v>835</v>
      </c>
      <c r="AK15" s="179" t="s">
        <v>836</v>
      </c>
      <c r="AL15" s="179" t="s">
        <v>837</v>
      </c>
      <c r="AM15" s="179" t="s">
        <v>838</v>
      </c>
      <c r="AN15" s="169" t="s">
        <v>839</v>
      </c>
      <c r="AO15" s="169" t="s">
        <v>840</v>
      </c>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70" t="s">
        <v>841</v>
      </c>
      <c r="F16" s="171" t="s">
        <v>842</v>
      </c>
      <c r="G16" s="171" t="s">
        <v>843</v>
      </c>
      <c r="H16" s="171" t="s">
        <v>842</v>
      </c>
      <c r="I16" s="171" t="s">
        <v>844</v>
      </c>
      <c r="J16" s="171" t="s">
        <v>844</v>
      </c>
      <c r="K16" s="171" t="s">
        <v>844</v>
      </c>
      <c r="L16" s="171" t="s">
        <v>844</v>
      </c>
      <c r="M16" s="171" t="s">
        <v>845</v>
      </c>
      <c r="N16" s="171" t="s">
        <v>846</v>
      </c>
      <c r="O16" s="171" t="s">
        <v>846</v>
      </c>
      <c r="P16" s="171" t="s">
        <v>846</v>
      </c>
      <c r="Q16" s="171" t="s">
        <v>846</v>
      </c>
      <c r="R16" s="171" t="s">
        <v>114</v>
      </c>
      <c r="S16" s="171" t="s">
        <v>847</v>
      </c>
      <c r="T16" s="171" t="s">
        <v>847</v>
      </c>
      <c r="U16" s="171" t="s">
        <v>847</v>
      </c>
      <c r="V16" s="171" t="s">
        <v>847</v>
      </c>
      <c r="W16" s="171" t="s">
        <v>842</v>
      </c>
      <c r="X16" s="171" t="s">
        <v>844</v>
      </c>
      <c r="Y16" s="171" t="s">
        <v>845</v>
      </c>
      <c r="Z16" s="171" t="s">
        <v>846</v>
      </c>
      <c r="AA16" s="171" t="s">
        <v>848</v>
      </c>
      <c r="AB16" s="171" t="s">
        <v>848</v>
      </c>
      <c r="AC16" s="171" t="s">
        <v>847</v>
      </c>
      <c r="AD16" s="171" t="s">
        <v>849</v>
      </c>
      <c r="AE16" s="171" t="s">
        <v>849</v>
      </c>
      <c r="AF16" s="171" t="s">
        <v>849</v>
      </c>
      <c r="AG16" s="171" t="s">
        <v>849</v>
      </c>
      <c r="AH16" s="171" t="s">
        <v>850</v>
      </c>
      <c r="AI16" s="171" t="s">
        <v>850</v>
      </c>
      <c r="AJ16" s="171" t="s">
        <v>850</v>
      </c>
      <c r="AK16" s="171" t="s">
        <v>850</v>
      </c>
      <c r="AL16" s="171" t="s">
        <v>851</v>
      </c>
      <c r="AM16" s="171" t="s">
        <v>852</v>
      </c>
      <c r="AN16" s="171" t="s">
        <v>853</v>
      </c>
      <c r="AO16" s="171" t="s">
        <v>854</v>
      </c>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72" t="s">
        <v>315</v>
      </c>
      <c r="F17" s="173" t="s">
        <v>315</v>
      </c>
      <c r="G17" s="173" t="s">
        <v>315</v>
      </c>
      <c r="H17" s="173" t="s">
        <v>315</v>
      </c>
      <c r="I17" s="173" t="s">
        <v>315</v>
      </c>
      <c r="J17" s="173" t="s">
        <v>315</v>
      </c>
      <c r="K17" s="173" t="s">
        <v>315</v>
      </c>
      <c r="L17" s="173" t="s">
        <v>315</v>
      </c>
      <c r="M17" s="173" t="s">
        <v>315</v>
      </c>
      <c r="N17" s="173" t="s">
        <v>315</v>
      </c>
      <c r="O17" s="173" t="s">
        <v>315</v>
      </c>
      <c r="P17" s="173" t="s">
        <v>315</v>
      </c>
      <c r="Q17" s="173" t="s">
        <v>315</v>
      </c>
      <c r="R17" s="173" t="s">
        <v>315</v>
      </c>
      <c r="S17" s="173" t="s">
        <v>315</v>
      </c>
      <c r="T17" s="173" t="s">
        <v>315</v>
      </c>
      <c r="U17" s="173" t="s">
        <v>315</v>
      </c>
      <c r="V17" s="173" t="s">
        <v>315</v>
      </c>
      <c r="W17" s="173" t="s">
        <v>315</v>
      </c>
      <c r="X17" s="173" t="s">
        <v>855</v>
      </c>
      <c r="Y17" s="173" t="s">
        <v>855</v>
      </c>
      <c r="Z17" s="173" t="s">
        <v>855</v>
      </c>
      <c r="AA17" s="173" t="s">
        <v>855</v>
      </c>
      <c r="AB17" s="173" t="s">
        <v>856</v>
      </c>
      <c r="AC17" s="173" t="s">
        <v>315</v>
      </c>
      <c r="AD17" s="173" t="s">
        <v>315</v>
      </c>
      <c r="AE17" s="173" t="s">
        <v>315</v>
      </c>
      <c r="AF17" s="173" t="s">
        <v>315</v>
      </c>
      <c r="AG17" s="173" t="s">
        <v>315</v>
      </c>
      <c r="AH17" s="173" t="s">
        <v>315</v>
      </c>
      <c r="AI17" s="173" t="s">
        <v>315</v>
      </c>
      <c r="AJ17" s="173" t="s">
        <v>315</v>
      </c>
      <c r="AK17" s="173" t="s">
        <v>315</v>
      </c>
      <c r="AL17" s="173" t="s">
        <v>315</v>
      </c>
      <c r="AM17" s="173" t="s">
        <v>316</v>
      </c>
      <c r="AN17" s="173" t="s">
        <v>315</v>
      </c>
      <c r="AO17" s="173" t="s">
        <v>315</v>
      </c>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74" t="s">
        <v>321</v>
      </c>
      <c r="F18" s="175" t="s">
        <v>321</v>
      </c>
      <c r="G18" s="175" t="s">
        <v>321</v>
      </c>
      <c r="H18" s="175" t="s">
        <v>321</v>
      </c>
      <c r="I18" s="175" t="s">
        <v>857</v>
      </c>
      <c r="J18" s="175" t="s">
        <v>858</v>
      </c>
      <c r="K18" s="175" t="s">
        <v>859</v>
      </c>
      <c r="L18" s="175" t="s">
        <v>860</v>
      </c>
      <c r="M18" s="175" t="s">
        <v>321</v>
      </c>
      <c r="N18" s="175" t="s">
        <v>857</v>
      </c>
      <c r="O18" s="175" t="s">
        <v>858</v>
      </c>
      <c r="P18" s="175" t="s">
        <v>859</v>
      </c>
      <c r="Q18" s="175" t="s">
        <v>860</v>
      </c>
      <c r="R18" s="175" t="s">
        <v>321</v>
      </c>
      <c r="S18" s="175" t="s">
        <v>857</v>
      </c>
      <c r="T18" s="175" t="s">
        <v>858</v>
      </c>
      <c r="U18" s="175" t="s">
        <v>859</v>
      </c>
      <c r="V18" s="175" t="s">
        <v>860</v>
      </c>
      <c r="W18" s="175" t="s">
        <v>321</v>
      </c>
      <c r="X18" s="175" t="s">
        <v>321</v>
      </c>
      <c r="Y18" s="175" t="s">
        <v>321</v>
      </c>
      <c r="Z18" s="175" t="s">
        <v>321</v>
      </c>
      <c r="AA18" s="175" t="s">
        <v>321</v>
      </c>
      <c r="AB18" s="175" t="s">
        <v>321</v>
      </c>
      <c r="AC18" s="175" t="s">
        <v>321</v>
      </c>
      <c r="AD18" s="175" t="s">
        <v>857</v>
      </c>
      <c r="AE18" s="175" t="s">
        <v>858</v>
      </c>
      <c r="AF18" s="175" t="s">
        <v>859</v>
      </c>
      <c r="AG18" s="175" t="s">
        <v>860</v>
      </c>
      <c r="AH18" s="175" t="s">
        <v>857</v>
      </c>
      <c r="AI18" s="175" t="s">
        <v>858</v>
      </c>
      <c r="AJ18" s="175" t="s">
        <v>859</v>
      </c>
      <c r="AK18" s="175" t="s">
        <v>860</v>
      </c>
      <c r="AL18" s="175" t="s">
        <v>321</v>
      </c>
      <c r="AM18" s="175" t="s">
        <v>321</v>
      </c>
      <c r="AN18" s="175" t="s">
        <v>321</v>
      </c>
      <c r="AO18" s="175" t="s">
        <v>321</v>
      </c>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166" t="s">
        <v>793</v>
      </c>
      <c r="F23" s="193" t="s">
        <v>861</v>
      </c>
      <c r="G23" s="167" t="s">
        <v>793</v>
      </c>
      <c r="H23" s="167" t="s">
        <v>793</v>
      </c>
      <c r="I23" s="167" t="s">
        <v>337</v>
      </c>
      <c r="J23" s="167" t="s">
        <v>795</v>
      </c>
      <c r="K23" s="167" t="s">
        <v>337</v>
      </c>
      <c r="L23" s="167" t="s">
        <v>337</v>
      </c>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170" t="s">
        <v>341</v>
      </c>
      <c r="F24" s="194" t="s">
        <v>341</v>
      </c>
      <c r="G24" s="171" t="s">
        <v>341</v>
      </c>
      <c r="H24" s="171" t="s">
        <v>341</v>
      </c>
      <c r="I24" s="171" t="s">
        <v>337</v>
      </c>
      <c r="J24" s="171" t="s">
        <v>341</v>
      </c>
      <c r="K24" s="171" t="s">
        <v>337</v>
      </c>
      <c r="L24" s="171" t="s">
        <v>337</v>
      </c>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162" t="s">
        <v>131</v>
      </c>
      <c r="F25" s="165" t="s">
        <v>131</v>
      </c>
      <c r="G25" s="165" t="s">
        <v>131</v>
      </c>
      <c r="H25" s="165" t="s">
        <v>131</v>
      </c>
      <c r="I25" s="165" t="s">
        <v>131</v>
      </c>
      <c r="J25" s="165" t="s">
        <v>131</v>
      </c>
      <c r="K25" s="165" t="s">
        <v>131</v>
      </c>
      <c r="L25" s="165" t="s">
        <v>131</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Aetna Better Health of California (Aetna)</v>
      </c>
      <c r="F29" s="5" t="str">
        <f>IF(F30&lt;&gt;"",F30,"[Plan 2]")</f>
        <v>AIDS Health Foundation (AHF)</v>
      </c>
      <c r="G29" s="5" t="str">
        <f>IF(G30&lt;&gt;"",G30,"[Plan 3]")</f>
        <v>Alameda Alliance for Health (AAH)</v>
      </c>
      <c r="H29" s="5" t="str">
        <f>IF(H30&lt;&gt;"",H30,"[Plan 4]")</f>
        <v>Anthem Blue Cross Partnership Plan (Anthem)</v>
      </c>
      <c r="I29" s="5" t="str">
        <f>IF(I30&lt;&gt;"",I30,"[Plan 5]")</f>
        <v>Blue Shield of CA Promise Health Plan (BSP)</v>
      </c>
      <c r="J29" s="5" t="str">
        <f>IF(J30&lt;&gt;"",J30,"[Plan 6]")</f>
        <v>California Health and Wellness (CHW)</v>
      </c>
      <c r="K29" s="5" t="str">
        <f>IF(K30&lt;&gt;"",K30,"[Plan 7]")</f>
        <v>CalOptima</v>
      </c>
      <c r="L29" s="5" t="str">
        <f>IF(L30&lt;&gt;"",L30,"[Plan 8]")</f>
        <v>CalViva Health (CalViva)</v>
      </c>
      <c r="M29" s="5" t="str">
        <f>IF(M30&lt;&gt;"",M30,"[Plan 9]")</f>
        <v>CenCal Health (CenCal)</v>
      </c>
      <c r="N29" s="5" t="str">
        <f>IF(N30&lt;&gt;"",N30,"[Plan 10]")</f>
        <v>Central California Alliance for Health (CCAH)</v>
      </c>
      <c r="O29" s="5" t="str">
        <f>IF(O30&lt;&gt;"",O30,"[Plan 11]")</f>
        <v>Community Health Group Partnership Plan (CHG)</v>
      </c>
      <c r="P29" s="5" t="str">
        <f>IF(P30&lt;&gt;"",P30,"[Plan 12]")</f>
        <v>Contra Costa Health Plan (CCHP)</v>
      </c>
      <c r="Q29" s="5" t="str">
        <f>IF(Q30&lt;&gt;"",Q30,"[Plan 13]")</f>
        <v>Gold Coast Health Plan (GCHP)</v>
      </c>
      <c r="R29" s="5" t="str">
        <f>IF(R30&lt;&gt;"",R30,"[Plan 14]")</f>
        <v>Health Net Community Solutions, Inc. (Health Net)</v>
      </c>
      <c r="S29" s="5" t="str">
        <f>IF(S30&lt;&gt;"",S30,"[Plan 15]")</f>
        <v>Health Plan of San Joaquin (HPSJ)</v>
      </c>
      <c r="T29" s="5" t="str">
        <f>IF(T30&lt;&gt;"",T30,"[Plan 16]")</f>
        <v>Health Plan of San Mateo (HPSM)</v>
      </c>
      <c r="U29" s="5" t="str">
        <f>IF(U30&lt;&gt;"",U30,"[Plan 17]")</f>
        <v>Inland Empire Health Plan (IEHP)</v>
      </c>
      <c r="V29" s="5" t="str">
        <f>IF(V30&lt;&gt;"",V30,"[Plan 18]")</f>
        <v>Kern Health Systems (KHS)</v>
      </c>
      <c r="W29" s="5" t="str">
        <f>IF(W30&lt;&gt;"",W30,"[Plan 19]")</f>
        <v>KP Cal LLC NorCal &amp; SoCal (Kaiser)</v>
      </c>
      <c r="X29" s="5" t="str">
        <f>IF(X30&lt;&gt;"",X30,"[Plan 20]")</f>
        <v>L.A. Care Health Plan (L.A. Care)</v>
      </c>
      <c r="Y29" s="5" t="str">
        <f>IF(Y30&lt;&gt;"",Y30,"[Plan 21]")</f>
        <v>Molina Healthcare of California Partner Plan, Inc. (Molina)</v>
      </c>
      <c r="Z29" s="5" t="str">
        <f>IF(Z30&lt;&gt;"",Z30,"[Plan 22]")</f>
        <v>Partnership Health Plan of California (Partnership)</v>
      </c>
      <c r="AA29" s="5" t="str">
        <f>IF(AA30&lt;&gt;"",AA30,"[Plan 23]")</f>
        <v>San Francisco Health Plan (SFHP)</v>
      </c>
      <c r="AB29" s="5" t="str">
        <f>IF(AB30&lt;&gt;"",AB30,"[Plan 24]")</f>
        <v>Santa Clara Family Health Plan (SCFHP)</v>
      </c>
      <c r="AC29" s="5" t="str">
        <f>IF(AC30&lt;&gt;"",AC30,"[Plan 25]")</f>
        <v>UnitedHealthcare Community Plan (United)</v>
      </c>
      <c r="AD29" s="5" t="str">
        <f>IF(AD30&lt;&gt;"",AD30,"[Plan 26]")</f>
        <v>SCAN Health Plan (SCAN)</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76" t="s">
        <v>862</v>
      </c>
      <c r="F30" s="177" t="s">
        <v>863</v>
      </c>
      <c r="G30" s="167" t="s">
        <v>864</v>
      </c>
      <c r="H30" s="167" t="s">
        <v>865</v>
      </c>
      <c r="I30" s="167" t="s">
        <v>866</v>
      </c>
      <c r="J30" s="167" t="s">
        <v>867</v>
      </c>
      <c r="K30" s="167" t="s">
        <v>868</v>
      </c>
      <c r="L30" s="167" t="s">
        <v>869</v>
      </c>
      <c r="M30" s="167" t="s">
        <v>870</v>
      </c>
      <c r="N30" s="167" t="s">
        <v>871</v>
      </c>
      <c r="O30" s="167" t="s">
        <v>872</v>
      </c>
      <c r="P30" s="167" t="s">
        <v>873</v>
      </c>
      <c r="Q30" s="167" t="s">
        <v>874</v>
      </c>
      <c r="R30" s="167" t="s">
        <v>875</v>
      </c>
      <c r="S30" s="167" t="s">
        <v>876</v>
      </c>
      <c r="T30" s="167" t="s">
        <v>877</v>
      </c>
      <c r="U30" s="167" t="s">
        <v>878</v>
      </c>
      <c r="V30" s="167" t="s">
        <v>879</v>
      </c>
      <c r="W30" s="167" t="s">
        <v>880</v>
      </c>
      <c r="X30" s="167" t="s">
        <v>881</v>
      </c>
      <c r="Y30" s="167" t="s">
        <v>882</v>
      </c>
      <c r="Z30" s="167" t="s">
        <v>883</v>
      </c>
      <c r="AA30" s="167" t="s">
        <v>884</v>
      </c>
      <c r="AB30" s="167" t="s">
        <v>885</v>
      </c>
      <c r="AC30" s="167" t="s">
        <v>886</v>
      </c>
      <c r="AD30" s="167" t="s">
        <v>887</v>
      </c>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78" t="s">
        <v>395</v>
      </c>
      <c r="F31" s="179" t="s">
        <v>395</v>
      </c>
      <c r="G31" s="179" t="s">
        <v>395</v>
      </c>
      <c r="H31" s="179" t="s">
        <v>394</v>
      </c>
      <c r="I31" s="179" t="s">
        <v>395</v>
      </c>
      <c r="J31" s="179" t="s">
        <v>394</v>
      </c>
      <c r="K31" s="179" t="s">
        <v>395</v>
      </c>
      <c r="L31" s="179" t="s">
        <v>395</v>
      </c>
      <c r="M31" s="179" t="s">
        <v>395</v>
      </c>
      <c r="N31" s="179" t="s">
        <v>395</v>
      </c>
      <c r="O31" s="179" t="s">
        <v>395</v>
      </c>
      <c r="P31" s="179" t="s">
        <v>395</v>
      </c>
      <c r="Q31" s="179" t="s">
        <v>395</v>
      </c>
      <c r="R31" s="179" t="s">
        <v>394</v>
      </c>
      <c r="S31" s="179" t="s">
        <v>395</v>
      </c>
      <c r="T31" s="179" t="s">
        <v>395</v>
      </c>
      <c r="U31" s="179" t="s">
        <v>395</v>
      </c>
      <c r="V31" s="179" t="s">
        <v>395</v>
      </c>
      <c r="W31" s="179" t="s">
        <v>395</v>
      </c>
      <c r="X31" s="179" t="s">
        <v>395</v>
      </c>
      <c r="Y31" s="179" t="s">
        <v>394</v>
      </c>
      <c r="Z31" s="179" t="s">
        <v>395</v>
      </c>
      <c r="AA31" s="179" t="s">
        <v>395</v>
      </c>
      <c r="AB31" s="179" t="s">
        <v>395</v>
      </c>
      <c r="AC31" s="179" t="s">
        <v>395</v>
      </c>
      <c r="AD31" s="179" t="s">
        <v>395</v>
      </c>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80" t="s">
        <v>888</v>
      </c>
      <c r="F32" s="181" t="s">
        <v>889</v>
      </c>
      <c r="G32" s="181" t="s">
        <v>888</v>
      </c>
      <c r="H32" s="181" t="s">
        <v>890</v>
      </c>
      <c r="I32" s="181" t="s">
        <v>888</v>
      </c>
      <c r="J32" s="181" t="s">
        <v>890</v>
      </c>
      <c r="K32" s="181" t="s">
        <v>891</v>
      </c>
      <c r="L32" s="181" t="s">
        <v>888</v>
      </c>
      <c r="M32" s="181" t="s">
        <v>888</v>
      </c>
      <c r="N32" s="181" t="s">
        <v>888</v>
      </c>
      <c r="O32" s="181" t="s">
        <v>888</v>
      </c>
      <c r="P32" s="181" t="s">
        <v>891</v>
      </c>
      <c r="Q32" s="181" t="s">
        <v>891</v>
      </c>
      <c r="R32" s="181" t="s">
        <v>890</v>
      </c>
      <c r="S32" s="181" t="s">
        <v>888</v>
      </c>
      <c r="T32" s="181" t="s">
        <v>888</v>
      </c>
      <c r="U32" s="181" t="s">
        <v>888</v>
      </c>
      <c r="V32" s="181" t="s">
        <v>888</v>
      </c>
      <c r="W32" s="181" t="s">
        <v>892</v>
      </c>
      <c r="X32" s="181" t="s">
        <v>888</v>
      </c>
      <c r="Y32" s="181" t="s">
        <v>890</v>
      </c>
      <c r="Z32" s="181" t="s">
        <v>888</v>
      </c>
      <c r="AA32" s="181" t="s">
        <v>891</v>
      </c>
      <c r="AB32" s="181" t="s">
        <v>888</v>
      </c>
      <c r="AC32" s="181" t="s">
        <v>888</v>
      </c>
      <c r="AD32" s="181" t="s">
        <v>893</v>
      </c>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60" t="s">
        <v>131</v>
      </c>
      <c r="F33" s="173" t="s">
        <v>131</v>
      </c>
      <c r="G33" s="182" t="s">
        <v>131</v>
      </c>
      <c r="H33" s="182" t="s">
        <v>894</v>
      </c>
      <c r="I33" s="182" t="s">
        <v>131</v>
      </c>
      <c r="J33" s="182" t="s">
        <v>894</v>
      </c>
      <c r="K33" s="173" t="s">
        <v>131</v>
      </c>
      <c r="L33" s="182" t="s">
        <v>131</v>
      </c>
      <c r="M33" s="182" t="s">
        <v>131</v>
      </c>
      <c r="N33" s="182" t="s">
        <v>131</v>
      </c>
      <c r="O33" s="182" t="s">
        <v>131</v>
      </c>
      <c r="P33" s="173" t="s">
        <v>131</v>
      </c>
      <c r="Q33" s="173" t="s">
        <v>131</v>
      </c>
      <c r="R33" s="182" t="s">
        <v>894</v>
      </c>
      <c r="S33" s="182" t="s">
        <v>131</v>
      </c>
      <c r="T33" s="182" t="s">
        <v>131</v>
      </c>
      <c r="U33" s="182" t="s">
        <v>131</v>
      </c>
      <c r="V33" s="182" t="s">
        <v>131</v>
      </c>
      <c r="W33" s="173" t="s">
        <v>131</v>
      </c>
      <c r="X33" s="182" t="s">
        <v>131</v>
      </c>
      <c r="Y33" s="182" t="s">
        <v>894</v>
      </c>
      <c r="Z33" s="182" t="s">
        <v>131</v>
      </c>
      <c r="AA33" s="173" t="s">
        <v>131</v>
      </c>
      <c r="AB33" s="182" t="s">
        <v>131</v>
      </c>
      <c r="AC33" s="182" t="s">
        <v>131</v>
      </c>
      <c r="AD33" s="173" t="s">
        <v>131</v>
      </c>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72" t="s">
        <v>131</v>
      </c>
      <c r="F34" s="173" t="s">
        <v>131</v>
      </c>
      <c r="G34" s="173" t="s">
        <v>131</v>
      </c>
      <c r="H34" s="182" t="s">
        <v>895</v>
      </c>
      <c r="I34" s="173" t="s">
        <v>131</v>
      </c>
      <c r="J34" s="182" t="s">
        <v>895</v>
      </c>
      <c r="K34" s="173" t="s">
        <v>131</v>
      </c>
      <c r="L34" s="173" t="s">
        <v>131</v>
      </c>
      <c r="M34" s="173" t="s">
        <v>131</v>
      </c>
      <c r="N34" s="173" t="s">
        <v>131</v>
      </c>
      <c r="O34" s="173" t="s">
        <v>131</v>
      </c>
      <c r="P34" s="173" t="s">
        <v>131</v>
      </c>
      <c r="Q34" s="173" t="s">
        <v>131</v>
      </c>
      <c r="R34" s="182" t="s">
        <v>895</v>
      </c>
      <c r="S34" s="173" t="s">
        <v>131</v>
      </c>
      <c r="T34" s="173" t="s">
        <v>131</v>
      </c>
      <c r="U34" s="173" t="s">
        <v>131</v>
      </c>
      <c r="V34" s="173" t="s">
        <v>131</v>
      </c>
      <c r="W34" s="173" t="s">
        <v>131</v>
      </c>
      <c r="X34" s="173" t="s">
        <v>131</v>
      </c>
      <c r="Y34" s="182" t="s">
        <v>895</v>
      </c>
      <c r="Z34" s="173" t="s">
        <v>131</v>
      </c>
      <c r="AA34" s="173" t="s">
        <v>131</v>
      </c>
      <c r="AB34" s="173" t="s">
        <v>131</v>
      </c>
      <c r="AC34" s="173" t="s">
        <v>131</v>
      </c>
      <c r="AD34" s="173" t="s">
        <v>131</v>
      </c>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95" t="s">
        <v>131</v>
      </c>
      <c r="F35" s="184" t="s">
        <v>131</v>
      </c>
      <c r="G35" s="184" t="s">
        <v>131</v>
      </c>
      <c r="H35" s="184" t="s">
        <v>131</v>
      </c>
      <c r="I35" s="184" t="s">
        <v>131</v>
      </c>
      <c r="J35" s="184" t="s">
        <v>131</v>
      </c>
      <c r="K35" s="184" t="s">
        <v>131</v>
      </c>
      <c r="L35" s="184" t="s">
        <v>131</v>
      </c>
      <c r="M35" s="184" t="s">
        <v>131</v>
      </c>
      <c r="N35" s="184" t="s">
        <v>131</v>
      </c>
      <c r="O35" s="184" t="s">
        <v>131</v>
      </c>
      <c r="P35" s="184" t="s">
        <v>131</v>
      </c>
      <c r="Q35" s="184" t="s">
        <v>131</v>
      </c>
      <c r="R35" s="184" t="s">
        <v>131</v>
      </c>
      <c r="S35" s="184" t="s">
        <v>131</v>
      </c>
      <c r="T35" s="184" t="s">
        <v>131</v>
      </c>
      <c r="U35" s="184" t="s">
        <v>131</v>
      </c>
      <c r="V35" s="184" t="s">
        <v>131</v>
      </c>
      <c r="W35" s="184" t="s">
        <v>131</v>
      </c>
      <c r="X35" s="184" t="s">
        <v>131</v>
      </c>
      <c r="Y35" s="184" t="s">
        <v>131</v>
      </c>
      <c r="Z35" s="184" t="s">
        <v>131</v>
      </c>
      <c r="AA35" s="184" t="s">
        <v>131</v>
      </c>
      <c r="AB35" s="184" t="s">
        <v>131</v>
      </c>
      <c r="AC35" s="184" t="s">
        <v>131</v>
      </c>
      <c r="AD35" s="184" t="s">
        <v>131</v>
      </c>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97" t="s">
        <v>896</v>
      </c>
      <c r="F36" s="177" t="s">
        <v>897</v>
      </c>
      <c r="G36" s="193" t="s">
        <v>896</v>
      </c>
      <c r="H36" s="193" t="s">
        <v>896</v>
      </c>
      <c r="I36" s="193" t="s">
        <v>896</v>
      </c>
      <c r="J36" s="193" t="s">
        <v>896</v>
      </c>
      <c r="K36" s="193" t="s">
        <v>131</v>
      </c>
      <c r="L36" s="193" t="s">
        <v>896</v>
      </c>
      <c r="M36" s="193" t="s">
        <v>896</v>
      </c>
      <c r="N36" s="193" t="s">
        <v>896</v>
      </c>
      <c r="O36" s="193" t="s">
        <v>896</v>
      </c>
      <c r="P36" s="173" t="s">
        <v>131</v>
      </c>
      <c r="Q36" s="173" t="s">
        <v>131</v>
      </c>
      <c r="R36" s="193" t="s">
        <v>896</v>
      </c>
      <c r="S36" s="193" t="s">
        <v>896</v>
      </c>
      <c r="T36" s="193" t="s">
        <v>896</v>
      </c>
      <c r="U36" s="193" t="s">
        <v>896</v>
      </c>
      <c r="V36" s="193" t="s">
        <v>896</v>
      </c>
      <c r="W36" s="177" t="s">
        <v>898</v>
      </c>
      <c r="X36" s="193" t="s">
        <v>896</v>
      </c>
      <c r="Y36" s="193" t="s">
        <v>896</v>
      </c>
      <c r="Z36" s="193" t="s">
        <v>896</v>
      </c>
      <c r="AA36" s="193" t="s">
        <v>131</v>
      </c>
      <c r="AB36" s="193" t="s">
        <v>896</v>
      </c>
      <c r="AC36" s="193" t="s">
        <v>896</v>
      </c>
      <c r="AD36" s="189" t="s">
        <v>899</v>
      </c>
      <c r="AE36" s="100"/>
      <c r="AF36" s="100"/>
      <c r="AG36" s="100"/>
      <c r="AH36" s="100"/>
      <c r="AI36" s="100"/>
      <c r="AJ36" s="100"/>
      <c r="AK36" s="100"/>
      <c r="AL36" s="100"/>
      <c r="AM36" s="100"/>
      <c r="AN36" s="100"/>
      <c r="AO36" s="100"/>
      <c r="AP36" s="100"/>
      <c r="AQ36" s="100"/>
      <c r="AR36" s="100"/>
    </row>
    <row r="37" spans="1:44" ht="149.25" customHeight="1" x14ac:dyDescent="0.2">
      <c r="A37" s="49" t="s">
        <v>481</v>
      </c>
      <c r="B37" s="48" t="s">
        <v>482</v>
      </c>
      <c r="C37" s="48" t="s">
        <v>483</v>
      </c>
      <c r="D37" s="91" t="s">
        <v>35</v>
      </c>
      <c r="E37" s="198" t="s">
        <v>900</v>
      </c>
      <c r="F37" s="187" t="s">
        <v>901</v>
      </c>
      <c r="G37" s="199" t="s">
        <v>900</v>
      </c>
      <c r="H37" s="199" t="s">
        <v>900</v>
      </c>
      <c r="I37" s="199" t="s">
        <v>900</v>
      </c>
      <c r="J37" s="199" t="s">
        <v>900</v>
      </c>
      <c r="K37" s="179" t="s">
        <v>131</v>
      </c>
      <c r="L37" s="199" t="s">
        <v>900</v>
      </c>
      <c r="M37" s="199" t="s">
        <v>900</v>
      </c>
      <c r="N37" s="199" t="s">
        <v>900</v>
      </c>
      <c r="O37" s="199" t="s">
        <v>900</v>
      </c>
      <c r="P37" s="173" t="s">
        <v>131</v>
      </c>
      <c r="Q37" s="173" t="s">
        <v>131</v>
      </c>
      <c r="R37" s="199" t="s">
        <v>900</v>
      </c>
      <c r="S37" s="199" t="s">
        <v>900</v>
      </c>
      <c r="T37" s="199" t="s">
        <v>900</v>
      </c>
      <c r="U37" s="199" t="s">
        <v>900</v>
      </c>
      <c r="V37" s="199" t="s">
        <v>900</v>
      </c>
      <c r="W37" s="179" t="s">
        <v>902</v>
      </c>
      <c r="X37" s="199" t="s">
        <v>900</v>
      </c>
      <c r="Y37" s="199" t="s">
        <v>900</v>
      </c>
      <c r="Z37" s="199" t="s">
        <v>900</v>
      </c>
      <c r="AA37" s="179" t="s">
        <v>131</v>
      </c>
      <c r="AB37" s="199" t="s">
        <v>900</v>
      </c>
      <c r="AC37" s="199" t="s">
        <v>900</v>
      </c>
      <c r="AD37" s="169" t="s">
        <v>903</v>
      </c>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78" t="s">
        <v>395</v>
      </c>
      <c r="F38" s="179" t="s">
        <v>395</v>
      </c>
      <c r="G38" s="179" t="s">
        <v>395</v>
      </c>
      <c r="H38" s="179" t="s">
        <v>395</v>
      </c>
      <c r="I38" s="179" t="s">
        <v>395</v>
      </c>
      <c r="J38" s="179" t="s">
        <v>395</v>
      </c>
      <c r="K38" s="179" t="s">
        <v>395</v>
      </c>
      <c r="L38" s="179" t="s">
        <v>395</v>
      </c>
      <c r="M38" s="179" t="s">
        <v>395</v>
      </c>
      <c r="N38" s="179" t="s">
        <v>395</v>
      </c>
      <c r="O38" s="179" t="s">
        <v>395</v>
      </c>
      <c r="P38" s="167" t="s">
        <v>395</v>
      </c>
      <c r="Q38" s="167" t="s">
        <v>395</v>
      </c>
      <c r="R38" s="179" t="s">
        <v>395</v>
      </c>
      <c r="S38" s="179" t="s">
        <v>395</v>
      </c>
      <c r="T38" s="179" t="s">
        <v>395</v>
      </c>
      <c r="U38" s="179" t="s">
        <v>395</v>
      </c>
      <c r="V38" s="179" t="s">
        <v>395</v>
      </c>
      <c r="W38" s="179" t="s">
        <v>395</v>
      </c>
      <c r="X38" s="179" t="s">
        <v>395</v>
      </c>
      <c r="Y38" s="179" t="s">
        <v>395</v>
      </c>
      <c r="Z38" s="179" t="s">
        <v>395</v>
      </c>
      <c r="AA38" s="179" t="s">
        <v>395</v>
      </c>
      <c r="AB38" s="179" t="s">
        <v>395</v>
      </c>
      <c r="AC38" s="179" t="s">
        <v>395</v>
      </c>
      <c r="AD38" s="179" t="s">
        <v>395</v>
      </c>
      <c r="AE38" s="100"/>
      <c r="AF38" s="100"/>
      <c r="AG38" s="100"/>
      <c r="AH38" s="100"/>
      <c r="AI38" s="100"/>
      <c r="AJ38" s="100"/>
      <c r="AK38" s="100"/>
      <c r="AL38" s="100"/>
      <c r="AM38" s="100"/>
      <c r="AN38" s="100"/>
      <c r="AO38" s="100"/>
      <c r="AP38" s="100"/>
      <c r="AQ38" s="100"/>
      <c r="AR38" s="100"/>
    </row>
    <row r="39" spans="1:44" ht="399" x14ac:dyDescent="0.2">
      <c r="A39" s="49" t="s">
        <v>487</v>
      </c>
      <c r="B39" s="25" t="s">
        <v>488</v>
      </c>
      <c r="C39" s="48" t="s">
        <v>489</v>
      </c>
      <c r="D39" s="32" t="s">
        <v>35</v>
      </c>
      <c r="E39" s="180" t="s">
        <v>904</v>
      </c>
      <c r="F39" s="181" t="s">
        <v>905</v>
      </c>
      <c r="G39" s="181" t="s">
        <v>906</v>
      </c>
      <c r="H39" s="181" t="s">
        <v>907</v>
      </c>
      <c r="I39" s="181" t="s">
        <v>908</v>
      </c>
      <c r="J39" s="181" t="s">
        <v>909</v>
      </c>
      <c r="K39" s="181" t="s">
        <v>910</v>
      </c>
      <c r="L39" s="181" t="s">
        <v>911</v>
      </c>
      <c r="M39" s="181" t="s">
        <v>912</v>
      </c>
      <c r="N39" s="181" t="s">
        <v>913</v>
      </c>
      <c r="O39" s="181" t="s">
        <v>914</v>
      </c>
      <c r="P39" s="181" t="s">
        <v>915</v>
      </c>
      <c r="Q39" s="181" t="s">
        <v>916</v>
      </c>
      <c r="R39" s="181" t="s">
        <v>917</v>
      </c>
      <c r="S39" s="181" t="s">
        <v>918</v>
      </c>
      <c r="T39" s="181" t="s">
        <v>919</v>
      </c>
      <c r="U39" s="181" t="s">
        <v>920</v>
      </c>
      <c r="V39" s="181" t="s">
        <v>921</v>
      </c>
      <c r="W39" s="181" t="s">
        <v>922</v>
      </c>
      <c r="X39" s="181" t="s">
        <v>923</v>
      </c>
      <c r="Y39" s="181" t="s">
        <v>924</v>
      </c>
      <c r="Z39" s="181" t="s">
        <v>925</v>
      </c>
      <c r="AA39" s="181" t="s">
        <v>926</v>
      </c>
      <c r="AB39" s="181" t="s">
        <v>927</v>
      </c>
      <c r="AC39" s="181" t="s">
        <v>928</v>
      </c>
      <c r="AD39" s="181" t="s">
        <v>929</v>
      </c>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66" t="s">
        <v>131</v>
      </c>
      <c r="F40" s="167" t="s">
        <v>131</v>
      </c>
      <c r="G40" s="167" t="s">
        <v>131</v>
      </c>
      <c r="H40" s="167" t="s">
        <v>131</v>
      </c>
      <c r="I40" s="167" t="s">
        <v>131</v>
      </c>
      <c r="J40" s="167" t="s">
        <v>131</v>
      </c>
      <c r="K40" s="167" t="s">
        <v>131</v>
      </c>
      <c r="L40" s="167" t="s">
        <v>131</v>
      </c>
      <c r="M40" s="167" t="s">
        <v>131</v>
      </c>
      <c r="N40" s="167" t="s">
        <v>131</v>
      </c>
      <c r="O40" s="167" t="s">
        <v>131</v>
      </c>
      <c r="P40" s="167" t="s">
        <v>131</v>
      </c>
      <c r="Q40" s="167" t="s">
        <v>131</v>
      </c>
      <c r="R40" s="167" t="s">
        <v>131</v>
      </c>
      <c r="S40" s="167" t="s">
        <v>131</v>
      </c>
      <c r="T40" s="167" t="s">
        <v>131</v>
      </c>
      <c r="U40" s="167" t="s">
        <v>131</v>
      </c>
      <c r="V40" s="167" t="s">
        <v>131</v>
      </c>
      <c r="W40" s="167" t="s">
        <v>131</v>
      </c>
      <c r="X40" s="167" t="s">
        <v>131</v>
      </c>
      <c r="Y40" s="167" t="s">
        <v>131</v>
      </c>
      <c r="Z40" s="167" t="s">
        <v>131</v>
      </c>
      <c r="AA40" s="167" t="s">
        <v>131</v>
      </c>
      <c r="AB40" s="167" t="s">
        <v>131</v>
      </c>
      <c r="AC40" s="167" t="s">
        <v>131</v>
      </c>
      <c r="AD40" s="167" t="s">
        <v>131</v>
      </c>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78" t="s">
        <v>131</v>
      </c>
      <c r="F41" s="179" t="s">
        <v>131</v>
      </c>
      <c r="G41" s="179" t="s">
        <v>131</v>
      </c>
      <c r="H41" s="179" t="s">
        <v>131</v>
      </c>
      <c r="I41" s="179" t="s">
        <v>131</v>
      </c>
      <c r="J41" s="179" t="s">
        <v>131</v>
      </c>
      <c r="K41" s="179" t="s">
        <v>131</v>
      </c>
      <c r="L41" s="179" t="s">
        <v>131</v>
      </c>
      <c r="M41" s="179" t="s">
        <v>131</v>
      </c>
      <c r="N41" s="179" t="s">
        <v>131</v>
      </c>
      <c r="O41" s="179" t="s">
        <v>131</v>
      </c>
      <c r="P41" s="179" t="s">
        <v>131</v>
      </c>
      <c r="Q41" s="179" t="s">
        <v>131</v>
      </c>
      <c r="R41" s="179" t="s">
        <v>131</v>
      </c>
      <c r="S41" s="179" t="s">
        <v>131</v>
      </c>
      <c r="T41" s="179" t="s">
        <v>131</v>
      </c>
      <c r="U41" s="179" t="s">
        <v>131</v>
      </c>
      <c r="V41" s="179" t="s">
        <v>131</v>
      </c>
      <c r="W41" s="179" t="s">
        <v>131</v>
      </c>
      <c r="X41" s="179" t="s">
        <v>131</v>
      </c>
      <c r="Y41" s="179" t="s">
        <v>131</v>
      </c>
      <c r="Z41" s="179" t="s">
        <v>131</v>
      </c>
      <c r="AA41" s="179" t="s">
        <v>131</v>
      </c>
      <c r="AB41" s="179" t="s">
        <v>131</v>
      </c>
      <c r="AC41" s="179" t="s">
        <v>131</v>
      </c>
      <c r="AD41" s="179" t="s">
        <v>131</v>
      </c>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200" t="s">
        <v>131</v>
      </c>
      <c r="F42" s="201" t="s">
        <v>131</v>
      </c>
      <c r="G42" s="201" t="s">
        <v>131</v>
      </c>
      <c r="H42" s="201" t="s">
        <v>131</v>
      </c>
      <c r="I42" s="201" t="s">
        <v>131</v>
      </c>
      <c r="J42" s="201" t="s">
        <v>131</v>
      </c>
      <c r="K42" s="201" t="s">
        <v>131</v>
      </c>
      <c r="L42" s="201" t="s">
        <v>131</v>
      </c>
      <c r="M42" s="201" t="s">
        <v>131</v>
      </c>
      <c r="N42" s="201" t="s">
        <v>131</v>
      </c>
      <c r="O42" s="201" t="s">
        <v>131</v>
      </c>
      <c r="P42" s="201" t="s">
        <v>131</v>
      </c>
      <c r="Q42" s="201" t="s">
        <v>131</v>
      </c>
      <c r="R42" s="201" t="s">
        <v>131</v>
      </c>
      <c r="S42" s="201" t="s">
        <v>131</v>
      </c>
      <c r="T42" s="201" t="s">
        <v>131</v>
      </c>
      <c r="U42" s="201" t="s">
        <v>131</v>
      </c>
      <c r="V42" s="201" t="s">
        <v>131</v>
      </c>
      <c r="W42" s="201" t="s">
        <v>131</v>
      </c>
      <c r="X42" s="201" t="s">
        <v>131</v>
      </c>
      <c r="Y42" s="201" t="s">
        <v>131</v>
      </c>
      <c r="Z42" s="201" t="s">
        <v>131</v>
      </c>
      <c r="AA42" s="201" t="s">
        <v>131</v>
      </c>
      <c r="AB42" s="201" t="s">
        <v>131</v>
      </c>
      <c r="AC42" s="201" t="s">
        <v>131</v>
      </c>
      <c r="AD42" s="201" t="s">
        <v>131</v>
      </c>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AP15:CZ15" xr:uid="{00000000-0002-0000-06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6">
        <x14:dataValidation type="list" allowBlank="1" showInputMessage="1" xr:uid="{00000000-0002-0000-0600-000001000000}">
          <x14:formula1>
            <xm:f>'Set Values'!$I$3:$I$7</xm:f>
          </x14:formula1>
          <xm:sqref>E19:CZ19</xm:sqref>
        </x14:dataValidation>
        <x14:dataValidation type="list" allowBlank="1" showInputMessage="1" prompt="To enter free text, select cell and type - do not click into cell" xr:uid="{00000000-0002-0000-0600-000002000000}">
          <x14:formula1>
            <xm:f>'Set Values'!$I$3:$I$7</xm:f>
          </x14:formula1>
          <xm:sqref>AP17:CZ17</xm:sqref>
        </x14:dataValidation>
        <x14:dataValidation type="list" allowBlank="1" showInputMessage="1" prompt="To enter free text, select cell and type - do not click into cell" xr:uid="{00000000-0002-0000-0600-000003000000}">
          <x14:formula1>
            <xm:f>'Set Values'!$F$3:$F$12</xm:f>
          </x14:formula1>
          <xm:sqref>AP14:CZ14</xm:sqref>
        </x14:dataValidation>
        <x14:dataValidation type="list" allowBlank="1" showInputMessage="1" showErrorMessage="1" xr:uid="{00000000-0002-0000-0600-000004000000}">
          <x14:formula1>
            <xm:f>'Set Values'!$M$3:$M$4</xm:f>
          </x14:formula1>
          <xm:sqref>AE38:AR38 AE31:AR31</xm:sqref>
        </x14:dataValidation>
        <x14:dataValidation type="list" allowBlank="1" showInputMessage="1" prompt="To enter free text, select cell and type - do not click into cell" xr:uid="{00000000-0002-0000-0600-000006000000}">
          <x14:formula1>
            <xm:f>'Set Values'!$G$3:$G$14</xm:f>
          </x14:formula1>
          <xm:sqref>AP16:CZ16</xm:sqref>
        </x14:dataValidation>
        <x14:dataValidation type="list" allowBlank="1" showInputMessage="1" prompt="To enter free text, select cell and type - do not click into cell" xr:uid="{00000000-0002-0000-0600-000008000000}">
          <x14:formula1>
            <xm:f>'Set Values'!$H$3:$H$12</xm:f>
          </x14:formula1>
          <xm:sqref>AP18:CZ18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Z135"/>
  <sheetViews>
    <sheetView showGridLines="0" topLeftCell="A38" zoomScale="85" zoomScaleNormal="85" workbookViewId="0">
      <selection activeCell="A26" sqref="A26:XFD26"/>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IF('I_State&amp;Prog_Info'!J15="","[Program 6]",'I_State&amp;Prog_Info'!J15)</f>
        <v>[Program 6]</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IF('I_State&amp;Prog_Info'!J17="","(Placeholder for plan type)",'I_State&amp;Prog_Info'!J17)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IF('I_State&amp;Prog_Info'!J59="","(Placeholder for providers)",'I_State&amp;Prog_Info'!J59)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IF('I_State&amp;Prog_Info'!J39="","(Placeholder for separate analysis and results document)",'I_State&amp;Prog_Info'!J39)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IF('I_State&amp;Prog_Info'!J40="","(Placeholder for separate analysis and results document)",'I_State&amp;Prog_Info'!J40)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IF('I_State&amp;Prog_Info'!J41="","(Placeholder for separate analysis and results document)",'I_State&amp;Prog_Info'!J41)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7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0000000-0002-0000-0700-000001000000}">
          <x14:formula1>
            <xm:f>'Set Values'!$H$3:$H$12</xm:f>
          </x14:formula1>
          <xm:sqref>E18:CZ18</xm:sqref>
        </x14:dataValidation>
        <x14:dataValidation type="list" allowBlank="1" showInputMessage="1" xr:uid="{00000000-0002-0000-0700-000002000000}">
          <x14:formula1>
            <xm:f>'Set Values'!$K$3:$K$10</xm:f>
          </x14:formula1>
          <xm:sqref>E23:L23</xm:sqref>
        </x14:dataValidation>
        <x14:dataValidation type="list" allowBlank="1" showInputMessage="1" prompt="To enter free text, select cell and type - do not click into cell" xr:uid="{00000000-0002-0000-0700-000003000000}">
          <x14:formula1>
            <xm:f>'Set Values'!$G$3:$G$14</xm:f>
          </x14:formula1>
          <xm:sqref>E16:CZ16</xm:sqref>
        </x14:dataValidation>
        <x14:dataValidation type="list" allowBlank="1" showInputMessage="1" showErrorMessage="1" xr:uid="{00000000-0002-0000-0700-000004000000}">
          <x14:formula1>
            <xm:f>'Set Values'!$L$3:$L$5</xm:f>
          </x14:formula1>
          <xm:sqref>E24:L24</xm:sqref>
        </x14:dataValidation>
        <x14:dataValidation type="list" allowBlank="1" showInputMessage="1" showErrorMessage="1" xr:uid="{00000000-0002-0000-0700-000005000000}">
          <x14:formula1>
            <xm:f>'Set Values'!$M$3:$M$4</xm:f>
          </x14:formula1>
          <xm:sqref>E31:AR31 E38:AR38</xm:sqref>
        </x14:dataValidation>
        <x14:dataValidation type="list" allowBlank="1" showInputMessage="1" prompt="To enter free text, select cell and type - do not click into cell" xr:uid="{00000000-0002-0000-0700-000006000000}">
          <x14:formula1>
            <xm:f>'Set Values'!$F$3:$F$12</xm:f>
          </x14:formula1>
          <xm:sqref>E14:CZ14</xm:sqref>
        </x14:dataValidation>
        <x14:dataValidation type="list" allowBlank="1" showInputMessage="1" prompt="To enter free text, select cell and type - do not click into cell" xr:uid="{00000000-0002-0000-0700-000007000000}">
          <x14:formula1>
            <xm:f>'Set Values'!$I$3:$I$7</xm:f>
          </x14:formula1>
          <xm:sqref>E17:CZ17</xm:sqref>
        </x14:dataValidation>
        <x14:dataValidation type="list" allowBlank="1" showInputMessage="1" xr:uid="{00000000-0002-0000-0700-000008000000}">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Z135"/>
  <sheetViews>
    <sheetView showGridLines="0" zoomScale="85" zoomScaleNormal="85" workbookViewId="0">
      <selection activeCell="A27" sqref="A27:C27"/>
    </sheetView>
  </sheetViews>
  <sheetFormatPr defaultColWidth="9.140625" defaultRowHeight="14.25" zeroHeight="1" x14ac:dyDescent="0.2"/>
  <cols>
    <col min="1" max="1" width="7.5703125" style="6" customWidth="1"/>
    <col min="2" max="2" width="39.5703125" style="6" customWidth="1"/>
    <col min="3" max="3" width="71.5703125" style="76" customWidth="1"/>
    <col min="4" max="4" width="29.42578125" style="76" customWidth="1"/>
    <col min="5" max="12" width="24.85546875" style="76" customWidth="1"/>
    <col min="13" max="44" width="20.5703125" style="76" customWidth="1"/>
    <col min="45" max="105" width="20.5703125" style="6" customWidth="1"/>
    <col min="106" max="16384" width="9.140625" style="6"/>
  </cols>
  <sheetData>
    <row r="1" spans="1:104" ht="28.5" customHeight="1" x14ac:dyDescent="0.2">
      <c r="A1" s="23" t="s">
        <v>173</v>
      </c>
      <c r="B1" s="23"/>
      <c r="C1" s="6"/>
      <c r="D1" s="90"/>
      <c r="E1" s="61"/>
      <c r="F1" s="67"/>
      <c r="G1" s="67"/>
      <c r="H1" s="67"/>
      <c r="I1" s="67"/>
      <c r="J1" s="6"/>
      <c r="K1" s="6"/>
      <c r="L1" s="6"/>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row>
    <row r="2" spans="1:104" ht="19.5" customHeight="1" thickBot="1" x14ac:dyDescent="0.25">
      <c r="A2" s="151" t="s">
        <v>174</v>
      </c>
      <c r="B2" s="23"/>
      <c r="C2" s="6"/>
      <c r="D2" s="78" t="str">
        <f>IF(COUNTA(E31, E38)=2,"DATA OK: Assurances correctly reported to II.C.2.a and II.C.3.a","WARNING: Assurances not yet reported to II.C.2.a and II.C.3.a")</f>
        <v>WARNING: Assurances not yet reported to II.C.2.a and II.C.3.a</v>
      </c>
      <c r="E2" s="6"/>
      <c r="F2" s="6"/>
      <c r="G2" s="6"/>
      <c r="H2" s="6"/>
      <c r="I2" s="6"/>
      <c r="J2" s="6"/>
      <c r="K2" s="6"/>
      <c r="L2" s="6"/>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row>
    <row r="3" spans="1:104" ht="28.5" customHeight="1" x14ac:dyDescent="0.2">
      <c r="A3" s="152" t="s">
        <v>175</v>
      </c>
      <c r="B3" s="153"/>
      <c r="C3" s="154" t="str">
        <f>IF('I_State&amp;Prog_Info'!K15="","[Program 7]",'I_State&amp;Prog_Info'!K15)</f>
        <v>[Program 7]</v>
      </c>
      <c r="D3" s="205"/>
      <c r="E3" s="67"/>
      <c r="F3" s="205"/>
      <c r="G3" s="6"/>
      <c r="H3" s="6"/>
      <c r="I3" s="6"/>
      <c r="J3" s="6"/>
      <c r="K3" s="6"/>
      <c r="L3" s="6"/>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row>
    <row r="4" spans="1:104" ht="23.25" customHeight="1" x14ac:dyDescent="0.2">
      <c r="A4" s="239" t="s">
        <v>176</v>
      </c>
      <c r="B4" s="240"/>
      <c r="C4" s="92" t="str">
        <f>IF('I_State&amp;Prog_Info'!K17="","(Placeholder for plan type)",'I_State&amp;Prog_Info'!K17)</f>
        <v>(Placeholder for plan type)</v>
      </c>
      <c r="D4" s="205"/>
      <c r="E4" s="6"/>
      <c r="F4" s="6"/>
      <c r="G4" s="6"/>
      <c r="H4" s="6"/>
      <c r="I4" s="6"/>
      <c r="J4" s="6"/>
      <c r="K4" s="6"/>
      <c r="L4" s="6"/>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row>
    <row r="5" spans="1:104" ht="23.25" customHeight="1" x14ac:dyDescent="0.2">
      <c r="A5" s="239" t="s">
        <v>177</v>
      </c>
      <c r="B5" s="240"/>
      <c r="C5" s="92" t="str">
        <f>IF('I_State&amp;Prog_Info'!K59="","(Placeholder for providers)",'I_State&amp;Prog_Info'!K59)</f>
        <v>(Placeholder for providers)</v>
      </c>
      <c r="D5" s="205"/>
      <c r="E5" s="6"/>
      <c r="F5" s="205"/>
      <c r="G5" s="6"/>
      <c r="H5" s="6"/>
      <c r="I5" s="6"/>
      <c r="J5" s="6"/>
      <c r="K5" s="6"/>
      <c r="L5" s="6"/>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row>
    <row r="6" spans="1:104" ht="23.25" customHeight="1" x14ac:dyDescent="0.2">
      <c r="A6" s="239" t="s">
        <v>178</v>
      </c>
      <c r="B6" s="240"/>
      <c r="C6" s="93" t="str">
        <f>IF('I_State&amp;Prog_Info'!K39="","(Placeholder for separate analysis and results document)",'I_State&amp;Prog_Info'!K39)</f>
        <v>(Placeholder for separate analysis and results document)</v>
      </c>
      <c r="D6" s="77"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205"/>
      <c r="F6" s="205"/>
      <c r="G6" s="205"/>
      <c r="H6" s="6"/>
      <c r="I6" s="6"/>
      <c r="J6" s="6"/>
      <c r="K6" s="6"/>
      <c r="L6" s="6"/>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row>
    <row r="7" spans="1:104" ht="23.1" customHeight="1" x14ac:dyDescent="0.2">
      <c r="A7" s="239" t="s">
        <v>179</v>
      </c>
      <c r="B7" s="240"/>
      <c r="C7" s="93" t="str">
        <f>IF('I_State&amp;Prog_Info'!K40="","(Placeholder for separate analysis and results document)",'I_State&amp;Prog_Info'!K40)</f>
        <v>(Placeholder for separate analysis and results document)</v>
      </c>
      <c r="D7" s="3"/>
      <c r="E7" s="6"/>
      <c r="F7" s="6"/>
      <c r="G7" s="6"/>
      <c r="H7" s="6"/>
      <c r="I7" s="6"/>
      <c r="J7" s="6"/>
      <c r="K7" s="6"/>
      <c r="L7" s="6"/>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row>
    <row r="8" spans="1:104" ht="23.1" customHeight="1" thickBot="1" x14ac:dyDescent="0.25">
      <c r="A8" s="243" t="s">
        <v>180</v>
      </c>
      <c r="B8" s="244"/>
      <c r="C8" s="94" t="str">
        <f>IF('I_State&amp;Prog_Info'!K41="","(Placeholder for separate analysis and results document)",'I_State&amp;Prog_Info'!K41)</f>
        <v>(Placeholder for separate analysis and results document)</v>
      </c>
      <c r="D8" s="3"/>
      <c r="E8" s="6"/>
      <c r="F8" s="6"/>
      <c r="G8" s="6"/>
      <c r="H8" s="6"/>
      <c r="I8" s="6"/>
      <c r="J8" s="6"/>
      <c r="K8" s="6"/>
      <c r="L8" s="6"/>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row>
    <row r="9" spans="1:104" ht="87.75" customHeight="1" x14ac:dyDescent="0.2">
      <c r="A9" s="241" t="s">
        <v>181</v>
      </c>
      <c r="B9" s="241"/>
      <c r="C9" s="241"/>
      <c r="D9" s="205"/>
      <c r="E9" s="6"/>
      <c r="F9" s="6"/>
      <c r="G9" s="6"/>
      <c r="H9" s="6"/>
      <c r="I9" s="6"/>
      <c r="J9" s="6"/>
      <c r="K9" s="6"/>
      <c r="L9" s="6"/>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row>
    <row r="10" spans="1:104" ht="18" hidden="1" customHeight="1" x14ac:dyDescent="0.2">
      <c r="A10" s="205"/>
      <c r="B10" s="205"/>
      <c r="C10" s="205"/>
      <c r="D10" s="3"/>
      <c r="E10" s="6"/>
      <c r="F10" s="6"/>
      <c r="G10" s="6"/>
      <c r="H10" s="6"/>
      <c r="I10" s="6"/>
      <c r="J10" s="6"/>
      <c r="K10" s="6"/>
      <c r="L10" s="6"/>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0"/>
      <c r="AP10" s="150"/>
      <c r="AQ10" s="150"/>
      <c r="AR10" s="150"/>
    </row>
    <row r="11" spans="1:104" ht="41.25" customHeight="1" thickBot="1" x14ac:dyDescent="0.35">
      <c r="A11" s="242" t="s">
        <v>182</v>
      </c>
      <c r="B11" s="242"/>
      <c r="C11" s="242"/>
      <c r="D11" s="6"/>
      <c r="E11" s="6"/>
      <c r="F11" s="6"/>
      <c r="G11" s="6"/>
      <c r="H11" s="6"/>
      <c r="I11" s="6"/>
      <c r="J11" s="6"/>
      <c r="K11" s="6"/>
      <c r="L11" s="6"/>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c r="AM11" s="150"/>
      <c r="AN11" s="150"/>
      <c r="AO11" s="150"/>
      <c r="AP11" s="150"/>
      <c r="AQ11" s="150"/>
      <c r="AR11" s="150"/>
    </row>
    <row r="12" spans="1:104" ht="30" customHeight="1" x14ac:dyDescent="0.25">
      <c r="A12" s="226" t="s">
        <v>183</v>
      </c>
      <c r="B12" s="226"/>
      <c r="C12" s="226"/>
      <c r="D12" s="209"/>
      <c r="E12" s="155" t="s">
        <v>184</v>
      </c>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7"/>
    </row>
    <row r="13" spans="1:104" ht="29.25" customHeight="1" x14ac:dyDescent="0.2">
      <c r="A13" s="8" t="s">
        <v>28</v>
      </c>
      <c r="B13" s="9" t="s">
        <v>29</v>
      </c>
      <c r="C13" s="9" t="s">
        <v>30</v>
      </c>
      <c r="D13" s="9" t="s">
        <v>31</v>
      </c>
      <c r="E13" s="5" t="s">
        <v>185</v>
      </c>
      <c r="F13" s="5" t="s">
        <v>186</v>
      </c>
      <c r="G13" s="5" t="s">
        <v>187</v>
      </c>
      <c r="H13" s="5" t="s">
        <v>188</v>
      </c>
      <c r="I13" s="5" t="s">
        <v>189</v>
      </c>
      <c r="J13" s="5" t="s">
        <v>190</v>
      </c>
      <c r="K13" s="5" t="s">
        <v>191</v>
      </c>
      <c r="L13" s="5" t="s">
        <v>192</v>
      </c>
      <c r="M13" s="5" t="s">
        <v>193</v>
      </c>
      <c r="N13" s="5" t="s">
        <v>194</v>
      </c>
      <c r="O13" s="5" t="s">
        <v>195</v>
      </c>
      <c r="P13" s="5" t="s">
        <v>196</v>
      </c>
      <c r="Q13" s="5" t="s">
        <v>197</v>
      </c>
      <c r="R13" s="5" t="s">
        <v>198</v>
      </c>
      <c r="S13" s="5" t="s">
        <v>199</v>
      </c>
      <c r="T13" s="5" t="s">
        <v>200</v>
      </c>
      <c r="U13" s="5" t="s">
        <v>201</v>
      </c>
      <c r="V13" s="5" t="s">
        <v>202</v>
      </c>
      <c r="W13" s="5" t="s">
        <v>203</v>
      </c>
      <c r="X13" s="5" t="s">
        <v>204</v>
      </c>
      <c r="Y13" s="5" t="s">
        <v>205</v>
      </c>
      <c r="Z13" s="5" t="s">
        <v>206</v>
      </c>
      <c r="AA13" s="5" t="s">
        <v>207</v>
      </c>
      <c r="AB13" s="5" t="s">
        <v>208</v>
      </c>
      <c r="AC13" s="5" t="s">
        <v>209</v>
      </c>
      <c r="AD13" s="5" t="s">
        <v>210</v>
      </c>
      <c r="AE13" s="5" t="s">
        <v>211</v>
      </c>
      <c r="AF13" s="5" t="s">
        <v>212</v>
      </c>
      <c r="AG13" s="5" t="s">
        <v>213</v>
      </c>
      <c r="AH13" s="5" t="s">
        <v>214</v>
      </c>
      <c r="AI13" s="5" t="s">
        <v>215</v>
      </c>
      <c r="AJ13" s="5" t="s">
        <v>216</v>
      </c>
      <c r="AK13" s="5" t="s">
        <v>217</v>
      </c>
      <c r="AL13" s="5" t="s">
        <v>218</v>
      </c>
      <c r="AM13" s="5" t="s">
        <v>219</v>
      </c>
      <c r="AN13" s="5" t="s">
        <v>220</v>
      </c>
      <c r="AO13" s="5" t="s">
        <v>221</v>
      </c>
      <c r="AP13" s="5" t="s">
        <v>222</v>
      </c>
      <c r="AQ13" s="5" t="s">
        <v>223</v>
      </c>
      <c r="AR13" s="5" t="s">
        <v>224</v>
      </c>
      <c r="AS13" s="5" t="s">
        <v>225</v>
      </c>
      <c r="AT13" s="5" t="s">
        <v>226</v>
      </c>
      <c r="AU13" s="5" t="s">
        <v>227</v>
      </c>
      <c r="AV13" s="5" t="s">
        <v>228</v>
      </c>
      <c r="AW13" s="5" t="s">
        <v>229</v>
      </c>
      <c r="AX13" s="5" t="s">
        <v>230</v>
      </c>
      <c r="AY13" s="5" t="s">
        <v>231</v>
      </c>
      <c r="AZ13" s="5" t="s">
        <v>232</v>
      </c>
      <c r="BA13" s="5" t="s">
        <v>233</v>
      </c>
      <c r="BB13" s="5" t="s">
        <v>234</v>
      </c>
      <c r="BC13" s="5" t="s">
        <v>235</v>
      </c>
      <c r="BD13" s="5" t="s">
        <v>236</v>
      </c>
      <c r="BE13" s="5" t="s">
        <v>237</v>
      </c>
      <c r="BF13" s="5" t="s">
        <v>238</v>
      </c>
      <c r="BG13" s="5" t="s">
        <v>239</v>
      </c>
      <c r="BH13" s="5" t="s">
        <v>240</v>
      </c>
      <c r="BI13" s="5" t="s">
        <v>241</v>
      </c>
      <c r="BJ13" s="5" t="s">
        <v>242</v>
      </c>
      <c r="BK13" s="5" t="s">
        <v>243</v>
      </c>
      <c r="BL13" s="5" t="s">
        <v>244</v>
      </c>
      <c r="BM13" s="5" t="s">
        <v>245</v>
      </c>
      <c r="BN13" s="5" t="s">
        <v>246</v>
      </c>
      <c r="BO13" s="5" t="s">
        <v>247</v>
      </c>
      <c r="BP13" s="5" t="s">
        <v>248</v>
      </c>
      <c r="BQ13" s="5" t="s">
        <v>249</v>
      </c>
      <c r="BR13" s="5" t="s">
        <v>250</v>
      </c>
      <c r="BS13" s="5" t="s">
        <v>251</v>
      </c>
      <c r="BT13" s="5" t="s">
        <v>252</v>
      </c>
      <c r="BU13" s="5" t="s">
        <v>253</v>
      </c>
      <c r="BV13" s="5" t="s">
        <v>254</v>
      </c>
      <c r="BW13" s="5" t="s">
        <v>255</v>
      </c>
      <c r="BX13" s="5" t="s">
        <v>256</v>
      </c>
      <c r="BY13" s="5" t="s">
        <v>257</v>
      </c>
      <c r="BZ13" s="5" t="s">
        <v>258</v>
      </c>
      <c r="CA13" s="5" t="s">
        <v>259</v>
      </c>
      <c r="CB13" s="5" t="s">
        <v>260</v>
      </c>
      <c r="CC13" s="5" t="s">
        <v>261</v>
      </c>
      <c r="CD13" s="5" t="s">
        <v>262</v>
      </c>
      <c r="CE13" s="5" t="s">
        <v>263</v>
      </c>
      <c r="CF13" s="5" t="s">
        <v>264</v>
      </c>
      <c r="CG13" s="5" t="s">
        <v>265</v>
      </c>
      <c r="CH13" s="5" t="s">
        <v>266</v>
      </c>
      <c r="CI13" s="5" t="s">
        <v>267</v>
      </c>
      <c r="CJ13" s="5" t="s">
        <v>268</v>
      </c>
      <c r="CK13" s="5" t="s">
        <v>269</v>
      </c>
      <c r="CL13" s="5" t="s">
        <v>270</v>
      </c>
      <c r="CM13" s="5" t="s">
        <v>271</v>
      </c>
      <c r="CN13" s="5" t="s">
        <v>272</v>
      </c>
      <c r="CO13" s="5" t="s">
        <v>273</v>
      </c>
      <c r="CP13" s="5" t="s">
        <v>274</v>
      </c>
      <c r="CQ13" s="5" t="s">
        <v>275</v>
      </c>
      <c r="CR13" s="5" t="s">
        <v>276</v>
      </c>
      <c r="CS13" s="5" t="s">
        <v>277</v>
      </c>
      <c r="CT13" s="5" t="s">
        <v>278</v>
      </c>
      <c r="CU13" s="5" t="s">
        <v>279</v>
      </c>
      <c r="CV13" s="5" t="s">
        <v>280</v>
      </c>
      <c r="CW13" s="5" t="s">
        <v>281</v>
      </c>
      <c r="CX13" s="5" t="s">
        <v>282</v>
      </c>
      <c r="CY13" s="5" t="s">
        <v>283</v>
      </c>
      <c r="CZ13" s="5" t="s">
        <v>284</v>
      </c>
    </row>
    <row r="14" spans="1:104" ht="28.5" x14ac:dyDescent="0.2">
      <c r="A14" s="73" t="s">
        <v>285</v>
      </c>
      <c r="B14" s="48" t="s">
        <v>286</v>
      </c>
      <c r="C14" s="25" t="s">
        <v>287</v>
      </c>
      <c r="D14" s="58" t="s">
        <v>76</v>
      </c>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row>
    <row r="15" spans="1:104" ht="28.5" x14ac:dyDescent="0.2">
      <c r="A15" s="73" t="s">
        <v>294</v>
      </c>
      <c r="B15" s="48" t="s">
        <v>295</v>
      </c>
      <c r="C15" s="25" t="s">
        <v>296</v>
      </c>
      <c r="D15" s="58" t="s">
        <v>35</v>
      </c>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row>
    <row r="16" spans="1:104" ht="28.5" x14ac:dyDescent="0.2">
      <c r="A16" s="73" t="s">
        <v>306</v>
      </c>
      <c r="B16" s="48" t="s">
        <v>307</v>
      </c>
      <c r="C16" s="48" t="s">
        <v>308</v>
      </c>
      <c r="D16" s="58" t="s">
        <v>76</v>
      </c>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row>
    <row r="17" spans="1:104" s="7" customFormat="1" ht="28.5" x14ac:dyDescent="0.2">
      <c r="A17" s="73" t="s">
        <v>312</v>
      </c>
      <c r="B17" s="74" t="s">
        <v>313</v>
      </c>
      <c r="C17" s="33" t="s">
        <v>314</v>
      </c>
      <c r="D17" s="59" t="s">
        <v>76</v>
      </c>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row>
    <row r="18" spans="1:104" ht="43.5" thickBot="1" x14ac:dyDescent="0.25">
      <c r="A18" s="81" t="s">
        <v>318</v>
      </c>
      <c r="B18" s="53" t="s">
        <v>319</v>
      </c>
      <c r="C18" s="30" t="s">
        <v>320</v>
      </c>
      <c r="D18" s="60" t="s">
        <v>76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row>
    <row r="19" spans="1:104" s="47" customFormat="1" hidden="1" x14ac:dyDescent="0.2">
      <c r="A19" s="144" t="s">
        <v>54</v>
      </c>
      <c r="B19" s="46"/>
      <c r="C19" s="46"/>
      <c r="D19" s="46"/>
    </row>
    <row r="20" spans="1:104" ht="43.5" customHeight="1" thickBot="1" x14ac:dyDescent="0.35">
      <c r="A20" s="242" t="s">
        <v>322</v>
      </c>
      <c r="B20" s="242"/>
      <c r="C20" s="242"/>
      <c r="D20" s="31"/>
      <c r="E20" s="6"/>
      <c r="F20" s="6"/>
      <c r="G20" s="6"/>
      <c r="H20" s="6"/>
      <c r="I20" s="6"/>
      <c r="J20" s="6"/>
      <c r="K20" s="6"/>
      <c r="L20" s="6"/>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row>
    <row r="21" spans="1:104" ht="39.75" customHeight="1" x14ac:dyDescent="0.25">
      <c r="A21" s="229" t="s">
        <v>323</v>
      </c>
      <c r="B21" s="229"/>
      <c r="C21" s="229"/>
      <c r="D21" s="209"/>
      <c r="E21" s="155" t="s">
        <v>324</v>
      </c>
      <c r="F21" s="158"/>
      <c r="G21" s="158"/>
      <c r="H21" s="158"/>
      <c r="I21" s="156"/>
      <c r="J21" s="156"/>
      <c r="K21" s="156"/>
      <c r="L21" s="157"/>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row>
    <row r="22" spans="1:104" ht="47.25" customHeight="1" x14ac:dyDescent="0.2">
      <c r="A22" s="8" t="s">
        <v>28</v>
      </c>
      <c r="B22" s="9" t="s">
        <v>29</v>
      </c>
      <c r="C22" s="9" t="s">
        <v>30</v>
      </c>
      <c r="D22" s="9" t="s">
        <v>31</v>
      </c>
      <c r="E22" s="83" t="s">
        <v>325</v>
      </c>
      <c r="F22" s="83" t="s">
        <v>326</v>
      </c>
      <c r="G22" s="83" t="s">
        <v>327</v>
      </c>
      <c r="H22" s="83" t="s">
        <v>328</v>
      </c>
      <c r="I22" s="83" t="s">
        <v>329</v>
      </c>
      <c r="J22" s="83" t="s">
        <v>330</v>
      </c>
      <c r="K22" s="83" t="s">
        <v>331</v>
      </c>
      <c r="L22" s="83" t="s">
        <v>332</v>
      </c>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row>
    <row r="23" spans="1:104" ht="102" customHeight="1" x14ac:dyDescent="0.2">
      <c r="A23" s="49" t="s">
        <v>333</v>
      </c>
      <c r="B23" s="48" t="s">
        <v>334</v>
      </c>
      <c r="C23" s="48" t="s">
        <v>335</v>
      </c>
      <c r="D23" s="25" t="s">
        <v>76</v>
      </c>
      <c r="E23" s="69"/>
      <c r="F23" s="96"/>
      <c r="G23" s="69"/>
      <c r="H23" s="69"/>
      <c r="I23" s="69"/>
      <c r="J23" s="69"/>
      <c r="K23" s="69"/>
      <c r="L23" s="69"/>
      <c r="M23" s="6"/>
      <c r="N23" s="4"/>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row>
    <row r="24" spans="1:104" ht="102" customHeight="1" x14ac:dyDescent="0.2">
      <c r="A24" s="85" t="s">
        <v>338</v>
      </c>
      <c r="B24" s="86" t="s">
        <v>339</v>
      </c>
      <c r="C24" s="86" t="s">
        <v>340</v>
      </c>
      <c r="D24" s="82" t="s">
        <v>76</v>
      </c>
      <c r="E24" s="97"/>
      <c r="F24" s="98"/>
      <c r="G24" s="97"/>
      <c r="H24" s="97"/>
      <c r="I24" s="97"/>
      <c r="J24" s="97"/>
      <c r="K24" s="97"/>
      <c r="L24" s="97"/>
      <c r="M24" s="6"/>
      <c r="N24" s="4"/>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row>
    <row r="25" spans="1:104" ht="78" customHeight="1" thickBot="1" x14ac:dyDescent="0.25">
      <c r="A25" s="56" t="s">
        <v>342</v>
      </c>
      <c r="B25" s="53" t="s">
        <v>343</v>
      </c>
      <c r="C25" s="53" t="s">
        <v>344</v>
      </c>
      <c r="D25" s="84" t="s">
        <v>35</v>
      </c>
      <c r="E25" s="95"/>
      <c r="F25" s="95"/>
      <c r="G25" s="95"/>
      <c r="H25" s="95"/>
      <c r="I25" s="95"/>
      <c r="J25" s="95"/>
      <c r="K25" s="95"/>
      <c r="L25" s="95"/>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row>
    <row r="26" spans="1:104" hidden="1" x14ac:dyDescent="0.2">
      <c r="A26" s="146" t="s">
        <v>54</v>
      </c>
      <c r="C26" s="6"/>
      <c r="D26" s="6"/>
      <c r="E26" s="6"/>
      <c r="F26" s="6"/>
      <c r="G26" s="6"/>
      <c r="H26" s="6"/>
      <c r="I26" s="6"/>
      <c r="J26" s="6"/>
      <c r="K26" s="6"/>
      <c r="L26" s="6"/>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5"/>
      <c r="AQ26" s="205"/>
      <c r="AR26" s="205"/>
    </row>
    <row r="27" spans="1:104" ht="28.5" customHeight="1" thickBot="1" x14ac:dyDescent="0.35">
      <c r="A27" s="238" t="s">
        <v>345</v>
      </c>
      <c r="B27" s="238"/>
      <c r="C27" s="238"/>
      <c r="D27" s="3"/>
      <c r="E27" s="6"/>
      <c r="F27" s="6"/>
      <c r="G27" s="6"/>
      <c r="H27" s="6"/>
      <c r="I27" s="6"/>
      <c r="J27" s="6"/>
      <c r="K27" s="6"/>
      <c r="L27" s="6"/>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5"/>
      <c r="AM27" s="205"/>
      <c r="AN27" s="205"/>
      <c r="AO27" s="205"/>
      <c r="AP27" s="205"/>
      <c r="AQ27" s="205"/>
      <c r="AR27" s="205"/>
    </row>
    <row r="28" spans="1:104" ht="36" customHeight="1" x14ac:dyDescent="0.25">
      <c r="A28" s="236" t="s">
        <v>346</v>
      </c>
      <c r="B28" s="237"/>
      <c r="C28" s="237"/>
      <c r="D28" s="66"/>
      <c r="E28" s="155" t="s">
        <v>347</v>
      </c>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7"/>
    </row>
    <row r="29" spans="1:104" ht="29.25" customHeight="1" x14ac:dyDescent="0.2">
      <c r="A29" s="8" t="s">
        <v>28</v>
      </c>
      <c r="B29" s="9" t="s">
        <v>29</v>
      </c>
      <c r="C29" s="9" t="s">
        <v>30</v>
      </c>
      <c r="D29" s="9" t="s">
        <v>31</v>
      </c>
      <c r="E29" s="5" t="str">
        <f>IF(E30&lt;&gt;"",E30,"[Plan 1]")</f>
        <v>[Plan 1]</v>
      </c>
      <c r="F29" s="5" t="str">
        <f>IF(F30&lt;&gt;"",F30,"[Plan 2]")</f>
        <v>[Plan 2]</v>
      </c>
      <c r="G29" s="5" t="str">
        <f>IF(G30&lt;&gt;"",G30,"[Plan 3]")</f>
        <v>[Plan 3]</v>
      </c>
      <c r="H29" s="5" t="str">
        <f>IF(H30&lt;&gt;"",H30,"[Plan 4]")</f>
        <v>[Plan 4]</v>
      </c>
      <c r="I29" s="5" t="str">
        <f>IF(I30&lt;&gt;"",I30,"[Plan 5]")</f>
        <v>[Plan 5]</v>
      </c>
      <c r="J29" s="5" t="str">
        <f>IF(J30&lt;&gt;"",J30,"[Plan 6]")</f>
        <v>[Plan 6]</v>
      </c>
      <c r="K29" s="5" t="str">
        <f>IF(K30&lt;&gt;"",K30,"[Plan 7]")</f>
        <v>[Plan 7]</v>
      </c>
      <c r="L29" s="5" t="str">
        <f>IF(L30&lt;&gt;"",L30,"[Plan 8]")</f>
        <v>[Plan 8]</v>
      </c>
      <c r="M29" s="5" t="str">
        <f>IF(M30&lt;&gt;"",M30,"[Plan 9]")</f>
        <v>[Plan 9]</v>
      </c>
      <c r="N29" s="5" t="str">
        <f>IF(N30&lt;&gt;"",N30,"[Plan 10]")</f>
        <v>[Plan 10]</v>
      </c>
      <c r="O29" s="5" t="str">
        <f>IF(O30&lt;&gt;"",O30,"[Plan 11]")</f>
        <v>[Plan 11]</v>
      </c>
      <c r="P29" s="5" t="str">
        <f>IF(P30&lt;&gt;"",P30,"[Plan 12]")</f>
        <v>[Plan 12]</v>
      </c>
      <c r="Q29" s="5" t="str">
        <f>IF(Q30&lt;&gt;"",Q30,"[Plan 13]")</f>
        <v>[Plan 13]</v>
      </c>
      <c r="R29" s="5" t="str">
        <f>IF(R30&lt;&gt;"",R30,"[Plan 14]")</f>
        <v>[Plan 14]</v>
      </c>
      <c r="S29" s="5" t="str">
        <f>IF(S30&lt;&gt;"",S30,"[Plan 15]")</f>
        <v>[Plan 15]</v>
      </c>
      <c r="T29" s="5" t="str">
        <f>IF(T30&lt;&gt;"",T30,"[Plan 16]")</f>
        <v>[Plan 16]</v>
      </c>
      <c r="U29" s="5" t="str">
        <f>IF(U30&lt;&gt;"",U30,"[Plan 17]")</f>
        <v>[Plan 17]</v>
      </c>
      <c r="V29" s="5" t="str">
        <f>IF(V30&lt;&gt;"",V30,"[Plan 18]")</f>
        <v>[Plan 18]</v>
      </c>
      <c r="W29" s="5" t="str">
        <f>IF(W30&lt;&gt;"",W30,"[Plan 19]")</f>
        <v>[Plan 19]</v>
      </c>
      <c r="X29" s="5" t="str">
        <f>IF(X30&lt;&gt;"",X30,"[Plan 20]")</f>
        <v>[Plan 20]</v>
      </c>
      <c r="Y29" s="5" t="str">
        <f>IF(Y30&lt;&gt;"",Y30,"[Plan 21]")</f>
        <v>[Plan 21]</v>
      </c>
      <c r="Z29" s="5" t="str">
        <f>IF(Z30&lt;&gt;"",Z30,"[Plan 22]")</f>
        <v>[Plan 22]</v>
      </c>
      <c r="AA29" s="5" t="str">
        <f>IF(AA30&lt;&gt;"",AA30,"[Plan 23]")</f>
        <v>[Plan 23]</v>
      </c>
      <c r="AB29" s="5" t="str">
        <f>IF(AB30&lt;&gt;"",AB30,"[Plan 24]")</f>
        <v>[Plan 24]</v>
      </c>
      <c r="AC29" s="5" t="str">
        <f>IF(AC30&lt;&gt;"",AC30,"[Plan 25]")</f>
        <v>[Plan 25]</v>
      </c>
      <c r="AD29" s="5" t="str">
        <f>IF(AD30&lt;&gt;"",AD30,"[Plan 26]")</f>
        <v>[Plan 26]</v>
      </c>
      <c r="AE29" s="5" t="str">
        <f>IF(AE30&lt;&gt;"",AE30,"[Plan 27]")</f>
        <v>[Plan 27]</v>
      </c>
      <c r="AF29" s="5" t="str">
        <f>IF(AF30&lt;&gt;"",AF30,"[Plan 28]")</f>
        <v>[Plan 28]</v>
      </c>
      <c r="AG29" s="5" t="str">
        <f>IF(AG30&lt;&gt;"",AG30,"[Plan 29]")</f>
        <v>[Plan 29]</v>
      </c>
      <c r="AH29" s="5" t="str">
        <f>IF(AH30&lt;&gt;"",AH30,"[Plan 30]")</f>
        <v>[Plan 30]</v>
      </c>
      <c r="AI29" s="5" t="str">
        <f>IF(AI30&lt;&gt;"",AI30,"[Plan 31]")</f>
        <v>[Plan 31]</v>
      </c>
      <c r="AJ29" s="5" t="str">
        <f>IF(AJ30&lt;&gt;"",AJ30,"[Plan 32]")</f>
        <v>[Plan 32]</v>
      </c>
      <c r="AK29" s="5" t="str">
        <f>IF(AK30&lt;&gt;"",AK30,"[Plan 33]")</f>
        <v>[Plan 33]</v>
      </c>
      <c r="AL29" s="5" t="str">
        <f>IF(AL30&lt;&gt;"",AL30,"[Plan 34]")</f>
        <v>[Plan 34]</v>
      </c>
      <c r="AM29" s="5" t="str">
        <f>IF(AM30&lt;&gt;"",AM30,"[Plan 35]")</f>
        <v>[Plan 35]</v>
      </c>
      <c r="AN29" s="5" t="str">
        <f>IF(AN30&lt;&gt;"",AN30,"[Plan 36]")</f>
        <v>[Plan 36]</v>
      </c>
      <c r="AO29" s="5" t="str">
        <f>IF(AO30&lt;&gt;"",AO30,"[Plan 37]")</f>
        <v>[Plan 37]</v>
      </c>
      <c r="AP29" s="5" t="str">
        <f>IF(AP30&lt;&gt;"",AP30,"[Plan 38]")</f>
        <v>[Plan 38]</v>
      </c>
      <c r="AQ29" s="5" t="str">
        <f>IF(AQ30&lt;&gt;"",AQ30,"[Plan 39]")</f>
        <v>[Plan 39]</v>
      </c>
      <c r="AR29" s="5" t="str">
        <f>IF(AR30&lt;&gt;"",AR30,"[Plan 40]")</f>
        <v>[Plan 40]</v>
      </c>
    </row>
    <row r="30" spans="1:104" ht="31.5" customHeight="1" x14ac:dyDescent="0.2">
      <c r="A30" s="49" t="s">
        <v>348</v>
      </c>
      <c r="B30" s="25" t="s">
        <v>349</v>
      </c>
      <c r="C30" s="48" t="s">
        <v>350</v>
      </c>
      <c r="D30" s="29" t="s">
        <v>35</v>
      </c>
      <c r="E30" s="103"/>
      <c r="F30" s="103"/>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row>
    <row r="31" spans="1:104" ht="257.25" customHeight="1" x14ac:dyDescent="0.2">
      <c r="A31" s="49" t="s">
        <v>391</v>
      </c>
      <c r="B31" s="25" t="s">
        <v>392</v>
      </c>
      <c r="C31" s="48" t="s">
        <v>393</v>
      </c>
      <c r="D31" s="57" t="s">
        <v>42</v>
      </c>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row>
    <row r="32" spans="1:104" ht="184.5" customHeight="1" x14ac:dyDescent="0.2">
      <c r="A32" s="49" t="s">
        <v>396</v>
      </c>
      <c r="B32" s="25" t="s">
        <v>397</v>
      </c>
      <c r="C32" s="75" t="s">
        <v>398</v>
      </c>
      <c r="D32" s="32" t="s">
        <v>35</v>
      </c>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row>
    <row r="33" spans="1:44" ht="184.5" customHeight="1" x14ac:dyDescent="0.2">
      <c r="A33" s="49" t="s">
        <v>400</v>
      </c>
      <c r="B33" s="48" t="s">
        <v>401</v>
      </c>
      <c r="C33" s="48" t="s">
        <v>402</v>
      </c>
      <c r="D33" s="32" t="s">
        <v>35</v>
      </c>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row>
    <row r="34" spans="1:44" ht="105" customHeight="1" x14ac:dyDescent="0.2">
      <c r="A34" s="49" t="s">
        <v>435</v>
      </c>
      <c r="B34" s="48" t="s">
        <v>436</v>
      </c>
      <c r="C34" s="48" t="s">
        <v>437</v>
      </c>
      <c r="D34" s="32" t="s">
        <v>35</v>
      </c>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row>
    <row r="35" spans="1:44" ht="106.5" customHeight="1" x14ac:dyDescent="0.2">
      <c r="A35" s="49" t="s">
        <v>469</v>
      </c>
      <c r="B35" s="48" t="s">
        <v>470</v>
      </c>
      <c r="C35" s="48" t="s">
        <v>471</v>
      </c>
      <c r="D35" s="89" t="s">
        <v>46</v>
      </c>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row>
    <row r="36" spans="1:44" ht="51.75" customHeight="1" x14ac:dyDescent="0.2">
      <c r="A36" s="49" t="s">
        <v>478</v>
      </c>
      <c r="B36" s="48" t="s">
        <v>479</v>
      </c>
      <c r="C36" s="48" t="s">
        <v>480</v>
      </c>
      <c r="D36" s="82" t="s">
        <v>35</v>
      </c>
      <c r="E36" s="103"/>
      <c r="F36" s="103"/>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row>
    <row r="37" spans="1:44" ht="76.5" customHeight="1" x14ac:dyDescent="0.2">
      <c r="A37" s="49" t="s">
        <v>481</v>
      </c>
      <c r="B37" s="48" t="s">
        <v>482</v>
      </c>
      <c r="C37" s="48" t="s">
        <v>483</v>
      </c>
      <c r="D37" s="91" t="s">
        <v>35</v>
      </c>
      <c r="E37" s="103"/>
      <c r="F37" s="103"/>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row>
    <row r="38" spans="1:44" ht="260.25" customHeight="1" x14ac:dyDescent="0.2">
      <c r="A38" s="49" t="s">
        <v>484</v>
      </c>
      <c r="B38" s="25" t="s">
        <v>485</v>
      </c>
      <c r="C38" s="48" t="s">
        <v>486</v>
      </c>
      <c r="D38" s="57" t="s">
        <v>42</v>
      </c>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row>
    <row r="39" spans="1:44" ht="85.5" x14ac:dyDescent="0.2">
      <c r="A39" s="49" t="s">
        <v>487</v>
      </c>
      <c r="B39" s="25" t="s">
        <v>488</v>
      </c>
      <c r="C39" s="48" t="s">
        <v>489</v>
      </c>
      <c r="D39" s="32" t="s">
        <v>35</v>
      </c>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row>
    <row r="40" spans="1:44" ht="117.75" customHeight="1" x14ac:dyDescent="0.2">
      <c r="A40" s="49" t="s">
        <v>491</v>
      </c>
      <c r="B40" s="25" t="s">
        <v>492</v>
      </c>
      <c r="C40" s="48" t="s">
        <v>493</v>
      </c>
      <c r="D40" s="32" t="s">
        <v>35</v>
      </c>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row>
    <row r="41" spans="1:44" ht="104.25" customHeight="1" x14ac:dyDescent="0.2">
      <c r="A41" s="49" t="s">
        <v>524</v>
      </c>
      <c r="B41" s="25" t="s">
        <v>525</v>
      </c>
      <c r="C41" s="48" t="s">
        <v>526</v>
      </c>
      <c r="D41" s="32" t="s">
        <v>35</v>
      </c>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row>
    <row r="42" spans="1:44" ht="106.5" customHeight="1" thickBot="1" x14ac:dyDescent="0.25">
      <c r="A42" s="56" t="s">
        <v>557</v>
      </c>
      <c r="B42" s="53" t="s">
        <v>558</v>
      </c>
      <c r="C42" s="53" t="s">
        <v>559</v>
      </c>
      <c r="D42" s="88" t="s">
        <v>46</v>
      </c>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row>
    <row r="43" spans="1:44" ht="14.25" hidden="1" customHeight="1" x14ac:dyDescent="0.2">
      <c r="A43" s="146" t="s">
        <v>23</v>
      </c>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205"/>
      <c r="AO43" s="205"/>
      <c r="AP43" s="205"/>
      <c r="AQ43" s="205"/>
      <c r="AR43" s="205"/>
    </row>
    <row r="44" spans="1:44" ht="14.25" hidden="1" customHeight="1" x14ac:dyDescent="0.2">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c r="AN44" s="205"/>
      <c r="AO44" s="205"/>
      <c r="AP44" s="205"/>
      <c r="AQ44" s="205"/>
      <c r="AR44" s="205"/>
    </row>
    <row r="45" spans="1:44" ht="14.25" hidden="1" customHeight="1" x14ac:dyDescent="0.2">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row>
    <row r="46" spans="1:44" ht="14.25" hidden="1" customHeight="1" x14ac:dyDescent="0.2">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5"/>
      <c r="AI46" s="205"/>
      <c r="AJ46" s="205"/>
      <c r="AK46" s="205"/>
      <c r="AL46" s="205"/>
      <c r="AM46" s="205"/>
      <c r="AN46" s="205"/>
      <c r="AO46" s="205"/>
      <c r="AP46" s="205"/>
      <c r="AQ46" s="205"/>
      <c r="AR46" s="205"/>
    </row>
    <row r="47" spans="1:44" ht="14.25" hidden="1" customHeight="1" x14ac:dyDescent="0.2">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row>
    <row r="48" spans="1:44" ht="14.25" hidden="1" customHeight="1" x14ac:dyDescent="0.2">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row>
    <row r="49" ht="14.25" hidden="1" customHeight="1" x14ac:dyDescent="0.2"/>
    <row r="50" ht="14.25" hidden="1" customHeight="1" x14ac:dyDescent="0.2"/>
    <row r="51" ht="14.25" hidden="1" customHeight="1" x14ac:dyDescent="0.2"/>
    <row r="52" ht="14.25" hidden="1" customHeight="1" x14ac:dyDescent="0.2"/>
    <row r="53" ht="14.25" hidden="1" customHeight="1" x14ac:dyDescent="0.2"/>
    <row r="54" ht="14.25" hidden="1" customHeight="1" x14ac:dyDescent="0.2"/>
    <row r="55" ht="14.25" hidden="1" customHeight="1" x14ac:dyDescent="0.2"/>
    <row r="56" ht="14.25" hidden="1" customHeight="1" x14ac:dyDescent="0.2"/>
    <row r="57" ht="14.25" hidden="1" customHeight="1" x14ac:dyDescent="0.2"/>
    <row r="58" ht="14.25" hidden="1" customHeight="1" x14ac:dyDescent="0.2"/>
    <row r="59" ht="14.25" hidden="1" customHeight="1" x14ac:dyDescent="0.2"/>
    <row r="60" ht="14.25" hidden="1" customHeight="1" x14ac:dyDescent="0.2"/>
    <row r="61" ht="14.25" hidden="1" customHeight="1" x14ac:dyDescent="0.2"/>
    <row r="62" ht="14.25" hidden="1" customHeight="1" x14ac:dyDescent="0.2"/>
    <row r="63" ht="14.25" hidden="1" customHeight="1" x14ac:dyDescent="0.2"/>
    <row r="64" ht="14.25" hidden="1" customHeight="1" x14ac:dyDescent="0.2"/>
    <row r="65" ht="14.25" hidden="1" customHeight="1" x14ac:dyDescent="0.2"/>
    <row r="66" ht="14.25" hidden="1" customHeight="1" x14ac:dyDescent="0.2"/>
    <row r="67" ht="14.25" hidden="1" customHeight="1" x14ac:dyDescent="0.2"/>
    <row r="68" ht="14.25" hidden="1" customHeight="1" x14ac:dyDescent="0.2"/>
    <row r="69" ht="14.25" hidden="1" customHeight="1" x14ac:dyDescent="0.2"/>
    <row r="70" ht="14.25" hidden="1" customHeight="1" x14ac:dyDescent="0.2"/>
    <row r="71" ht="14.25" hidden="1" customHeight="1" x14ac:dyDescent="0.2"/>
    <row r="72" ht="14.25" hidden="1" customHeight="1" x14ac:dyDescent="0.2"/>
    <row r="73" ht="14.25" hidden="1" customHeight="1" x14ac:dyDescent="0.2"/>
    <row r="74" ht="14.25" hidden="1" customHeight="1" x14ac:dyDescent="0.2"/>
    <row r="75" ht="14.25" hidden="1" customHeight="1" x14ac:dyDescent="0.2"/>
    <row r="76" ht="14.25" hidden="1" customHeight="1" x14ac:dyDescent="0.2"/>
    <row r="77" ht="14.25" hidden="1" customHeight="1" x14ac:dyDescent="0.2"/>
    <row r="78" ht="14.25" hidden="1" customHeight="1" x14ac:dyDescent="0.2"/>
    <row r="79" ht="14.25" hidden="1" customHeight="1" x14ac:dyDescent="0.2"/>
    <row r="80" ht="14.25" hidden="1" customHeight="1" x14ac:dyDescent="0.2"/>
    <row r="81" ht="14.25" hidden="1" customHeight="1" x14ac:dyDescent="0.2"/>
    <row r="82" ht="14.25" hidden="1" customHeight="1" x14ac:dyDescent="0.2"/>
    <row r="83" ht="14.25" hidden="1" customHeight="1" x14ac:dyDescent="0.2"/>
    <row r="84" ht="14.25" hidden="1" customHeight="1" x14ac:dyDescent="0.2"/>
    <row r="85" ht="14.25" hidden="1" customHeight="1" x14ac:dyDescent="0.2"/>
    <row r="86" ht="14.25" hidden="1" customHeight="1" x14ac:dyDescent="0.2"/>
    <row r="87" ht="14.25" hidden="1" customHeight="1" x14ac:dyDescent="0.2"/>
    <row r="88" ht="14.25" hidden="1" customHeight="1" x14ac:dyDescent="0.2"/>
    <row r="89" ht="14.25" hidden="1" customHeight="1" x14ac:dyDescent="0.2"/>
    <row r="90" ht="14.25" hidden="1" customHeight="1" x14ac:dyDescent="0.2"/>
    <row r="91" ht="14.25" hidden="1" customHeight="1" x14ac:dyDescent="0.2"/>
    <row r="92" ht="14.25" hidden="1" customHeight="1" x14ac:dyDescent="0.2"/>
    <row r="93" ht="14.25" hidden="1" customHeight="1" x14ac:dyDescent="0.2"/>
    <row r="94" ht="14.25" hidden="1" customHeight="1" x14ac:dyDescent="0.2"/>
    <row r="95" ht="14.25" hidden="1" customHeight="1" x14ac:dyDescent="0.2"/>
    <row r="96" ht="14.25" hidden="1" customHeight="1" x14ac:dyDescent="0.2"/>
    <row r="97" ht="14.25" hidden="1" customHeight="1" x14ac:dyDescent="0.2"/>
    <row r="98" ht="14.25" hidden="1" customHeight="1" x14ac:dyDescent="0.2"/>
    <row r="99" ht="14.25" hidden="1" customHeight="1" x14ac:dyDescent="0.2"/>
    <row r="100" ht="14.25" hidden="1" customHeight="1" x14ac:dyDescent="0.2"/>
    <row r="101" ht="14.25" hidden="1" customHeight="1" x14ac:dyDescent="0.2"/>
    <row r="102" ht="14.25" hidden="1" customHeight="1" x14ac:dyDescent="0.2"/>
    <row r="103" ht="14.25" hidden="1" customHeight="1" x14ac:dyDescent="0.2"/>
    <row r="104" ht="14.25" hidden="1" customHeight="1" x14ac:dyDescent="0.2"/>
    <row r="105" ht="14.25" hidden="1" customHeight="1" x14ac:dyDescent="0.2"/>
    <row r="106" ht="14.25" hidden="1" customHeight="1" x14ac:dyDescent="0.2"/>
    <row r="107" ht="14.25" hidden="1" customHeight="1" x14ac:dyDescent="0.2"/>
    <row r="108" ht="14.25" hidden="1" customHeight="1" x14ac:dyDescent="0.2"/>
    <row r="109" ht="14.25" hidden="1" customHeight="1" x14ac:dyDescent="0.2"/>
    <row r="110" ht="14.25" hidden="1" customHeight="1" x14ac:dyDescent="0.2"/>
    <row r="111" ht="14.25" hidden="1" customHeight="1" x14ac:dyDescent="0.2"/>
    <row r="112" ht="14.25" hidden="1" customHeight="1" x14ac:dyDescent="0.2"/>
    <row r="113" ht="14.25" hidden="1" customHeight="1" x14ac:dyDescent="0.2"/>
    <row r="114" ht="14.25" hidden="1" customHeight="1" x14ac:dyDescent="0.2"/>
    <row r="115" ht="14.25" hidden="1" customHeight="1" x14ac:dyDescent="0.2"/>
    <row r="116" ht="14.25" hidden="1" customHeight="1" x14ac:dyDescent="0.2"/>
    <row r="117" ht="14.25" hidden="1" customHeight="1" x14ac:dyDescent="0.2"/>
    <row r="118" ht="14.25" hidden="1" customHeight="1" x14ac:dyDescent="0.2"/>
    <row r="119" ht="14.25" hidden="1" customHeight="1" x14ac:dyDescent="0.2"/>
    <row r="120" ht="14.25" hidden="1" customHeight="1" x14ac:dyDescent="0.2"/>
    <row r="121" ht="14.25" hidden="1" customHeight="1" x14ac:dyDescent="0.2"/>
    <row r="122" ht="14.25" hidden="1" customHeight="1" x14ac:dyDescent="0.2"/>
    <row r="123" ht="14.25" hidden="1" customHeight="1" x14ac:dyDescent="0.2"/>
    <row r="124" ht="14.25" hidden="1" customHeight="1" x14ac:dyDescent="0.2"/>
    <row r="125" ht="14.25" hidden="1" customHeight="1" x14ac:dyDescent="0.2"/>
    <row r="126" ht="14.25" hidden="1" customHeight="1" x14ac:dyDescent="0.2"/>
    <row r="127" ht="14.25" hidden="1" customHeight="1" x14ac:dyDescent="0.2"/>
    <row r="128" ht="14.25" hidden="1" customHeight="1" x14ac:dyDescent="0.2"/>
    <row r="129" ht="14.25" hidden="1" customHeight="1" x14ac:dyDescent="0.2"/>
    <row r="130" ht="14.25" hidden="1" customHeight="1" x14ac:dyDescent="0.2"/>
    <row r="131" ht="14.25" hidden="1" customHeight="1" x14ac:dyDescent="0.2"/>
    <row r="132" ht="14.25" hidden="1" customHeight="1" x14ac:dyDescent="0.2"/>
    <row r="133" ht="14.25" hidden="1" customHeight="1" x14ac:dyDescent="0.2"/>
    <row r="134" ht="14.25" hidden="1" customHeight="1" x14ac:dyDescent="0.2"/>
    <row r="135" ht="14.25" hidden="1" customHeight="1" x14ac:dyDescent="0.2"/>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00000000-0002-0000-0800-000000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00000000-0002-0000-0800-000001000000}">
          <x14:formula1>
            <xm:f>'Set Values'!$I$3:$I$7</xm:f>
          </x14:formula1>
          <xm:sqref>E19:CZ19</xm:sqref>
        </x14:dataValidation>
        <x14:dataValidation type="list" allowBlank="1" showInputMessage="1" prompt="To enter free text, select cell and type - do not click into cell" xr:uid="{00000000-0002-0000-0800-000002000000}">
          <x14:formula1>
            <xm:f>'Set Values'!$I$3:$I$7</xm:f>
          </x14:formula1>
          <xm:sqref>E17:CZ17</xm:sqref>
        </x14:dataValidation>
        <x14:dataValidation type="list" allowBlank="1" showInputMessage="1" prompt="To enter free text, select cell and type - do not click into cell" xr:uid="{00000000-0002-0000-0800-000003000000}">
          <x14:formula1>
            <xm:f>'Set Values'!$F$3:$F$12</xm:f>
          </x14:formula1>
          <xm:sqref>E14:CZ14</xm:sqref>
        </x14:dataValidation>
        <x14:dataValidation type="list" allowBlank="1" showInputMessage="1" showErrorMessage="1" xr:uid="{00000000-0002-0000-0800-000004000000}">
          <x14:formula1>
            <xm:f>'Set Values'!$M$3:$M$4</xm:f>
          </x14:formula1>
          <xm:sqref>E31:AR31 E38:AR38</xm:sqref>
        </x14:dataValidation>
        <x14:dataValidation type="list" allowBlank="1" showInputMessage="1" showErrorMessage="1" xr:uid="{00000000-0002-0000-0800-000005000000}">
          <x14:formula1>
            <xm:f>'Set Values'!$L$3:$L$5</xm:f>
          </x14:formula1>
          <xm:sqref>E24:L24</xm:sqref>
        </x14:dataValidation>
        <x14:dataValidation type="list" allowBlank="1" showInputMessage="1" prompt="To enter free text, select cell and type - do not click into cell" xr:uid="{00000000-0002-0000-0800-000006000000}">
          <x14:formula1>
            <xm:f>'Set Values'!$G$3:$G$14</xm:f>
          </x14:formula1>
          <xm:sqref>E16:CZ16</xm:sqref>
        </x14:dataValidation>
        <x14:dataValidation type="list" allowBlank="1" showInputMessage="1" xr:uid="{00000000-0002-0000-0800-000007000000}">
          <x14:formula1>
            <xm:f>'Set Values'!$K$3:$K$10</xm:f>
          </x14:formula1>
          <xm:sqref>E23:L23</xm:sqref>
        </x14:dataValidation>
        <x14:dataValidation type="list" allowBlank="1" showInputMessage="1" prompt="To enter free text, select cell and type - do not click into cell" xr:uid="{00000000-0002-0000-0800-000008000000}">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48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Compliance</TermName>
          <TermId xmlns="http://schemas.microsoft.com/office/infopath/2007/PartnerControls">df3a80cf-a038-4ff0-82ec-a84c6bd32647</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DHCSDOC-1752074943-2266</_dlc_DocId>
    <_dlc_DocIdUrl xmlns="69bc34b3-1921-46c7-8c7a-d18363374b4b">
      <Url>https://dhcscagovauthoring/formsandpubs/_layouts/15/DocIdRedir.aspx?ID=DHCSDOC-1752074943-2266</Url>
      <Description>DHCSDOC-1752074943-2266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A5078E2BA6EE4408A7A96E82B6FE10B" ma:contentTypeVersion="36" ma:contentTypeDescription="This is the Custom Document Type for use by DHCS" ma:contentTypeScope="" ma:versionID="8585eb276f3cbab62ed1c7b10792d40f">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DB24A80-1E53-4B45-818B-ED8CBF6CE4FD}"/>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customXml/itemProps4.xml><?xml version="1.0" encoding="utf-8"?>
<ds:datastoreItem xmlns:ds="http://schemas.openxmlformats.org/officeDocument/2006/customXml" ds:itemID="{1F416C54-808B-4CA1-9F65-DAC6D4DF1B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2022-DHCS-NAAAR-ANC</dc:title>
  <dc:subject>A tool for states to submit to CMCS an assurance that their Medicaid managed care plans comply with state access and network adequacy standards as required under 42 CFR 438.207.</dc:subject>
  <dc:creator>Center for Medicaid and CHIP Services (CMCS)</dc:creator>
  <cp:keywords/>
  <dc:description/>
  <cp:lastModifiedBy>Her, Bao@DHCS</cp:lastModifiedBy>
  <cp:revision/>
  <dcterms:created xsi:type="dcterms:W3CDTF">2020-07-01T16:29:44Z</dcterms:created>
  <dcterms:modified xsi:type="dcterms:W3CDTF">2023-09-06T16:11:03Z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0x010100EEE380F46F125946A8B4C4C90D9FFCDC001A5078E2BA6EE4408A7A96E82B6FE10B</vt:lpwstr>
  </property>
  <property fmtid="{D5CDD505-2E9C-101B-9397-08002B2CF9AE}" pid="3" name="_dlc_DocIdItemGuid">
    <vt:lpwstr>9747d429-921c-4563-ac4b-60b7692b7533</vt:lpwstr>
  </property>
  <property fmtid="{D5CDD505-2E9C-101B-9397-08002B2CF9AE}" pid="4" name="Division">
    <vt:lpwstr>48;#Office of Compliance|df3a80cf-a038-4ff0-82ec-a84c6bd32647</vt:lpwstr>
  </property>
</Properties>
</file>