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externalLinks/externalLink2.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externalLinks/externalLink1.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1 ADA\Sept 26 from MT - IN 19-043\IN w 13 Excel attach\Done ADA\"/>
    </mc:Choice>
  </mc:AlternateContent>
  <bookViews>
    <workbookView xWindow="0" yWindow="0" windowWidth="24000" windowHeight="9600"/>
  </bookViews>
  <sheets>
    <sheet name="Enclosure 1" sheetId="1" r:id="rId1"/>
  </sheets>
  <externalReferences>
    <externalReference r:id="rId2"/>
    <externalReference r:id="rId3"/>
  </externalReferences>
  <definedNames>
    <definedName name="_xlnm.Print_Area" localSheetId="0">'Enclosure 1'!$A$2:$I$67</definedName>
    <definedName name="_xlnm.Print_Titles" localSheetId="0">'Enclosure 1'!$4:$7</definedName>
    <definedName name="TitleRegion1.a2.I67.1">'Enclosure 1'!$A$2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8"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9" i="1"/>
  <c r="E8"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10" i="1"/>
  <c r="B9" i="1"/>
  <c r="B8" i="1"/>
  <c r="B67" i="1" l="1"/>
  <c r="C16" i="1" s="1"/>
  <c r="H8" i="1"/>
  <c r="C55" i="1" l="1"/>
  <c r="D55" i="1" s="1"/>
  <c r="C47" i="1"/>
  <c r="D47" i="1" s="1"/>
  <c r="C31" i="1"/>
  <c r="D31" i="1" s="1"/>
  <c r="C23" i="1"/>
  <c r="D23" i="1" s="1"/>
  <c r="C15" i="1"/>
  <c r="D15" i="1" s="1"/>
  <c r="C13" i="1"/>
  <c r="C62" i="1"/>
  <c r="D62" i="1" s="1"/>
  <c r="C51" i="1"/>
  <c r="D51" i="1" s="1"/>
  <c r="C37" i="1"/>
  <c r="C12" i="1"/>
  <c r="C53" i="1"/>
  <c r="C27" i="1"/>
  <c r="D27" i="1" s="1"/>
  <c r="C61" i="1"/>
  <c r="D61" i="1" s="1"/>
  <c r="C36" i="1"/>
  <c r="D36" i="1" s="1"/>
  <c r="C22" i="1"/>
  <c r="D22" i="1" s="1"/>
  <c r="C11" i="1"/>
  <c r="C28" i="1"/>
  <c r="D28" i="1" s="1"/>
  <c r="C60" i="1"/>
  <c r="C46" i="1"/>
  <c r="C35" i="1"/>
  <c r="D35" i="1" s="1"/>
  <c r="C21" i="1"/>
  <c r="C39" i="1"/>
  <c r="C52" i="1"/>
  <c r="D52" i="1" s="1"/>
  <c r="C59" i="1"/>
  <c r="D59" i="1" s="1"/>
  <c r="C45" i="1"/>
  <c r="D45" i="1" s="1"/>
  <c r="C20" i="1"/>
  <c r="C38" i="1"/>
  <c r="C44" i="1"/>
  <c r="D44" i="1" s="1"/>
  <c r="C30" i="1"/>
  <c r="D30" i="1" s="1"/>
  <c r="C19" i="1"/>
  <c r="D19" i="1" s="1"/>
  <c r="C14" i="1"/>
  <c r="D14" i="1" s="1"/>
  <c r="C63" i="1"/>
  <c r="C54" i="1"/>
  <c r="C43" i="1"/>
  <c r="D43" i="1" s="1"/>
  <c r="C29" i="1"/>
  <c r="D16" i="1"/>
  <c r="C58" i="1"/>
  <c r="C50" i="1"/>
  <c r="C42" i="1"/>
  <c r="C34" i="1"/>
  <c r="C26" i="1"/>
  <c r="C18" i="1"/>
  <c r="C10" i="1"/>
  <c r="C8" i="1"/>
  <c r="C57" i="1"/>
  <c r="C49" i="1"/>
  <c r="C41" i="1"/>
  <c r="C33" i="1"/>
  <c r="C25" i="1"/>
  <c r="C17" i="1"/>
  <c r="C9" i="1"/>
  <c r="C64" i="1"/>
  <c r="C56" i="1"/>
  <c r="C48" i="1"/>
  <c r="C40" i="1"/>
  <c r="C32" i="1"/>
  <c r="C24" i="1"/>
  <c r="I37" i="1" l="1"/>
  <c r="I26" i="1"/>
  <c r="I21" i="1"/>
  <c r="I58" i="1"/>
  <c r="I15" i="1"/>
  <c r="I62" i="1"/>
  <c r="I57" i="1"/>
  <c r="I61" i="1"/>
  <c r="I63" i="1"/>
  <c r="I20" i="1"/>
  <c r="I33" i="1"/>
  <c r="I14" i="1"/>
  <c r="I28" i="1"/>
  <c r="I36" i="1"/>
  <c r="I27" i="1"/>
  <c r="D12" i="1"/>
  <c r="D38" i="1"/>
  <c r="D37" i="1"/>
  <c r="D20" i="1"/>
  <c r="D46" i="1"/>
  <c r="D63" i="1"/>
  <c r="D54" i="1"/>
  <c r="D11" i="1"/>
  <c r="D60" i="1"/>
  <c r="D39" i="1"/>
  <c r="D13" i="1"/>
  <c r="D29" i="1"/>
  <c r="D53" i="1"/>
  <c r="D21" i="1"/>
  <c r="D64" i="1"/>
  <c r="D41" i="1"/>
  <c r="D26" i="1"/>
  <c r="D49" i="1"/>
  <c r="D34" i="1"/>
  <c r="D57" i="1"/>
  <c r="D42" i="1"/>
  <c r="D32" i="1"/>
  <c r="D9" i="1"/>
  <c r="D58" i="1"/>
  <c r="D17" i="1"/>
  <c r="D48" i="1"/>
  <c r="D10" i="1"/>
  <c r="D24" i="1"/>
  <c r="D8" i="1"/>
  <c r="D50" i="1"/>
  <c r="D40" i="1"/>
  <c r="D25" i="1"/>
  <c r="D56" i="1"/>
  <c r="D33" i="1"/>
  <c r="D18" i="1"/>
  <c r="I64" i="1"/>
  <c r="I40" i="1"/>
  <c r="I46" i="1"/>
  <c r="I30" i="1"/>
  <c r="I10" i="1"/>
  <c r="I41" i="1"/>
  <c r="I59" i="1"/>
  <c r="I54" i="1"/>
  <c r="I13" i="1"/>
  <c r="I52" i="1"/>
  <c r="I22" i="1"/>
  <c r="I35" i="1"/>
  <c r="I18" i="1"/>
  <c r="I55" i="1"/>
  <c r="I23" i="1"/>
  <c r="I29" i="1"/>
  <c r="I56" i="1"/>
  <c r="I50" i="1"/>
  <c r="I49" i="1"/>
  <c r="I43" i="1"/>
  <c r="I24" i="1"/>
  <c r="I53" i="1"/>
  <c r="I47" i="1"/>
  <c r="I34" i="1"/>
  <c r="I60" i="1"/>
  <c r="I48" i="1"/>
  <c r="I42" i="1"/>
  <c r="I17" i="1"/>
  <c r="I16" i="1"/>
  <c r="I51" i="1"/>
  <c r="I45" i="1"/>
  <c r="I44" i="1"/>
  <c r="I31" i="1"/>
  <c r="I19" i="1"/>
  <c r="I12" i="1"/>
  <c r="I11" i="1"/>
  <c r="I39" i="1"/>
  <c r="I32" i="1"/>
  <c r="I38" i="1"/>
  <c r="I25" i="1"/>
  <c r="F8" i="1" l="1"/>
  <c r="I8" i="1"/>
  <c r="I9" i="1"/>
  <c r="N82" i="1"/>
  <c r="N77" i="1"/>
  <c r="N83" i="1" s="1"/>
  <c r="P71" i="1"/>
  <c r="AB69" i="1"/>
  <c r="X69" i="1"/>
  <c r="Q67" i="1"/>
  <c r="Z68" i="1"/>
  <c r="T66" i="1"/>
  <c r="N66" i="1"/>
  <c r="M66" i="1"/>
  <c r="Z67" i="1"/>
  <c r="T65" i="1"/>
  <c r="N65" i="1"/>
  <c r="M65" i="1"/>
  <c r="T64" i="1"/>
  <c r="M64" i="1"/>
  <c r="J64" i="1"/>
  <c r="F64" i="1"/>
  <c r="Z65" i="1"/>
  <c r="T63" i="1"/>
  <c r="M63" i="1"/>
  <c r="J63" i="1"/>
  <c r="F63" i="1"/>
  <c r="T62" i="1"/>
  <c r="M62" i="1"/>
  <c r="J62" i="1"/>
  <c r="F62" i="1"/>
  <c r="Z64" i="1"/>
  <c r="T61" i="1"/>
  <c r="M61" i="1"/>
  <c r="J61" i="1"/>
  <c r="F61" i="1"/>
  <c r="T60" i="1"/>
  <c r="M60" i="1"/>
  <c r="J60" i="1"/>
  <c r="F60" i="1"/>
  <c r="Z62" i="1"/>
  <c r="T59" i="1"/>
  <c r="M59" i="1"/>
  <c r="J59" i="1"/>
  <c r="F59" i="1"/>
  <c r="Z61" i="1"/>
  <c r="T58" i="1"/>
  <c r="M58" i="1"/>
  <c r="J58" i="1"/>
  <c r="F58" i="1"/>
  <c r="Z60" i="1"/>
  <c r="T57" i="1"/>
  <c r="M57" i="1"/>
  <c r="J57" i="1"/>
  <c r="F57" i="1"/>
  <c r="Z59" i="1"/>
  <c r="T56" i="1"/>
  <c r="M56" i="1"/>
  <c r="J56" i="1"/>
  <c r="F56" i="1"/>
  <c r="Z58" i="1"/>
  <c r="T55" i="1"/>
  <c r="M55" i="1"/>
  <c r="J55" i="1"/>
  <c r="F55" i="1"/>
  <c r="T54" i="1"/>
  <c r="M54" i="1"/>
  <c r="J54" i="1"/>
  <c r="F54" i="1"/>
  <c r="Z56" i="1"/>
  <c r="T53" i="1"/>
  <c r="M53" i="1"/>
  <c r="J53" i="1"/>
  <c r="F53" i="1"/>
  <c r="Z55" i="1"/>
  <c r="T52" i="1"/>
  <c r="M52" i="1"/>
  <c r="J52" i="1"/>
  <c r="F52" i="1"/>
  <c r="Z54" i="1"/>
  <c r="T51" i="1"/>
  <c r="M51" i="1"/>
  <c r="J51" i="1"/>
  <c r="F51" i="1"/>
  <c r="Z53" i="1"/>
  <c r="T50" i="1"/>
  <c r="M50" i="1"/>
  <c r="J50" i="1"/>
  <c r="F50" i="1"/>
  <c r="Z52" i="1"/>
  <c r="T49" i="1"/>
  <c r="M49" i="1"/>
  <c r="J49" i="1"/>
  <c r="F49" i="1"/>
  <c r="Z51" i="1"/>
  <c r="T48" i="1"/>
  <c r="M48" i="1"/>
  <c r="J48" i="1"/>
  <c r="F48" i="1"/>
  <c r="Z50" i="1"/>
  <c r="T47" i="1"/>
  <c r="M47" i="1"/>
  <c r="J47" i="1"/>
  <c r="F47" i="1"/>
  <c r="T46" i="1"/>
  <c r="M46" i="1"/>
  <c r="J46" i="1"/>
  <c r="F46" i="1"/>
  <c r="Z48" i="1"/>
  <c r="T45" i="1"/>
  <c r="M45" i="1"/>
  <c r="J45" i="1"/>
  <c r="F45" i="1"/>
  <c r="Z47" i="1"/>
  <c r="T44" i="1"/>
  <c r="M44" i="1"/>
  <c r="J44" i="1"/>
  <c r="F44" i="1"/>
  <c r="Z46" i="1"/>
  <c r="T43" i="1"/>
  <c r="M43" i="1"/>
  <c r="J43" i="1"/>
  <c r="F43" i="1"/>
  <c r="Z45" i="1"/>
  <c r="T42" i="1"/>
  <c r="M42" i="1"/>
  <c r="J42" i="1"/>
  <c r="F42" i="1"/>
  <c r="Z44" i="1"/>
  <c r="T41" i="1"/>
  <c r="M41" i="1"/>
  <c r="J41" i="1"/>
  <c r="F41" i="1"/>
  <c r="Z43" i="1"/>
  <c r="T40" i="1"/>
  <c r="M40" i="1"/>
  <c r="J40" i="1"/>
  <c r="F40" i="1"/>
  <c r="Z42" i="1"/>
  <c r="T39" i="1"/>
  <c r="M39" i="1"/>
  <c r="J39" i="1"/>
  <c r="F39" i="1"/>
  <c r="T38" i="1"/>
  <c r="M38" i="1"/>
  <c r="J38" i="1"/>
  <c r="F38" i="1"/>
  <c r="Z40" i="1"/>
  <c r="T37" i="1"/>
  <c r="M37" i="1"/>
  <c r="J37" i="1"/>
  <c r="F37" i="1"/>
  <c r="Z39" i="1"/>
  <c r="T36" i="1"/>
  <c r="M36" i="1"/>
  <c r="J36" i="1"/>
  <c r="F36" i="1"/>
  <c r="Z38" i="1"/>
  <c r="T35" i="1"/>
  <c r="M35" i="1"/>
  <c r="J35" i="1"/>
  <c r="F35" i="1"/>
  <c r="Z37" i="1"/>
  <c r="T34" i="1"/>
  <c r="M34" i="1"/>
  <c r="J34" i="1"/>
  <c r="F34" i="1"/>
  <c r="Z36" i="1"/>
  <c r="T33" i="1"/>
  <c r="M33" i="1"/>
  <c r="J33" i="1"/>
  <c r="F33" i="1"/>
  <c r="Z35" i="1"/>
  <c r="T32" i="1"/>
  <c r="M32" i="1"/>
  <c r="J32" i="1"/>
  <c r="F32" i="1"/>
  <c r="Z34" i="1"/>
  <c r="T31" i="1"/>
  <c r="M31" i="1"/>
  <c r="J31" i="1"/>
  <c r="F31" i="1"/>
  <c r="Z33" i="1"/>
  <c r="T30" i="1"/>
  <c r="M30" i="1"/>
  <c r="J30" i="1"/>
  <c r="F30" i="1"/>
  <c r="Z32" i="1"/>
  <c r="T29" i="1"/>
  <c r="M29" i="1"/>
  <c r="J29" i="1"/>
  <c r="F29" i="1"/>
  <c r="Z31" i="1"/>
  <c r="T28" i="1"/>
  <c r="M28" i="1"/>
  <c r="J28" i="1"/>
  <c r="F28" i="1"/>
  <c r="Z30" i="1"/>
  <c r="T27" i="1"/>
  <c r="M27" i="1"/>
  <c r="J27" i="1"/>
  <c r="F27" i="1"/>
  <c r="Z29" i="1"/>
  <c r="T26" i="1"/>
  <c r="M26" i="1"/>
  <c r="J26" i="1"/>
  <c r="F26" i="1"/>
  <c r="Z28" i="1"/>
  <c r="T25" i="1"/>
  <c r="M25" i="1"/>
  <c r="J25" i="1"/>
  <c r="F25" i="1"/>
  <c r="T24" i="1"/>
  <c r="M24" i="1"/>
  <c r="J24" i="1"/>
  <c r="F24" i="1"/>
  <c r="T23" i="1"/>
  <c r="M23" i="1"/>
  <c r="J23" i="1"/>
  <c r="F23" i="1"/>
  <c r="T22" i="1"/>
  <c r="M22" i="1"/>
  <c r="J22" i="1"/>
  <c r="F22" i="1"/>
  <c r="T21" i="1"/>
  <c r="M21" i="1"/>
  <c r="J21" i="1"/>
  <c r="F21" i="1"/>
  <c r="T20" i="1"/>
  <c r="M20" i="1"/>
  <c r="J20" i="1"/>
  <c r="F20" i="1"/>
  <c r="T19" i="1"/>
  <c r="M19" i="1"/>
  <c r="J19" i="1"/>
  <c r="F19" i="1"/>
  <c r="T18" i="1"/>
  <c r="M18" i="1"/>
  <c r="J18" i="1"/>
  <c r="F18" i="1"/>
  <c r="T17" i="1"/>
  <c r="M17" i="1"/>
  <c r="J17" i="1"/>
  <c r="F17" i="1"/>
  <c r="T16" i="1"/>
  <c r="M16" i="1"/>
  <c r="J16" i="1"/>
  <c r="F16" i="1"/>
  <c r="T15" i="1"/>
  <c r="M15" i="1"/>
  <c r="J15" i="1"/>
  <c r="F15" i="1"/>
  <c r="T14" i="1"/>
  <c r="M14" i="1"/>
  <c r="J14" i="1"/>
  <c r="F14" i="1"/>
  <c r="T13" i="1"/>
  <c r="M13" i="1"/>
  <c r="J13" i="1"/>
  <c r="F13" i="1"/>
  <c r="T12" i="1"/>
  <c r="M12" i="1"/>
  <c r="J12" i="1"/>
  <c r="F12" i="1"/>
  <c r="T11" i="1"/>
  <c r="M11" i="1"/>
  <c r="J11" i="1"/>
  <c r="F11" i="1"/>
  <c r="T10" i="1"/>
  <c r="M10" i="1"/>
  <c r="J10" i="1"/>
  <c r="F10" i="1"/>
  <c r="T9" i="1"/>
  <c r="M9" i="1"/>
  <c r="J9" i="1"/>
  <c r="F9" i="1"/>
  <c r="T8" i="1"/>
  <c r="M8" i="1"/>
  <c r="J8" i="1"/>
  <c r="G5" i="1"/>
  <c r="Q75" i="1" l="1"/>
  <c r="H10" i="1"/>
  <c r="H14" i="1"/>
  <c r="H18" i="1"/>
  <c r="H22" i="1"/>
  <c r="H26" i="1"/>
  <c r="H30" i="1"/>
  <c r="H34" i="1"/>
  <c r="H38" i="1"/>
  <c r="H42" i="1"/>
  <c r="H46" i="1"/>
  <c r="H12" i="1"/>
  <c r="H16" i="1"/>
  <c r="H20" i="1"/>
  <c r="H24" i="1"/>
  <c r="H28" i="1"/>
  <c r="H32" i="1"/>
  <c r="H36" i="1"/>
  <c r="H40" i="1"/>
  <c r="H44" i="1"/>
  <c r="H48" i="1"/>
  <c r="H53" i="1"/>
  <c r="H57" i="1"/>
  <c r="H61" i="1"/>
  <c r="E67" i="1"/>
  <c r="F67" i="1" s="1"/>
  <c r="G67" i="1"/>
  <c r="H67" i="1" s="1"/>
  <c r="H50" i="1"/>
  <c r="H54" i="1"/>
  <c r="H58" i="1"/>
  <c r="H62" i="1"/>
  <c r="H9" i="1"/>
  <c r="H13" i="1"/>
  <c r="H17" i="1"/>
  <c r="H21" i="1"/>
  <c r="H25" i="1"/>
  <c r="H29" i="1"/>
  <c r="H33" i="1"/>
  <c r="H37" i="1"/>
  <c r="H41" i="1"/>
  <c r="H45" i="1"/>
  <c r="H49" i="1"/>
  <c r="H52" i="1"/>
  <c r="H56" i="1"/>
  <c r="H60" i="1"/>
  <c r="H64" i="1"/>
  <c r="H11" i="1"/>
  <c r="H15" i="1"/>
  <c r="H19" i="1"/>
  <c r="H23" i="1"/>
  <c r="H27" i="1"/>
  <c r="H31" i="1"/>
  <c r="H35" i="1"/>
  <c r="H39" i="1"/>
  <c r="H43" i="1"/>
  <c r="H47" i="1"/>
  <c r="H51" i="1"/>
  <c r="H55" i="1"/>
  <c r="H59" i="1"/>
  <c r="H63" i="1"/>
  <c r="Z19" i="1"/>
  <c r="Z10" i="1"/>
  <c r="Z26" i="1"/>
  <c r="Z15" i="1"/>
  <c r="Z22" i="1"/>
  <c r="Z11" i="1"/>
  <c r="Z20" i="1"/>
  <c r="Z57" i="1"/>
  <c r="Z18" i="1"/>
  <c r="Z25" i="1"/>
  <c r="Z49" i="1"/>
  <c r="M67" i="1"/>
  <c r="Z16" i="1"/>
  <c r="Z23" i="1"/>
  <c r="Z27" i="1"/>
  <c r="Z14" i="1"/>
  <c r="Z21" i="1"/>
  <c r="Z41" i="1"/>
  <c r="T67" i="1"/>
  <c r="Z17" i="1"/>
  <c r="Z24" i="1"/>
  <c r="Z12" i="1"/>
  <c r="Z13" i="1"/>
  <c r="Z63" i="1"/>
  <c r="K29" i="1" l="1"/>
  <c r="C67" i="1" l="1"/>
  <c r="D67" i="1" s="1"/>
  <c r="K9" i="1"/>
  <c r="K26" i="1"/>
  <c r="K55" i="1"/>
  <c r="K21" i="1"/>
  <c r="K30" i="1"/>
  <c r="K48" i="1"/>
  <c r="K39" i="1"/>
  <c r="K34" i="1"/>
  <c r="K50" i="1"/>
  <c r="K20" i="1"/>
  <c r="K45" i="1"/>
  <c r="K56" i="1"/>
  <c r="K19" i="1"/>
  <c r="K24" i="1"/>
  <c r="K18" i="1"/>
  <c r="K15" i="1"/>
  <c r="K32" i="1"/>
  <c r="K42" i="1"/>
  <c r="K22" i="1"/>
  <c r="K27" i="1"/>
  <c r="K57" i="1"/>
  <c r="K38" i="1"/>
  <c r="K44" i="1"/>
  <c r="K16" i="1"/>
  <c r="K17" i="1"/>
  <c r="K64" i="1"/>
  <c r="K51" i="1"/>
  <c r="K41" i="1"/>
  <c r="K63" i="1"/>
  <c r="K40" i="1"/>
  <c r="K43" i="1"/>
  <c r="K37" i="1"/>
  <c r="K47" i="1"/>
  <c r="K28" i="1"/>
  <c r="K52" i="1"/>
  <c r="K14" i="1"/>
  <c r="K31" i="1"/>
  <c r="K13" i="1"/>
  <c r="K12" i="1"/>
  <c r="K54" i="1"/>
  <c r="K62" i="1"/>
  <c r="K10" i="1"/>
  <c r="K53" i="1"/>
  <c r="K23" i="1"/>
  <c r="K49" i="1"/>
  <c r="K36" i="1"/>
  <c r="K58" i="1"/>
  <c r="K59" i="1"/>
  <c r="K33" i="1"/>
  <c r="K35" i="1"/>
  <c r="K11" i="1"/>
  <c r="K61" i="1"/>
  <c r="K46" i="1"/>
  <c r="K60" i="1"/>
  <c r="K25" i="1"/>
  <c r="I67" i="1" l="1"/>
  <c r="K8" i="1"/>
  <c r="K67" i="1" s="1"/>
  <c r="L8" i="1" s="1"/>
  <c r="N8" i="1" l="1"/>
  <c r="L29" i="1"/>
  <c r="N29" i="1" s="1"/>
  <c r="L55" i="1"/>
  <c r="N55" i="1" s="1"/>
  <c r="L51" i="1"/>
  <c r="N51" i="1" s="1"/>
  <c r="L25" i="1"/>
  <c r="N25" i="1" s="1"/>
  <c r="L59" i="1"/>
  <c r="N59" i="1" s="1"/>
  <c r="L43" i="1"/>
  <c r="N43" i="1" s="1"/>
  <c r="L22" i="1"/>
  <c r="N22" i="1" s="1"/>
  <c r="L36" i="1"/>
  <c r="N36" i="1" s="1"/>
  <c r="L41" i="1"/>
  <c r="N41" i="1" s="1"/>
  <c r="L47" i="1"/>
  <c r="N47" i="1" s="1"/>
  <c r="L54" i="1"/>
  <c r="N54" i="1" s="1"/>
  <c r="L49" i="1"/>
  <c r="N49" i="1" s="1"/>
  <c r="L33" i="1"/>
  <c r="N33" i="1" s="1"/>
  <c r="L16" i="1"/>
  <c r="N16" i="1" s="1"/>
  <c r="L63" i="1"/>
  <c r="N63" i="1" s="1"/>
  <c r="L28" i="1"/>
  <c r="N28" i="1" s="1"/>
  <c r="L62" i="1"/>
  <c r="N62" i="1" s="1"/>
  <c r="L58" i="1"/>
  <c r="N58" i="1" s="1"/>
  <c r="L11" i="1"/>
  <c r="N11" i="1" s="1"/>
  <c r="L21" i="1"/>
  <c r="N21" i="1" s="1"/>
  <c r="L34" i="1"/>
  <c r="N34" i="1" s="1"/>
  <c r="L56" i="1"/>
  <c r="N56" i="1" s="1"/>
  <c r="L15" i="1"/>
  <c r="N15" i="1" s="1"/>
  <c r="L35" i="1"/>
  <c r="N35" i="1" s="1"/>
  <c r="L60" i="1"/>
  <c r="N60" i="1" s="1"/>
  <c r="L17" i="1"/>
  <c r="N17" i="1" s="1"/>
  <c r="L40" i="1"/>
  <c r="N40" i="1" s="1"/>
  <c r="L52" i="1"/>
  <c r="N52" i="1" s="1"/>
  <c r="L53" i="1"/>
  <c r="N53" i="1" s="1"/>
  <c r="L61" i="1"/>
  <c r="N61" i="1" s="1"/>
  <c r="L19" i="1"/>
  <c r="N19" i="1" s="1"/>
  <c r="L30" i="1"/>
  <c r="N30" i="1" s="1"/>
  <c r="L50" i="1"/>
  <c r="N50" i="1" s="1"/>
  <c r="L14" i="1"/>
  <c r="N14" i="1" s="1"/>
  <c r="L46" i="1"/>
  <c r="N46" i="1" s="1"/>
  <c r="L9" i="1"/>
  <c r="N9" i="1" s="1"/>
  <c r="L18" i="1"/>
  <c r="N18" i="1" s="1"/>
  <c r="L64" i="1"/>
  <c r="N64" i="1" s="1"/>
  <c r="L20" i="1"/>
  <c r="N20" i="1" s="1"/>
  <c r="L31" i="1"/>
  <c r="N31" i="1" s="1"/>
  <c r="L24" i="1"/>
  <c r="N24" i="1" s="1"/>
  <c r="L26" i="1"/>
  <c r="N26" i="1" s="1"/>
  <c r="L42" i="1"/>
  <c r="N42" i="1" s="1"/>
  <c r="L27" i="1"/>
  <c r="N27" i="1" s="1"/>
  <c r="L48" i="1"/>
  <c r="N48" i="1" s="1"/>
  <c r="L37" i="1"/>
  <c r="N37" i="1" s="1"/>
  <c r="L13" i="1"/>
  <c r="N13" i="1" s="1"/>
  <c r="L32" i="1"/>
  <c r="N32" i="1" s="1"/>
  <c r="L38" i="1"/>
  <c r="N38" i="1" s="1"/>
  <c r="L23" i="1"/>
  <c r="N23" i="1" s="1"/>
  <c r="L57" i="1"/>
  <c r="N57" i="1" s="1"/>
  <c r="L39" i="1"/>
  <c r="N39" i="1" s="1"/>
  <c r="L45" i="1"/>
  <c r="N45" i="1" s="1"/>
  <c r="L12" i="1"/>
  <c r="N12" i="1" s="1"/>
  <c r="L10" i="1"/>
  <c r="N10" i="1" s="1"/>
  <c r="L44" i="1"/>
  <c r="N44" i="1" s="1"/>
  <c r="L67" i="1" l="1"/>
  <c r="N67" i="1"/>
  <c r="O20" i="1" s="1"/>
  <c r="P20" i="1" s="1"/>
  <c r="O55" i="1" l="1"/>
  <c r="P55" i="1" s="1"/>
  <c r="AA57" i="1" s="1"/>
  <c r="O42" i="1"/>
  <c r="P42" i="1" s="1"/>
  <c r="AA44" i="1" s="1"/>
  <c r="O13" i="1"/>
  <c r="P13" i="1" s="1"/>
  <c r="AA15" i="1" s="1"/>
  <c r="O29" i="1"/>
  <c r="P29" i="1" s="1"/>
  <c r="AA31" i="1" s="1"/>
  <c r="O16" i="1"/>
  <c r="P16" i="1" s="1"/>
  <c r="AA18" i="1" s="1"/>
  <c r="O24" i="1"/>
  <c r="P24" i="1" s="1"/>
  <c r="AA26" i="1" s="1"/>
  <c r="O8" i="1"/>
  <c r="P8" i="1" s="1"/>
  <c r="O57" i="1"/>
  <c r="P57" i="1" s="1"/>
  <c r="AA59" i="1" s="1"/>
  <c r="O47" i="1"/>
  <c r="P47" i="1" s="1"/>
  <c r="AA49" i="1" s="1"/>
  <c r="O39" i="1"/>
  <c r="P39" i="1" s="1"/>
  <c r="AA41" i="1" s="1"/>
  <c r="O59" i="1"/>
  <c r="P59" i="1" s="1"/>
  <c r="AA61" i="1" s="1"/>
  <c r="O60" i="1"/>
  <c r="P60" i="1" s="1"/>
  <c r="AA62" i="1" s="1"/>
  <c r="O43" i="1"/>
  <c r="P43" i="1" s="1"/>
  <c r="AA45" i="1" s="1"/>
  <c r="O62" i="1"/>
  <c r="P62" i="1" s="1"/>
  <c r="AA64" i="1" s="1"/>
  <c r="AA22" i="1"/>
  <c r="O65" i="1"/>
  <c r="P65" i="1" s="1"/>
  <c r="O66" i="1"/>
  <c r="P66" i="1" s="1"/>
  <c r="O38" i="1"/>
  <c r="P38" i="1" s="1"/>
  <c r="O17" i="1"/>
  <c r="P17" i="1" s="1"/>
  <c r="O25" i="1"/>
  <c r="P25" i="1" s="1"/>
  <c r="O33" i="1"/>
  <c r="P33" i="1" s="1"/>
  <c r="O56" i="1"/>
  <c r="P56" i="1" s="1"/>
  <c r="O28" i="1"/>
  <c r="P28" i="1" s="1"/>
  <c r="O14" i="1"/>
  <c r="P14" i="1" s="1"/>
  <c r="O22" i="1"/>
  <c r="P22" i="1" s="1"/>
  <c r="O58" i="1"/>
  <c r="P58" i="1" s="1"/>
  <c r="O51" i="1"/>
  <c r="P51" i="1" s="1"/>
  <c r="O49" i="1"/>
  <c r="P49" i="1" s="1"/>
  <c r="O34" i="1"/>
  <c r="P34" i="1" s="1"/>
  <c r="O61" i="1"/>
  <c r="P61" i="1" s="1"/>
  <c r="O35" i="1"/>
  <c r="P35" i="1" s="1"/>
  <c r="O23" i="1"/>
  <c r="P23" i="1" s="1"/>
  <c r="O63" i="1"/>
  <c r="P63" i="1" s="1"/>
  <c r="O26" i="1"/>
  <c r="P26" i="1" s="1"/>
  <c r="O54" i="1"/>
  <c r="P54" i="1" s="1"/>
  <c r="O21" i="1"/>
  <c r="P21" i="1" s="1"/>
  <c r="O53" i="1"/>
  <c r="P53" i="1" s="1"/>
  <c r="O64" i="1"/>
  <c r="P64" i="1" s="1"/>
  <c r="O30" i="1"/>
  <c r="P30" i="1" s="1"/>
  <c r="O19" i="1"/>
  <c r="P19" i="1" s="1"/>
  <c r="O11" i="1"/>
  <c r="P11" i="1" s="1"/>
  <c r="O52" i="1"/>
  <c r="P52" i="1" s="1"/>
  <c r="O18" i="1"/>
  <c r="P18" i="1" s="1"/>
  <c r="O37" i="1"/>
  <c r="P37" i="1" s="1"/>
  <c r="O44" i="1"/>
  <c r="P44" i="1" s="1"/>
  <c r="O10" i="1"/>
  <c r="P10" i="1" s="1"/>
  <c r="O36" i="1"/>
  <c r="P36" i="1" s="1"/>
  <c r="O40" i="1"/>
  <c r="P40" i="1" s="1"/>
  <c r="O9" i="1"/>
  <c r="P9" i="1" s="1"/>
  <c r="O48" i="1"/>
  <c r="P48" i="1" s="1"/>
  <c r="O12" i="1"/>
  <c r="P12" i="1" s="1"/>
  <c r="O41" i="1"/>
  <c r="P41" i="1" s="1"/>
  <c r="O32" i="1"/>
  <c r="P32" i="1" s="1"/>
  <c r="O31" i="1"/>
  <c r="P31" i="1" s="1"/>
  <c r="O46" i="1"/>
  <c r="P46" i="1" s="1"/>
  <c r="O27" i="1"/>
  <c r="P27" i="1" s="1"/>
  <c r="O45" i="1"/>
  <c r="P45" i="1" s="1"/>
  <c r="O15" i="1"/>
  <c r="P15" i="1" s="1"/>
  <c r="O50" i="1"/>
  <c r="P50" i="1" s="1"/>
  <c r="AA46" i="1" l="1"/>
  <c r="AA55" i="1"/>
  <c r="AA36" i="1"/>
  <c r="AA35" i="1"/>
  <c r="AA43" i="1"/>
  <c r="AA39" i="1"/>
  <c r="AA51" i="1"/>
  <c r="AA27" i="1"/>
  <c r="AA52" i="1"/>
  <c r="AA14" i="1"/>
  <c r="AA20" i="1"/>
  <c r="AA56" i="1"/>
  <c r="AA53" i="1"/>
  <c r="AA19" i="1"/>
  <c r="AA17" i="1"/>
  <c r="AA50" i="1"/>
  <c r="AA54" i="1"/>
  <c r="AA28" i="1"/>
  <c r="AA60" i="1"/>
  <c r="AA40" i="1"/>
  <c r="AA47" i="1"/>
  <c r="AA11" i="1"/>
  <c r="AA13" i="1"/>
  <c r="AA24" i="1"/>
  <c r="AA68" i="1"/>
  <c r="P67" i="1"/>
  <c r="AA10" i="1"/>
  <c r="AA29" i="1"/>
  <c r="AA42" i="1"/>
  <c r="AA21" i="1"/>
  <c r="AA25" i="1"/>
  <c r="AA16" i="1"/>
  <c r="AA67" i="1"/>
  <c r="O67" i="1"/>
  <c r="AA48" i="1"/>
  <c r="AA38" i="1"/>
  <c r="AA32" i="1"/>
  <c r="AA37" i="1"/>
  <c r="AA30" i="1"/>
  <c r="AA33" i="1"/>
  <c r="AA12" i="1"/>
  <c r="AA65" i="1"/>
  <c r="AA63" i="1"/>
  <c r="AA58" i="1"/>
  <c r="AA34" i="1"/>
  <c r="AA23" i="1"/>
  <c r="AA69" i="1" l="1"/>
  <c r="R26" i="1" s="1"/>
  <c r="S26" i="1" s="1"/>
  <c r="U26" i="1" s="1"/>
  <c r="R11" i="1" l="1"/>
  <c r="S11" i="1" s="1"/>
  <c r="U11" i="1" s="1"/>
  <c r="R30" i="1"/>
  <c r="S30" i="1" s="1"/>
  <c r="U30" i="1" s="1"/>
  <c r="R31" i="1"/>
  <c r="S31" i="1" s="1"/>
  <c r="U31" i="1" s="1"/>
  <c r="R37" i="1"/>
  <c r="S37" i="1" s="1"/>
  <c r="U37" i="1" s="1"/>
  <c r="R63" i="1"/>
  <c r="S63" i="1" s="1"/>
  <c r="U63" i="1" s="1"/>
  <c r="R38" i="1"/>
  <c r="S38" i="1" s="1"/>
  <c r="U38" i="1" s="1"/>
  <c r="R12" i="1"/>
  <c r="S12" i="1" s="1"/>
  <c r="U12" i="1" s="1"/>
  <c r="R10" i="1"/>
  <c r="S10" i="1" s="1"/>
  <c r="U10" i="1" s="1"/>
  <c r="R17" i="1"/>
  <c r="S17" i="1" s="1"/>
  <c r="U17" i="1" s="1"/>
  <c r="R19" i="1"/>
  <c r="S19" i="1" s="1"/>
  <c r="U19" i="1" s="1"/>
  <c r="R40" i="1"/>
  <c r="S40" i="1" s="1"/>
  <c r="U40" i="1" s="1"/>
  <c r="R8" i="1"/>
  <c r="S8" i="1" s="1"/>
  <c r="R48" i="1"/>
  <c r="S48" i="1" s="1"/>
  <c r="U48" i="1" s="1"/>
  <c r="R44" i="1"/>
  <c r="S44" i="1" s="1"/>
  <c r="U44" i="1" s="1"/>
  <c r="R52" i="1"/>
  <c r="S52" i="1" s="1"/>
  <c r="U52" i="1" s="1"/>
  <c r="R13" i="1"/>
  <c r="S13" i="1" s="1"/>
  <c r="U13" i="1" s="1"/>
  <c r="R55" i="1"/>
  <c r="S55" i="1" s="1"/>
  <c r="U55" i="1" s="1"/>
  <c r="R57" i="1"/>
  <c r="S57" i="1" s="1"/>
  <c r="U57" i="1" s="1"/>
  <c r="R60" i="1"/>
  <c r="S60" i="1" s="1"/>
  <c r="U60" i="1" s="1"/>
  <c r="R42" i="1"/>
  <c r="S42" i="1" s="1"/>
  <c r="U42" i="1" s="1"/>
  <c r="R20" i="1"/>
  <c r="S20" i="1" s="1"/>
  <c r="U20" i="1" s="1"/>
  <c r="R59" i="1"/>
  <c r="S59" i="1" s="1"/>
  <c r="U59" i="1" s="1"/>
  <c r="R47" i="1"/>
  <c r="S47" i="1" s="1"/>
  <c r="U47" i="1" s="1"/>
  <c r="R62" i="1"/>
  <c r="S62" i="1" s="1"/>
  <c r="U62" i="1" s="1"/>
  <c r="R39" i="1"/>
  <c r="S39" i="1" s="1"/>
  <c r="U39" i="1" s="1"/>
  <c r="R16" i="1"/>
  <c r="S16" i="1" s="1"/>
  <c r="U16" i="1" s="1"/>
  <c r="R24" i="1"/>
  <c r="S24" i="1" s="1"/>
  <c r="U24" i="1" s="1"/>
  <c r="R43" i="1"/>
  <c r="S43" i="1" s="1"/>
  <c r="U43" i="1" s="1"/>
  <c r="R29" i="1"/>
  <c r="S29" i="1" s="1"/>
  <c r="U29" i="1" s="1"/>
  <c r="R61" i="1"/>
  <c r="S61" i="1" s="1"/>
  <c r="U61" i="1" s="1"/>
  <c r="R25" i="1"/>
  <c r="S25" i="1" s="1"/>
  <c r="U25" i="1" s="1"/>
  <c r="R9" i="1"/>
  <c r="S9" i="1" s="1"/>
  <c r="U9" i="1" s="1"/>
  <c r="R54" i="1"/>
  <c r="S54" i="1" s="1"/>
  <c r="U54" i="1" s="1"/>
  <c r="R53" i="1"/>
  <c r="S53" i="1" s="1"/>
  <c r="U53" i="1" s="1"/>
  <c r="R23" i="1"/>
  <c r="S23" i="1" s="1"/>
  <c r="U23" i="1" s="1"/>
  <c r="R15" i="1"/>
  <c r="S15" i="1" s="1"/>
  <c r="U15" i="1" s="1"/>
  <c r="R41" i="1"/>
  <c r="S41" i="1" s="1"/>
  <c r="U41" i="1" s="1"/>
  <c r="R46" i="1"/>
  <c r="S46" i="1" s="1"/>
  <c r="U46" i="1" s="1"/>
  <c r="R66" i="1"/>
  <c r="S66" i="1" s="1"/>
  <c r="U66" i="1" s="1"/>
  <c r="R36" i="1"/>
  <c r="S36" i="1" s="1"/>
  <c r="U36" i="1" s="1"/>
  <c r="R50" i="1"/>
  <c r="S50" i="1" s="1"/>
  <c r="U50" i="1" s="1"/>
  <c r="R56" i="1"/>
  <c r="S56" i="1" s="1"/>
  <c r="U56" i="1" s="1"/>
  <c r="R28" i="1"/>
  <c r="S28" i="1" s="1"/>
  <c r="U28" i="1" s="1"/>
  <c r="R22" i="1"/>
  <c r="S22" i="1" s="1"/>
  <c r="U22" i="1" s="1"/>
  <c r="R35" i="1"/>
  <c r="S35" i="1" s="1"/>
  <c r="U35" i="1" s="1"/>
  <c r="R64" i="1"/>
  <c r="S64" i="1" s="1"/>
  <c r="U64" i="1" s="1"/>
  <c r="R33" i="1"/>
  <c r="S33" i="1" s="1"/>
  <c r="U33" i="1" s="1"/>
  <c r="R27" i="1"/>
  <c r="S27" i="1" s="1"/>
  <c r="U27" i="1" s="1"/>
  <c r="R49" i="1"/>
  <c r="S49" i="1" s="1"/>
  <c r="U49" i="1" s="1"/>
  <c r="R45" i="1"/>
  <c r="S45" i="1" s="1"/>
  <c r="U45" i="1" s="1"/>
  <c r="R58" i="1"/>
  <c r="S58" i="1" s="1"/>
  <c r="U58" i="1" s="1"/>
  <c r="R14" i="1"/>
  <c r="S14" i="1" s="1"/>
  <c r="U14" i="1" s="1"/>
  <c r="R65" i="1"/>
  <c r="S65" i="1" s="1"/>
  <c r="U65" i="1" s="1"/>
  <c r="R18" i="1"/>
  <c r="S18" i="1" s="1"/>
  <c r="U18" i="1" s="1"/>
  <c r="R51" i="1"/>
  <c r="S51" i="1" s="1"/>
  <c r="U51" i="1" s="1"/>
  <c r="R34" i="1"/>
  <c r="S34" i="1" s="1"/>
  <c r="U34" i="1" s="1"/>
  <c r="R32" i="1"/>
  <c r="S32" i="1" s="1"/>
  <c r="U32" i="1" s="1"/>
  <c r="R21" i="1"/>
  <c r="S21" i="1" s="1"/>
  <c r="U21" i="1" s="1"/>
  <c r="R67" i="1" l="1"/>
  <c r="S67" i="1"/>
  <c r="U8" i="1"/>
  <c r="U67" i="1" l="1"/>
  <c r="V8" i="1" s="1"/>
  <c r="Y10" i="1" l="1"/>
  <c r="V40" i="1"/>
  <c r="Y42" i="1" s="1"/>
  <c r="V38" i="1"/>
  <c r="Y40" i="1" s="1"/>
  <c r="V12" i="1"/>
  <c r="Y14" i="1" s="1"/>
  <c r="V17" i="1"/>
  <c r="Y19" i="1" s="1"/>
  <c r="V52" i="1"/>
  <c r="Y54" i="1" s="1"/>
  <c r="V37" i="1"/>
  <c r="Y39" i="1" s="1"/>
  <c r="V30" i="1"/>
  <c r="Y32" i="1" s="1"/>
  <c r="V48" i="1"/>
  <c r="Y50" i="1" s="1"/>
  <c r="V63" i="1"/>
  <c r="V44" i="1"/>
  <c r="Y46" i="1" s="1"/>
  <c r="V11" i="1"/>
  <c r="Y13" i="1" s="1"/>
  <c r="V10" i="1"/>
  <c r="Y12" i="1" s="1"/>
  <c r="V19" i="1"/>
  <c r="Y21" i="1" s="1"/>
  <c r="V31" i="1"/>
  <c r="Y33" i="1" s="1"/>
  <c r="V26" i="1"/>
  <c r="Y28" i="1" s="1"/>
  <c r="V18" i="1"/>
  <c r="Y20" i="1" s="1"/>
  <c r="V62" i="1"/>
  <c r="Y64" i="1" s="1"/>
  <c r="V56" i="1"/>
  <c r="Y58" i="1" s="1"/>
  <c r="V27" i="1"/>
  <c r="Y29" i="1" s="1"/>
  <c r="V39" i="1"/>
  <c r="Y41" i="1" s="1"/>
  <c r="V51" i="1"/>
  <c r="Y53" i="1" s="1"/>
  <c r="V45" i="1"/>
  <c r="Y47" i="1" s="1"/>
  <c r="V33" i="1"/>
  <c r="Y35" i="1" s="1"/>
  <c r="V57" i="1"/>
  <c r="Y59" i="1" s="1"/>
  <c r="V66" i="1"/>
  <c r="Y68" i="1" s="1"/>
  <c r="V25" i="1"/>
  <c r="Y27" i="1" s="1"/>
  <c r="V22" i="1"/>
  <c r="Y24" i="1" s="1"/>
  <c r="V53" i="1"/>
  <c r="Y55" i="1" s="1"/>
  <c r="V36" i="1"/>
  <c r="Y38" i="1" s="1"/>
  <c r="V61" i="1"/>
  <c r="Y63" i="1" s="1"/>
  <c r="V43" i="1"/>
  <c r="Y45" i="1" s="1"/>
  <c r="V59" i="1"/>
  <c r="Y61" i="1" s="1"/>
  <c r="V9" i="1"/>
  <c r="Y11" i="1" s="1"/>
  <c r="V42" i="1"/>
  <c r="Y44" i="1" s="1"/>
  <c r="V14" i="1"/>
  <c r="Y16" i="1" s="1"/>
  <c r="V46" i="1"/>
  <c r="Y48" i="1" s="1"/>
  <c r="V54" i="1"/>
  <c r="Y56" i="1" s="1"/>
  <c r="V35" i="1"/>
  <c r="Y37" i="1" s="1"/>
  <c r="V23" i="1"/>
  <c r="Y25" i="1" s="1"/>
  <c r="V13" i="1"/>
  <c r="Y15" i="1" s="1"/>
  <c r="V21" i="1"/>
  <c r="Y23" i="1" s="1"/>
  <c r="V41" i="1"/>
  <c r="Y43" i="1" s="1"/>
  <c r="V58" i="1"/>
  <c r="Y60" i="1" s="1"/>
  <c r="V15" i="1"/>
  <c r="Y17" i="1" s="1"/>
  <c r="V32" i="1"/>
  <c r="Y34" i="1" s="1"/>
  <c r="V49" i="1"/>
  <c r="Y51" i="1" s="1"/>
  <c r="V24" i="1"/>
  <c r="Y26" i="1" s="1"/>
  <c r="V47" i="1"/>
  <c r="Y49" i="1" s="1"/>
  <c r="V64" i="1"/>
  <c r="Y65" i="1" s="1"/>
  <c r="V60" i="1"/>
  <c r="Y62" i="1" s="1"/>
  <c r="V50" i="1"/>
  <c r="Y52" i="1" s="1"/>
  <c r="V29" i="1"/>
  <c r="Y31" i="1" s="1"/>
  <c r="V34" i="1"/>
  <c r="Y36" i="1" s="1"/>
  <c r="V55" i="1"/>
  <c r="Y57" i="1" s="1"/>
  <c r="V28" i="1"/>
  <c r="Y30" i="1" s="1"/>
  <c r="V16" i="1"/>
  <c r="Y18" i="1" s="1"/>
  <c r="V65" i="1"/>
  <c r="Y67" i="1" s="1"/>
  <c r="V20" i="1"/>
  <c r="Y22" i="1" s="1"/>
  <c r="V67" i="1" l="1"/>
</calcChain>
</file>

<file path=xl/sharedStrings.xml><?xml version="1.0" encoding="utf-8"?>
<sst xmlns="http://schemas.openxmlformats.org/spreadsheetml/2006/main" count="120" uniqueCount="117">
  <si>
    <t>Adjustments</t>
  </si>
  <si>
    <t>Planning Estimates</t>
  </si>
  <si>
    <t>Analyst's Working Stats</t>
  </si>
  <si>
    <t>Counties</t>
  </si>
  <si>
    <t>Total Need</t>
  </si>
  <si>
    <t>Self-Sufficiency</t>
  </si>
  <si>
    <t>Adjusted Need</t>
  </si>
  <si>
    <t>Revised Need Based on Self Sufficiency</t>
  </si>
  <si>
    <t>Resources</t>
  </si>
  <si>
    <t>Revised Need Based on Resources</t>
  </si>
  <si>
    <t>Planning Estimates Percentages</t>
  </si>
  <si>
    <t xml:space="preserve">Planning Estimates from Formula </t>
  </si>
  <si>
    <t>Funding Required to Meet Minimum</t>
  </si>
  <si>
    <t>Funding Redistributed to Meet Minimum</t>
  </si>
  <si>
    <t xml:space="preserve">Total Planning Estimates from Formula </t>
  </si>
  <si>
    <t>High Funding from 2012-13</t>
  </si>
  <si>
    <t>Revised Total Planning Estimates</t>
  </si>
  <si>
    <t>Revised Allocation Percentages</t>
  </si>
  <si>
    <t>FY 2012-13 Allocation % (MHSD Info Notice No.: 10-21)</t>
  </si>
  <si>
    <t>2014-15 Delta from 2012-13</t>
  </si>
  <si>
    <t>CSS+PEI MINIMUM (250K+100K) or (350K+100K)</t>
  </si>
  <si>
    <t>Funding Redistribution Counties</t>
  </si>
  <si>
    <t>FY 2012-13 Allocation % (MHSD Info Notice No.: 13-15)</t>
  </si>
  <si>
    <t>Weighting</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</si>
  <si>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</si>
  <si>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</si>
  <si>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</si>
  <si>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</si>
  <si>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</si>
  <si>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</si>
  <si>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</si>
  <si>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</si>
  <si>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</si>
  <si>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</si>
  <si>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</si>
  <si>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</si>
  <si>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</si>
  <si>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</si>
  <si>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</si>
  <si>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</si>
  <si>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</si>
  <si>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</si>
  <si>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</si>
  <si>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</si>
  <si>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</si>
  <si>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</si>
  <si>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</si>
  <si>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</si>
  <si>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</si>
  <si>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</si>
  <si>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</si>
  <si>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</si>
  <si>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</si>
  <si>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</si>
  <si>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</si>
  <si>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</si>
  <si>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</si>
  <si>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</si>
  <si>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</si>
  <si>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</si>
  <si>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</si>
  <si>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</si>
  <si>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</si>
  <si>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</si>
  <si>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</si>
  <si>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</si>
  <si>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</si>
  <si>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</si>
  <si>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</si>
  <si>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</si>
  <si>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</si>
  <si>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</si>
  <si>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</si>
  <si>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</si>
  <si>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Sutter/Yuba</t>
  </si>
  <si>
    <t>Tehama</t>
  </si>
  <si>
    <t>Trinity</t>
  </si>
  <si>
    <t>Tulare</t>
  </si>
  <si>
    <t>Tuolumne</t>
  </si>
  <si>
    <t>Ventura</t>
  </si>
  <si>
    <t>Yolo</t>
  </si>
  <si>
    <t>City of Berkeley</t>
  </si>
  <si>
    <t>Tri-City</t>
  </si>
  <si>
    <t>Total</t>
  </si>
  <si>
    <t>Redistribution Base</t>
  </si>
  <si>
    <t>Growth Year Cash Projection - DOF</t>
  </si>
  <si>
    <t>Highest Year Cash Distribution - SCO</t>
  </si>
  <si>
    <t>Estimated Funding Growth For 2017-18</t>
  </si>
  <si>
    <t>FY 2017-18 MHSA Estimated Revenue (Millions)</t>
  </si>
  <si>
    <t>Cash Transfers</t>
  </si>
  <si>
    <t>Annual Adjustment (FY 14-15)</t>
  </si>
  <si>
    <t>Interest</t>
  </si>
  <si>
    <t>FY 2017-18 MHSA Estimated Administration and Other Local Assistance (Millions)</t>
  </si>
  <si>
    <t>Estimated Administrative Cap (5%)</t>
  </si>
  <si>
    <t>WET State Level Projects</t>
  </si>
  <si>
    <t>County Share of Population Weighted at 50%</t>
  </si>
  <si>
    <t>Population Most Likely to Apply for Services Weighted at 30%</t>
  </si>
  <si>
    <t>Population Most Likely to Access Services Weighted at 20%</t>
  </si>
  <si>
    <t>County Share of Population</t>
  </si>
  <si>
    <t>Population Most Likely To Apply for Services</t>
  </si>
  <si>
    <t>Population Most Likely to Access Services</t>
  </si>
  <si>
    <t>A</t>
  </si>
  <si>
    <t>B</t>
  </si>
  <si>
    <t>C</t>
  </si>
  <si>
    <t>B*50%</t>
  </si>
  <si>
    <t>D</t>
  </si>
  <si>
    <t>E</t>
  </si>
  <si>
    <t>D*30%</t>
  </si>
  <si>
    <t>F</t>
  </si>
  <si>
    <t>G</t>
  </si>
  <si>
    <t>H</t>
  </si>
  <si>
    <t>F*20%</t>
  </si>
  <si>
    <t>C+E+G</t>
  </si>
  <si>
    <t>A/Total A</t>
  </si>
  <si>
    <t>Enclosure 1 - Need for Services</t>
  </si>
  <si>
    <t>Total State Population January 1, 2019</t>
  </si>
  <si>
    <t xml:space="preserve">Press LEFT or RIGHT arrow to read headings.  Press UP or DOWN arrow to read table.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</si>
</sst>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6" formatCode="&quot;$&quot;#,##0_);[Red]\(&quot;$&quot;#,##0\)"/>
    <numFmt numFmtId="44" formatCode="_(&quot;$&quot;* #,##0.00_);_(&quot;$&quot;* \(#,##0.00\);_(&quot;$&quot;* &quot;-&quot;??_);_(@_)"/>
    <numFmt numFmtId="43" formatCode="_(* #,##0.00_);_(* \(#,##0.00\);_(* &quot;-&quot;??_);_(@_)"/>
    <numFmt numFmtId="164" formatCode="0.0000%"/>
    <numFmt numFmtId="165" formatCode="0.0000%\ \ "/>
    <numFmt numFmtId="166" formatCode="0.0000\ \ \ \ "/>
    <numFmt numFmtId="167" formatCode="&quot;$&quot;#,##0"/>
    <numFmt numFmtId="168" formatCode="0.000000%"/>
    <numFmt numFmtId="169" formatCode="&quot;$&quot;#,##0.00000_);[Red]\(&quot;$&quot;#,##0.00000\)"/>
    <numFmt numFmtId="170" formatCode="mm/dd/yy"/>
    <numFmt numFmtId="171" formatCode="_(&quot;$&quot;* #,##0_);_(&quot;$&quot;* \(#,##0\);_(&quot;$&quot;* &quot;-&quot;??_);_(@_)"/>
    <numFmt numFmtId="172" formatCode="0.0%"/>
  </numFmts>
  <fonts count="9" x14ac:knownFonts="1">
    <font>
      <sz val="11"/>
      <color theme="1"/>
      <name val="Calibri"/>
      <family val="2"/>
      <scheme val="minor"/>
    </font>
    <font>
      <sz val="11"/>
      <color theme="1"/>
      <name val="Calibri"/>
      <family val="2"/>
      <scheme val="minor"/>
    </font>
    <font>
      <sz val="12"/>
      <name val="Arial"/>
      <family val="2"/>
    </font>
    <font>
      <sz val="10"/>
      <color theme="1"/>
      <name val="Arial"/>
      <family val="2"/>
    </font>
    <font>
      <u/>
      <sz val="11"/>
      <color theme="10"/>
      <name val="Arial"/>
      <family val="2"/>
    </font>
    <font>
      <sz val="10"/>
      <name val="Arial"/>
      <family val="2"/>
    </font>
    <font>
      <b/>
      <sz val="12"/>
      <name val="Arial"/>
      <family val="2"/>
    </font>
    <font>
      <sz val="12"/>
      <color theme="0" tint="-0.34998626667073579"/>
      <name val="Arial"/>
      <family val="2"/>
    </font>
    <font>
      <sz val="12"/>
      <color theme="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s>
  <borders count="21">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right style="thin">
        <color indexed="64"/>
      </right>
      <top/>
      <bottom style="thin">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s>
  <cellStyleXfs count="12">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xf numFmtId="44" fontId="2" fillId="0" borderId="0" applyFont="0" applyFill="0" applyBorder="0" applyAlignment="0" applyProtection="0"/>
    <xf numFmtId="43" fontId="3" fillId="0" borderId="0" applyFont="0" applyFill="0" applyBorder="0" applyAlignment="0" applyProtection="0"/>
    <xf numFmtId="0" fontId="3" fillId="0" borderId="0"/>
    <xf numFmtId="0" fontId="4" fillId="0" borderId="0" applyNumberFormat="0" applyFill="0" applyBorder="0" applyAlignment="0" applyProtection="0">
      <alignment vertical="top"/>
      <protection locked="0"/>
    </xf>
    <xf numFmtId="0" fontId="3" fillId="0" borderId="0"/>
    <xf numFmtId="0" fontId="5" fillId="0" borderId="0"/>
    <xf numFmtId="0" fontId="5" fillId="0" borderId="0"/>
    <xf numFmtId="0" fontId="5" fillId="0" borderId="0"/>
  </cellStyleXfs>
  <cellXfs count="122">
    <xf numFmtId="0" fontId="0" fillId="0" borderId="0" xfId="0"/>
    <xf numFmtId="0" fontId="2" fillId="0" borderId="0" xfId="3" applyFont="1"/>
    <xf numFmtId="167" fontId="2" fillId="0" borderId="0" xfId="3" applyNumberFormat="1" applyFont="1"/>
    <xf numFmtId="0" fontId="2" fillId="0" borderId="0" xfId="3" applyFont="1" applyFill="1"/>
    <xf numFmtId="0" fontId="2" fillId="2" borderId="0" xfId="3" applyFont="1" applyFill="1"/>
    <xf numFmtId="3" fontId="2" fillId="2" borderId="0" xfId="3" applyNumberFormat="1" applyFont="1" applyFill="1"/>
    <xf numFmtId="0" fontId="6" fillId="0" borderId="0" xfId="3" applyFont="1" applyBorder="1" applyAlignment="1">
      <alignment horizontal="center"/>
    </xf>
    <xf numFmtId="0" fontId="6" fillId="2" borderId="0" xfId="3" applyFont="1" applyFill="1" applyBorder="1" applyAlignment="1">
      <alignment horizontal="center"/>
    </xf>
    <xf numFmtId="0" fontId="2" fillId="0" borderId="0" xfId="3" applyFont="1" applyBorder="1"/>
    <xf numFmtId="0" fontId="6" fillId="0" borderId="5" xfId="3" applyFont="1" applyBorder="1" applyAlignment="1">
      <alignment horizontal="center" wrapText="1"/>
    </xf>
    <xf numFmtId="0" fontId="6" fillId="0" borderId="5" xfId="3" applyFont="1" applyFill="1" applyBorder="1" applyAlignment="1">
      <alignment horizontal="center" wrapText="1"/>
    </xf>
    <xf numFmtId="0" fontId="6" fillId="0" borderId="4" xfId="3" applyFont="1" applyFill="1" applyBorder="1" applyAlignment="1">
      <alignment horizontal="center" wrapText="1"/>
    </xf>
    <xf numFmtId="0" fontId="6" fillId="3" borderId="5" xfId="3" applyFont="1" applyFill="1" applyBorder="1" applyAlignment="1">
      <alignment horizontal="center" wrapText="1"/>
    </xf>
    <xf numFmtId="0" fontId="2" fillId="0" borderId="5" xfId="3" applyFont="1" applyBorder="1"/>
    <xf numFmtId="9" fontId="2" fillId="0" borderId="5" xfId="3" applyNumberFormat="1" applyFont="1" applyFill="1" applyBorder="1" applyAlignment="1">
      <alignment horizontal="center"/>
    </xf>
    <xf numFmtId="9" fontId="2" fillId="0" borderId="4" xfId="3" applyNumberFormat="1" applyFont="1" applyFill="1" applyBorder="1" applyAlignment="1">
      <alignment horizontal="center"/>
    </xf>
    <xf numFmtId="0" fontId="2" fillId="0" borderId="5" xfId="3" applyFont="1" applyFill="1" applyBorder="1"/>
    <xf numFmtId="0" fontId="2" fillId="0" borderId="0" xfId="3" applyNumberFormat="1" applyFont="1" applyFill="1" applyBorder="1" applyAlignment="1">
      <alignment horizontal="center"/>
    </xf>
    <xf numFmtId="0" fontId="2" fillId="0" borderId="0" xfId="3" applyFont="1" applyFill="1" applyBorder="1"/>
    <xf numFmtId="0" fontId="2" fillId="0" borderId="11" xfId="3" applyFont="1" applyBorder="1"/>
    <xf numFmtId="0" fontId="6" fillId="0" borderId="0" xfId="3" applyFont="1" applyFill="1" applyBorder="1" applyAlignment="1">
      <alignment horizontal="center" wrapText="1"/>
    </xf>
    <xf numFmtId="0" fontId="6" fillId="2" borderId="6" xfId="3" applyFont="1" applyFill="1" applyBorder="1" applyAlignment="1">
      <alignment horizontal="center" wrapText="1"/>
    </xf>
    <xf numFmtId="3" fontId="6" fillId="2" borderId="6" xfId="3" applyNumberFormat="1" applyFont="1" applyFill="1" applyBorder="1" applyAlignment="1">
      <alignment horizontal="center" wrapText="1"/>
    </xf>
    <xf numFmtId="0" fontId="6" fillId="2" borderId="6" xfId="0" applyFont="1" applyFill="1" applyBorder="1" applyAlignment="1">
      <alignment horizontal="center" wrapText="1"/>
    </xf>
    <xf numFmtId="0" fontId="2" fillId="0" borderId="8" xfId="3" applyFont="1" applyFill="1" applyBorder="1"/>
    <xf numFmtId="0" fontId="2" fillId="2" borderId="9" xfId="3" applyFont="1" applyFill="1" applyBorder="1"/>
    <xf numFmtId="3" fontId="2" fillId="2" borderId="0" xfId="3" applyNumberFormat="1" applyFont="1" applyFill="1" applyBorder="1"/>
    <xf numFmtId="0" fontId="2" fillId="2" borderId="10" xfId="3" applyFont="1" applyFill="1" applyBorder="1"/>
    <xf numFmtId="0" fontId="2" fillId="2" borderId="0" xfId="3" applyFont="1" applyFill="1" applyBorder="1"/>
    <xf numFmtId="165" fontId="2" fillId="0" borderId="5" xfId="3" applyNumberFormat="1" applyFont="1" applyBorder="1"/>
    <xf numFmtId="166" fontId="2" fillId="0" borderId="19" xfId="3" applyNumberFormat="1" applyFont="1" applyBorder="1"/>
    <xf numFmtId="165" fontId="2" fillId="0" borderId="12" xfId="3" applyNumberFormat="1" applyFont="1" applyBorder="1"/>
    <xf numFmtId="164" fontId="2" fillId="0" borderId="12" xfId="3" applyNumberFormat="1" applyFont="1" applyBorder="1"/>
    <xf numFmtId="167" fontId="2" fillId="0" borderId="12" xfId="3" applyNumberFormat="1" applyFont="1" applyBorder="1"/>
    <xf numFmtId="168" fontId="2" fillId="0" borderId="12" xfId="2" applyNumberFormat="1" applyFont="1" applyBorder="1"/>
    <xf numFmtId="6" fontId="2" fillId="0" borderId="12" xfId="3" applyNumberFormat="1" applyFont="1" applyBorder="1"/>
    <xf numFmtId="3" fontId="2" fillId="0" borderId="13" xfId="2" applyNumberFormat="1" applyFont="1" applyFill="1" applyBorder="1"/>
    <xf numFmtId="168" fontId="2" fillId="0" borderId="14" xfId="2" applyNumberFormat="1" applyFont="1" applyBorder="1"/>
    <xf numFmtId="165" fontId="2" fillId="0" borderId="16" xfId="3" applyNumberFormat="1" applyFont="1" applyBorder="1"/>
    <xf numFmtId="167" fontId="2" fillId="0" borderId="16" xfId="3" applyNumberFormat="1" applyFont="1" applyBorder="1"/>
    <xf numFmtId="168" fontId="2" fillId="0" borderId="17" xfId="2" applyNumberFormat="1" applyFont="1" applyBorder="1"/>
    <xf numFmtId="168" fontId="2" fillId="0" borderId="8" xfId="2" applyNumberFormat="1" applyFont="1" applyFill="1" applyBorder="1"/>
    <xf numFmtId="168" fontId="2" fillId="2" borderId="9" xfId="2" applyNumberFormat="1" applyFont="1" applyFill="1" applyBorder="1"/>
    <xf numFmtId="6" fontId="2" fillId="2" borderId="10" xfId="3" applyNumberFormat="1" applyFont="1" applyFill="1" applyBorder="1"/>
    <xf numFmtId="0" fontId="2" fillId="2" borderId="15" xfId="3" applyFont="1" applyFill="1" applyBorder="1"/>
    <xf numFmtId="0" fontId="2" fillId="2" borderId="8" xfId="3" applyFont="1" applyFill="1" applyBorder="1"/>
    <xf numFmtId="169" fontId="2" fillId="0" borderId="12" xfId="3" applyNumberFormat="1" applyFont="1" applyBorder="1"/>
    <xf numFmtId="166" fontId="2" fillId="0" borderId="19" xfId="3" applyNumberFormat="1" applyFont="1" applyFill="1" applyBorder="1"/>
    <xf numFmtId="165" fontId="2" fillId="0" borderId="12" xfId="3" applyNumberFormat="1" applyFont="1" applyFill="1" applyBorder="1"/>
    <xf numFmtId="165" fontId="2" fillId="0" borderId="16" xfId="3" applyNumberFormat="1" applyFont="1" applyFill="1" applyBorder="1"/>
    <xf numFmtId="164" fontId="2" fillId="0" borderId="12" xfId="3" applyNumberFormat="1" applyFont="1" applyFill="1" applyBorder="1"/>
    <xf numFmtId="167" fontId="2" fillId="0" borderId="12" xfId="3" applyNumberFormat="1" applyFont="1" applyFill="1" applyBorder="1"/>
    <xf numFmtId="6" fontId="2" fillId="0" borderId="12" xfId="3" applyNumberFormat="1" applyFont="1" applyFill="1" applyBorder="1"/>
    <xf numFmtId="167" fontId="2" fillId="0" borderId="16" xfId="3" applyNumberFormat="1" applyFont="1" applyFill="1" applyBorder="1"/>
    <xf numFmtId="168" fontId="2" fillId="0" borderId="17" xfId="2" applyNumberFormat="1" applyFont="1" applyFill="1" applyBorder="1"/>
    <xf numFmtId="168" fontId="2" fillId="0" borderId="9" xfId="2" applyNumberFormat="1" applyFont="1" applyFill="1" applyBorder="1"/>
    <xf numFmtId="3" fontId="2" fillId="0" borderId="0" xfId="3" applyNumberFormat="1" applyFont="1" applyFill="1" applyBorder="1"/>
    <xf numFmtId="6" fontId="2" fillId="0" borderId="10" xfId="3" applyNumberFormat="1" applyFont="1" applyFill="1" applyBorder="1"/>
    <xf numFmtId="166" fontId="2" fillId="0" borderId="20" xfId="3" applyNumberFormat="1" applyFont="1" applyBorder="1"/>
    <xf numFmtId="165" fontId="2" fillId="0" borderId="4" xfId="3" applyNumberFormat="1" applyFont="1" applyBorder="1"/>
    <xf numFmtId="167" fontId="2" fillId="4" borderId="5" xfId="3" applyNumberFormat="1" applyFont="1" applyFill="1" applyBorder="1"/>
    <xf numFmtId="167" fontId="2" fillId="0" borderId="5" xfId="3" applyNumberFormat="1" applyFont="1" applyBorder="1"/>
    <xf numFmtId="3" fontId="2" fillId="0" borderId="5" xfId="2" applyNumberFormat="1" applyFont="1" applyFill="1" applyBorder="1"/>
    <xf numFmtId="3" fontId="2" fillId="5" borderId="2" xfId="2" applyNumberFormat="1" applyFont="1" applyFill="1" applyBorder="1"/>
    <xf numFmtId="168" fontId="2" fillId="0" borderId="5" xfId="2" applyNumberFormat="1" applyFont="1" applyBorder="1"/>
    <xf numFmtId="3" fontId="2" fillId="0" borderId="0" xfId="3" applyNumberFormat="1" applyFont="1"/>
    <xf numFmtId="0" fontId="6" fillId="0" borderId="0" xfId="3" applyFont="1" applyAlignment="1"/>
    <xf numFmtId="3" fontId="2" fillId="5" borderId="0" xfId="1" applyNumberFormat="1" applyFont="1" applyFill="1"/>
    <xf numFmtId="0" fontId="7" fillId="0" borderId="0" xfId="3" applyFont="1"/>
    <xf numFmtId="171" fontId="7" fillId="0" borderId="0" xfId="4" applyNumberFormat="1" applyFont="1" applyFill="1"/>
    <xf numFmtId="168" fontId="2" fillId="0" borderId="18" xfId="2" applyNumberFormat="1" applyFont="1" applyFill="1" applyBorder="1"/>
    <xf numFmtId="10" fontId="2" fillId="2" borderId="7" xfId="2" applyNumberFormat="1" applyFont="1" applyFill="1" applyBorder="1"/>
    <xf numFmtId="168" fontId="2" fillId="2" borderId="7" xfId="2" applyNumberFormat="1" applyFont="1" applyFill="1" applyBorder="1"/>
    <xf numFmtId="3" fontId="2" fillId="2" borderId="1" xfId="3" applyNumberFormat="1" applyFont="1" applyFill="1" applyBorder="1"/>
    <xf numFmtId="6" fontId="2" fillId="2" borderId="5" xfId="3" applyNumberFormat="1" applyFont="1" applyFill="1" applyBorder="1"/>
    <xf numFmtId="0" fontId="2" fillId="2" borderId="6" xfId="3" applyFont="1" applyFill="1" applyBorder="1"/>
    <xf numFmtId="3" fontId="2" fillId="6" borderId="0" xfId="3" applyNumberFormat="1" applyFont="1" applyFill="1"/>
    <xf numFmtId="3" fontId="6" fillId="4" borderId="0" xfId="3" applyNumberFormat="1" applyFont="1" applyFill="1"/>
    <xf numFmtId="172" fontId="2" fillId="0" borderId="0" xfId="3" applyNumberFormat="1" applyFont="1"/>
    <xf numFmtId="4" fontId="2" fillId="0" borderId="0" xfId="3" applyNumberFormat="1" applyFont="1"/>
    <xf numFmtId="171" fontId="2" fillId="0" borderId="0" xfId="1" applyNumberFormat="1" applyFont="1"/>
    <xf numFmtId="6" fontId="2" fillId="0" borderId="0" xfId="3" applyNumberFormat="1" applyFont="1"/>
    <xf numFmtId="6" fontId="2" fillId="0" borderId="0" xfId="3" applyNumberFormat="1" applyFont="1" applyBorder="1"/>
    <xf numFmtId="167" fontId="2" fillId="0" borderId="0" xfId="3" applyNumberFormat="1" applyFont="1" applyBorder="1"/>
    <xf numFmtId="164" fontId="2" fillId="0" borderId="0" xfId="3" applyNumberFormat="1" applyFont="1" applyBorder="1"/>
    <xf numFmtId="3" fontId="2" fillId="0" borderId="0" xfId="3" applyNumberFormat="1" applyFont="1" applyBorder="1"/>
    <xf numFmtId="6" fontId="2" fillId="4" borderId="0" xfId="3" applyNumberFormat="1" applyFont="1" applyFill="1" applyBorder="1"/>
    <xf numFmtId="10" fontId="2" fillId="0" borderId="0" xfId="3" applyNumberFormat="1" applyFont="1" applyBorder="1"/>
    <xf numFmtId="167" fontId="2" fillId="0" borderId="0" xfId="3" applyNumberFormat="1" applyFont="1" applyFill="1"/>
    <xf numFmtId="167" fontId="2" fillId="2" borderId="0" xfId="3" applyNumberFormat="1" applyFont="1" applyFill="1"/>
    <xf numFmtId="0" fontId="8" fillId="0" borderId="0" xfId="3" applyFont="1" applyProtection="1">
      <protection locked="0"/>
    </xf>
    <xf numFmtId="0" fontId="2" fillId="0" borderId="0" xfId="3" applyFont="1" applyProtection="1">
      <protection locked="0"/>
    </xf>
    <xf numFmtId="0" fontId="6" fillId="0" borderId="5" xfId="3" applyFont="1" applyBorder="1" applyAlignment="1" applyProtection="1">
      <alignment horizontal="center" wrapText="1"/>
      <protection locked="0"/>
    </xf>
    <xf numFmtId="0" fontId="6" fillId="0" borderId="5" xfId="3" applyFont="1" applyFill="1" applyBorder="1" applyAlignment="1" applyProtection="1">
      <alignment horizontal="center" wrapText="1"/>
      <protection locked="0"/>
    </xf>
    <xf numFmtId="0" fontId="2" fillId="0" borderId="5" xfId="3" applyFont="1" applyBorder="1" applyProtection="1">
      <protection locked="0"/>
    </xf>
    <xf numFmtId="9" fontId="2" fillId="0" borderId="5" xfId="3" applyNumberFormat="1" applyFont="1" applyFill="1" applyBorder="1" applyAlignment="1" applyProtection="1">
      <alignment horizontal="center"/>
      <protection locked="0"/>
    </xf>
    <xf numFmtId="0" fontId="2" fillId="0" borderId="5" xfId="3" applyNumberFormat="1" applyFont="1" applyFill="1" applyBorder="1" applyAlignment="1" applyProtection="1">
      <alignment horizontal="center" vertical="center"/>
      <protection locked="0"/>
    </xf>
    <xf numFmtId="1" fontId="2" fillId="0" borderId="5" xfId="3" applyNumberFormat="1" applyFont="1" applyFill="1" applyBorder="1" applyAlignment="1" applyProtection="1">
      <alignment horizontal="center" vertical="center"/>
      <protection locked="0"/>
    </xf>
    <xf numFmtId="0" fontId="2" fillId="0" borderId="5" xfId="3" applyNumberFormat="1" applyFont="1" applyFill="1" applyBorder="1" applyAlignment="1" applyProtection="1">
      <alignment horizontal="center"/>
      <protection locked="0"/>
    </xf>
    <xf numFmtId="1" fontId="2" fillId="0" borderId="5" xfId="3" applyNumberFormat="1" applyFont="1" applyFill="1" applyBorder="1" applyAlignment="1" applyProtection="1">
      <alignment horizontal="center"/>
      <protection locked="0"/>
    </xf>
    <xf numFmtId="3" fontId="2" fillId="0" borderId="5" xfId="3" applyNumberFormat="1" applyFont="1" applyBorder="1" applyProtection="1">
      <protection locked="0"/>
    </xf>
    <xf numFmtId="164" fontId="2" fillId="0" borderId="5" xfId="2" applyNumberFormat="1" applyFont="1" applyBorder="1" applyProtection="1">
      <protection locked="0"/>
    </xf>
    <xf numFmtId="165" fontId="2" fillId="0" borderId="5" xfId="3" applyNumberFormat="1" applyFont="1" applyBorder="1" applyProtection="1">
      <protection locked="0"/>
    </xf>
    <xf numFmtId="0" fontId="2" fillId="0" borderId="5" xfId="3" applyFont="1" applyBorder="1" applyAlignment="1" applyProtection="1">
      <alignment horizontal="left"/>
      <protection locked="0"/>
    </xf>
    <xf numFmtId="0" fontId="2" fillId="0" borderId="5" xfId="3" applyFont="1" applyFill="1" applyBorder="1" applyProtection="1">
      <protection locked="0"/>
    </xf>
    <xf numFmtId="170" fontId="2" fillId="0" borderId="5" xfId="3" applyNumberFormat="1" applyFont="1" applyBorder="1" applyProtection="1">
      <protection locked="0"/>
    </xf>
    <xf numFmtId="3" fontId="2" fillId="0" borderId="0" xfId="3" applyNumberFormat="1" applyFont="1" applyProtection="1">
      <protection locked="0"/>
    </xf>
    <xf numFmtId="164" fontId="2" fillId="0" borderId="0" xfId="3" applyNumberFormat="1" applyFont="1" applyProtection="1">
      <protection locked="0"/>
    </xf>
    <xf numFmtId="0" fontId="2" fillId="0" borderId="0" xfId="3" applyFont="1" applyProtection="1"/>
    <xf numFmtId="0" fontId="2" fillId="0" borderId="5" xfId="3" applyFont="1" applyBorder="1" applyProtection="1"/>
    <xf numFmtId="165" fontId="2" fillId="0" borderId="5" xfId="3" applyNumberFormat="1" applyFont="1" applyBorder="1" applyProtection="1"/>
    <xf numFmtId="164" fontId="2" fillId="0" borderId="5" xfId="2" applyNumberFormat="1" applyFont="1" applyBorder="1" applyProtection="1"/>
    <xf numFmtId="0" fontId="2" fillId="0" borderId="5" xfId="3" applyNumberFormat="1" applyFont="1" applyFill="1" applyBorder="1" applyAlignment="1" applyProtection="1">
      <alignment horizontal="center"/>
    </xf>
    <xf numFmtId="0" fontId="6" fillId="2" borderId="2" xfId="3" applyFont="1" applyFill="1" applyBorder="1" applyAlignment="1">
      <alignment horizontal="center"/>
    </xf>
    <xf numFmtId="0" fontId="6" fillId="2" borderId="3" xfId="3" applyFont="1" applyFill="1" applyBorder="1" applyAlignment="1">
      <alignment horizontal="center"/>
    </xf>
    <xf numFmtId="0" fontId="6" fillId="2" borderId="4" xfId="3" applyFont="1" applyFill="1" applyBorder="1" applyAlignment="1">
      <alignment horizontal="center"/>
    </xf>
    <xf numFmtId="9" fontId="6" fillId="0" borderId="3" xfId="3" applyNumberFormat="1" applyFont="1" applyBorder="1" applyAlignment="1">
      <alignment horizontal="center"/>
    </xf>
    <xf numFmtId="9" fontId="6" fillId="0" borderId="4" xfId="3" applyNumberFormat="1" applyFont="1" applyBorder="1" applyAlignment="1">
      <alignment horizontal="center"/>
    </xf>
    <xf numFmtId="0" fontId="6" fillId="0" borderId="2" xfId="3" applyFont="1" applyBorder="1" applyAlignment="1">
      <alignment horizontal="center"/>
    </xf>
    <xf numFmtId="0" fontId="6" fillId="0" borderId="3" xfId="3" applyFont="1" applyBorder="1" applyAlignment="1">
      <alignment horizontal="center"/>
    </xf>
    <xf numFmtId="0" fontId="6" fillId="0" borderId="4" xfId="3" applyFont="1" applyBorder="1" applyAlignment="1">
      <alignment horizontal="center"/>
    </xf>
    <xf numFmtId="2" fontId="6" fillId="0" borderId="5" xfId="3" applyNumberFormat="1" applyFont="1" applyBorder="1" applyAlignment="1" applyProtection="1">
      <alignment horizontal="center" wrapText="1"/>
      <protection locked="0"/>
    </xf>
  </cellXfs>
  <cellStyles count="12">
    <cellStyle name="Comma 3" xfId="5"/>
    <cellStyle name="Currency" xfId="1" builtinId="4"/>
    <cellStyle name="Currency 2" xfId="4"/>
    <cellStyle name="Hyperlink 2" xfId="7"/>
    <cellStyle name="Normal" xfId="0" builtinId="0"/>
    <cellStyle name="Normal 2" xfId="6"/>
    <cellStyle name="Normal 2 4" xfId="3"/>
    <cellStyle name="Normal 3" xfId="10"/>
    <cellStyle name="Normal 4" xfId="9"/>
    <cellStyle name="Normal 4 2" xfId="8"/>
    <cellStyle name="Normal 5" xfId="11"/>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Mental%20Health\MHSA\SCO%20Distribution\2019-20\2019-20%20Allocation%20Percentages%20-%20No%20insuranc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Mental%20Health\MHSA\SCO%20Distribution\2017-18%20Distribution\2017-18%20Allocation%20Percentages%20-%20No%20insura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ocation 2019-20"/>
      <sheetName val="State Population"/>
      <sheetName val="Poverty-Uninsured Population"/>
      <sheetName val="Prevalence"/>
      <sheetName val="Self Suff. Calc"/>
      <sheetName val="E-1 CityCounty2014"/>
      <sheetName val="CA All Families 2018"/>
      <sheetName val="SSW"/>
      <sheetName val="E-1 City-County 2018"/>
      <sheetName val="About the Data"/>
      <sheetName val="Resources-new"/>
      <sheetName val="CA All Families 2014"/>
      <sheetName val="2009-10 Allocation"/>
      <sheetName val="Sheet1"/>
    </sheetNames>
    <sheetDataSet>
      <sheetData sheetId="0"/>
      <sheetData sheetId="1">
        <row r="5">
          <cell r="K5">
            <v>1669301</v>
          </cell>
        </row>
        <row r="6">
          <cell r="K6">
            <v>1162</v>
          </cell>
        </row>
        <row r="7">
          <cell r="K7">
            <v>38294</v>
          </cell>
        </row>
        <row r="8">
          <cell r="K8">
            <v>226466</v>
          </cell>
        </row>
        <row r="9">
          <cell r="K9">
            <v>45117</v>
          </cell>
        </row>
        <row r="10">
          <cell r="K10">
            <v>22117</v>
          </cell>
        </row>
        <row r="11">
          <cell r="K11">
            <v>1155879</v>
          </cell>
        </row>
        <row r="12">
          <cell r="K12">
            <v>27401</v>
          </cell>
        </row>
        <row r="13">
          <cell r="K13">
            <v>191848</v>
          </cell>
        </row>
        <row r="14">
          <cell r="K14">
            <v>1018241</v>
          </cell>
        </row>
        <row r="15">
          <cell r="K15">
            <v>29132</v>
          </cell>
        </row>
        <row r="16">
          <cell r="K16">
            <v>135333</v>
          </cell>
        </row>
        <row r="17">
          <cell r="K17">
            <v>190266</v>
          </cell>
        </row>
        <row r="18">
          <cell r="K18">
            <v>18593</v>
          </cell>
        </row>
        <row r="19">
          <cell r="K19">
            <v>916464</v>
          </cell>
        </row>
        <row r="20">
          <cell r="K20">
            <v>153710</v>
          </cell>
        </row>
        <row r="21">
          <cell r="K21">
            <v>65071</v>
          </cell>
        </row>
        <row r="22">
          <cell r="K22">
            <v>30150</v>
          </cell>
        </row>
        <row r="23">
          <cell r="K23">
            <v>10253716</v>
          </cell>
        </row>
        <row r="24">
          <cell r="K24">
            <v>159536</v>
          </cell>
        </row>
        <row r="25">
          <cell r="K25">
            <v>262879</v>
          </cell>
        </row>
        <row r="26">
          <cell r="K26">
            <v>18068</v>
          </cell>
        </row>
        <row r="27">
          <cell r="K27">
            <v>89009</v>
          </cell>
        </row>
        <row r="28">
          <cell r="K28">
            <v>282928</v>
          </cell>
        </row>
        <row r="29">
          <cell r="K29">
            <v>9602</v>
          </cell>
        </row>
        <row r="30">
          <cell r="K30">
            <v>13616</v>
          </cell>
        </row>
        <row r="31">
          <cell r="K31">
            <v>445414</v>
          </cell>
        </row>
        <row r="32">
          <cell r="K32">
            <v>140779</v>
          </cell>
        </row>
        <row r="33">
          <cell r="K33">
            <v>98904</v>
          </cell>
        </row>
        <row r="34">
          <cell r="K34">
            <v>3222498</v>
          </cell>
        </row>
        <row r="35">
          <cell r="K35">
            <v>396691</v>
          </cell>
        </row>
        <row r="36">
          <cell r="K36">
            <v>19779</v>
          </cell>
        </row>
        <row r="37">
          <cell r="K37">
            <v>2440124</v>
          </cell>
        </row>
        <row r="38">
          <cell r="K38">
            <v>1546174</v>
          </cell>
        </row>
        <row r="39">
          <cell r="K39">
            <v>62296</v>
          </cell>
        </row>
        <row r="40">
          <cell r="K40">
            <v>2192203</v>
          </cell>
        </row>
        <row r="41">
          <cell r="K41">
            <v>3351786</v>
          </cell>
        </row>
        <row r="42">
          <cell r="K42">
            <v>883869</v>
          </cell>
        </row>
        <row r="43">
          <cell r="K43">
            <v>770385</v>
          </cell>
        </row>
        <row r="44">
          <cell r="K44">
            <v>280393</v>
          </cell>
        </row>
        <row r="45">
          <cell r="K45">
            <v>774485</v>
          </cell>
        </row>
        <row r="46">
          <cell r="K46">
            <v>454593</v>
          </cell>
        </row>
        <row r="47">
          <cell r="K47">
            <v>1954286</v>
          </cell>
        </row>
        <row r="48">
          <cell r="K48">
            <v>274871</v>
          </cell>
        </row>
        <row r="49">
          <cell r="K49">
            <v>178773</v>
          </cell>
        </row>
        <row r="50">
          <cell r="K50">
            <v>3213</v>
          </cell>
        </row>
        <row r="51">
          <cell r="K51">
            <v>44584</v>
          </cell>
        </row>
        <row r="52">
          <cell r="K52">
            <v>441307</v>
          </cell>
        </row>
        <row r="53">
          <cell r="K53">
            <v>500675</v>
          </cell>
        </row>
        <row r="54">
          <cell r="K54">
            <v>558972</v>
          </cell>
        </row>
        <row r="55">
          <cell r="K55">
            <v>175406</v>
          </cell>
        </row>
        <row r="56">
          <cell r="K56">
            <v>64387</v>
          </cell>
        </row>
        <row r="57">
          <cell r="K57">
            <v>13688</v>
          </cell>
        </row>
        <row r="58">
          <cell r="K58">
            <v>479112</v>
          </cell>
        </row>
        <row r="59">
          <cell r="K59">
            <v>54590</v>
          </cell>
        </row>
        <row r="60">
          <cell r="K60">
            <v>856598</v>
          </cell>
        </row>
        <row r="61">
          <cell r="K61">
            <v>222581</v>
          </cell>
        </row>
      </sheetData>
      <sheetData sheetId="2">
        <row r="3">
          <cell r="E3">
            <v>3.1671626005911134E-2</v>
          </cell>
        </row>
        <row r="4">
          <cell r="E4">
            <v>3.0369073834237305E-5</v>
          </cell>
        </row>
        <row r="5">
          <cell r="E5">
            <v>7.1765999976266073E-4</v>
          </cell>
        </row>
        <row r="6">
          <cell r="E6">
            <v>6.7859117315564755E-3</v>
          </cell>
        </row>
        <row r="7">
          <cell r="E7">
            <v>8.5883596023198384E-4</v>
          </cell>
        </row>
        <row r="8">
          <cell r="E8">
            <v>6.5987484136540353E-4</v>
          </cell>
        </row>
        <row r="9">
          <cell r="E9">
            <v>1.9616502180855051E-2</v>
          </cell>
        </row>
        <row r="10">
          <cell r="E10">
            <v>8.2031019365844463E-4</v>
          </cell>
        </row>
        <row r="11">
          <cell r="E11">
            <v>3.174224814010643E-3</v>
          </cell>
        </row>
        <row r="12">
          <cell r="E12">
            <v>3.5115045531233194E-2</v>
          </cell>
        </row>
        <row r="13">
          <cell r="E13">
            <v>9.4236902536956493E-4</v>
          </cell>
        </row>
        <row r="14">
          <cell r="E14">
            <v>4.118179960702897E-3</v>
          </cell>
        </row>
        <row r="15">
          <cell r="E15">
            <v>6.3861893738723771E-3</v>
          </cell>
        </row>
        <row r="16">
          <cell r="E16">
            <v>4.3479839106152726E-4</v>
          </cell>
        </row>
        <row r="17">
          <cell r="E17">
            <v>2.9499285606817652E-2</v>
          </cell>
        </row>
        <row r="18">
          <cell r="E18">
            <v>4.9003669627529752E-3</v>
          </cell>
        </row>
        <row r="19">
          <cell r="E19">
            <v>2.3269258079798997E-3</v>
          </cell>
        </row>
        <row r="20">
          <cell r="E20">
            <v>5.3971174979569549E-4</v>
          </cell>
        </row>
        <row r="21">
          <cell r="E21">
            <v>0.29415644293532139</v>
          </cell>
        </row>
        <row r="22">
          <cell r="E22">
            <v>5.5199813406387587E-3</v>
          </cell>
        </row>
        <row r="23">
          <cell r="E23">
            <v>3.5930254618037E-3</v>
          </cell>
        </row>
        <row r="24">
          <cell r="E24">
            <v>4.7389003892348242E-4</v>
          </cell>
        </row>
        <row r="25">
          <cell r="E25">
            <v>2.858068561497687E-3</v>
          </cell>
        </row>
        <row r="26">
          <cell r="E26">
            <v>1.0238668678354436E-2</v>
          </cell>
        </row>
        <row r="27">
          <cell r="E27">
            <v>3.0113588253272177E-4</v>
          </cell>
        </row>
        <row r="28">
          <cell r="E28">
            <v>3.8949643474320977E-4</v>
          </cell>
        </row>
        <row r="29">
          <cell r="E29">
            <v>1.2581384988769286E-2</v>
          </cell>
        </row>
        <row r="30">
          <cell r="E30">
            <v>2.7876866246065802E-3</v>
          </cell>
        </row>
        <row r="31">
          <cell r="E31">
            <v>2.049363965432933E-3</v>
          </cell>
        </row>
        <row r="32">
          <cell r="E32">
            <v>6.687785973275101E-2</v>
          </cell>
        </row>
        <row r="33">
          <cell r="E33">
            <v>5.8947686403019979E-3</v>
          </cell>
        </row>
        <row r="34">
          <cell r="E34">
            <v>5.4469976246680144E-4</v>
          </cell>
        </row>
        <row r="35">
          <cell r="E35">
            <v>6.4493062122982336E-2</v>
          </cell>
        </row>
        <row r="36">
          <cell r="E36">
            <v>4.0138268681921295E-2</v>
          </cell>
        </row>
        <row r="37">
          <cell r="E37">
            <v>1.4899596935607914E-3</v>
          </cell>
        </row>
        <row r="38">
          <cell r="E38">
            <v>6.3545222680010074E-2</v>
          </cell>
        </row>
        <row r="39">
          <cell r="E39">
            <v>7.5531337829534473E-2</v>
          </cell>
        </row>
        <row r="40">
          <cell r="E40">
            <v>1.7304580042352073E-2</v>
          </cell>
        </row>
        <row r="41">
          <cell r="E41">
            <v>2.1383212188155823E-2</v>
          </cell>
        </row>
        <row r="42">
          <cell r="E42">
            <v>6.0839126877198892E-3</v>
          </cell>
        </row>
        <row r="43">
          <cell r="E43">
            <v>1.0940930792850362E-2</v>
          </cell>
        </row>
        <row r="44">
          <cell r="E44">
            <v>1.1506850786240152E-2</v>
          </cell>
        </row>
        <row r="45">
          <cell r="E45">
            <v>3.1553195026802872E-2</v>
          </cell>
        </row>
        <row r="46">
          <cell r="E46">
            <v>6.0811687339278799E-3</v>
          </cell>
        </row>
        <row r="47">
          <cell r="E47">
            <v>5.3612705252024575E-3</v>
          </cell>
        </row>
        <row r="48">
          <cell r="E48">
            <v>8.4394985689931754E-5</v>
          </cell>
        </row>
        <row r="49">
          <cell r="E49">
            <v>1.457294088371038E-3</v>
          </cell>
        </row>
        <row r="50">
          <cell r="E50">
            <v>8.4643600095687926E-3</v>
          </cell>
        </row>
        <row r="51">
          <cell r="E51">
            <v>1.0533491945292415E-2</v>
          </cell>
        </row>
        <row r="52">
          <cell r="E52">
            <v>1.697842794191818E-2</v>
          </cell>
        </row>
        <row r="53">
          <cell r="E53">
            <v>5.6500487367081124E-3</v>
          </cell>
        </row>
        <row r="54">
          <cell r="E54">
            <v>2.1086066820477142E-3</v>
          </cell>
        </row>
        <row r="55">
          <cell r="E55">
            <v>4.2833591782998238E-4</v>
          </cell>
        </row>
        <row r="56">
          <cell r="E56">
            <v>1.8008840952016381E-2</v>
          </cell>
        </row>
        <row r="57">
          <cell r="E57">
            <v>1.2780997422011048E-3</v>
          </cell>
        </row>
        <row r="58">
          <cell r="E58">
            <v>1.7007501108556599E-2</v>
          </cell>
        </row>
        <row r="59">
          <cell r="E59">
            <v>5.7229658396233136E-3</v>
          </cell>
        </row>
      </sheetData>
      <sheetData sheetId="3">
        <row r="3">
          <cell r="J3">
            <v>3.0334465627217904E-2</v>
          </cell>
        </row>
        <row r="4">
          <cell r="J4">
            <v>3.3924179458909338E-5</v>
          </cell>
        </row>
        <row r="5">
          <cell r="J5">
            <v>7.1865695959005306E-4</v>
          </cell>
        </row>
        <row r="6">
          <cell r="J6">
            <v>7.5347388061367052E-3</v>
          </cell>
        </row>
        <row r="7">
          <cell r="J7">
            <v>1.0659334282615198E-3</v>
          </cell>
        </row>
        <row r="8">
          <cell r="J8">
            <v>7.2490615054301001E-4</v>
          </cell>
        </row>
        <row r="9">
          <cell r="J9">
            <v>1.6743368046101173E-2</v>
          </cell>
        </row>
        <row r="10">
          <cell r="J10">
            <v>8.4274803708448461E-4</v>
          </cell>
        </row>
        <row r="11">
          <cell r="J11">
            <v>2.6291239080654736E-3</v>
          </cell>
        </row>
        <row r="12">
          <cell r="J12">
            <v>3.7789750434095583E-2</v>
          </cell>
        </row>
        <row r="13">
          <cell r="J13">
            <v>9.8469394587307889E-4</v>
          </cell>
        </row>
        <row r="14">
          <cell r="J14">
            <v>4.4413892844229986E-3</v>
          </cell>
        </row>
        <row r="15">
          <cell r="J15">
            <v>6.7312713978993789E-3</v>
          </cell>
        </row>
        <row r="16">
          <cell r="J16">
            <v>4.6868932147177373E-4</v>
          </cell>
        </row>
        <row r="17">
          <cell r="J17">
            <v>3.2444906686187949E-2</v>
          </cell>
        </row>
        <row r="18">
          <cell r="J18">
            <v>4.8002713934356712E-3</v>
          </cell>
        </row>
        <row r="19">
          <cell r="J19">
            <v>2.122939440875958E-3</v>
          </cell>
        </row>
        <row r="20">
          <cell r="J20">
            <v>6.4545215128398558E-4</v>
          </cell>
        </row>
        <row r="21">
          <cell r="J21">
            <v>0.30949207468675932</v>
          </cell>
        </row>
        <row r="22">
          <cell r="J22">
            <v>5.3760897026724217E-3</v>
          </cell>
        </row>
        <row r="23">
          <cell r="J23">
            <v>3.0835293645019171E-3</v>
          </cell>
        </row>
        <row r="24">
          <cell r="J24">
            <v>4.2048127697753417E-4</v>
          </cell>
        </row>
        <row r="25">
          <cell r="J25">
            <v>2.657691638136134E-3</v>
          </cell>
        </row>
        <row r="26">
          <cell r="J26">
            <v>1.0746822955956595E-2</v>
          </cell>
        </row>
        <row r="27">
          <cell r="J27">
            <v>3.0978132295372476E-4</v>
          </cell>
        </row>
        <row r="28">
          <cell r="J28">
            <v>3.2317244642434686E-4</v>
          </cell>
        </row>
        <row r="29">
          <cell r="J29">
            <v>1.1257471130969652E-2</v>
          </cell>
        </row>
        <row r="30">
          <cell r="J30">
            <v>2.3880836855942758E-3</v>
          </cell>
        </row>
        <row r="31">
          <cell r="J31">
            <v>1.8336911739105205E-3</v>
          </cell>
        </row>
        <row r="32">
          <cell r="J32">
            <v>6.4492543376080777E-2</v>
          </cell>
        </row>
        <row r="33">
          <cell r="J33">
            <v>4.9743559985537585E-3</v>
          </cell>
        </row>
        <row r="34">
          <cell r="J34">
            <v>4.4369255765994582E-4</v>
          </cell>
        </row>
        <row r="35">
          <cell r="J35">
            <v>6.3769422708667187E-2</v>
          </cell>
        </row>
        <row r="36">
          <cell r="J36">
            <v>3.9550236799700038E-2</v>
          </cell>
        </row>
        <row r="37">
          <cell r="J37">
            <v>1.3908913578152828E-3</v>
          </cell>
        </row>
        <row r="38">
          <cell r="J38">
            <v>6.2624928022711343E-2</v>
          </cell>
        </row>
        <row r="39">
          <cell r="J39">
            <v>7.6427605354663905E-2</v>
          </cell>
        </row>
        <row r="40">
          <cell r="J40">
            <v>1.5294448486579862E-2</v>
          </cell>
        </row>
        <row r="41">
          <cell r="J41">
            <v>2.2997915448446406E-2</v>
          </cell>
        </row>
        <row r="42">
          <cell r="J42">
            <v>6.0545732918506085E-3</v>
          </cell>
        </row>
        <row r="43">
          <cell r="J43">
            <v>8.8836713104107051E-3</v>
          </cell>
        </row>
        <row r="44">
          <cell r="J44">
            <v>1.1793116069794536E-2</v>
          </cell>
        </row>
        <row r="45">
          <cell r="J45">
            <v>2.6766177593079466E-2</v>
          </cell>
        </row>
        <row r="46">
          <cell r="J46">
            <v>5.8894161023796028E-3</v>
          </cell>
        </row>
        <row r="47">
          <cell r="J47">
            <v>5.3921590508371683E-3</v>
          </cell>
        </row>
        <row r="48">
          <cell r="J48">
            <v>7.0526583611943097E-5</v>
          </cell>
        </row>
        <row r="49">
          <cell r="J49">
            <v>1.3775002343446607E-3</v>
          </cell>
        </row>
        <row r="50">
          <cell r="J50">
            <v>7.7231072762901235E-3</v>
          </cell>
        </row>
        <row r="51">
          <cell r="J51">
            <v>8.0105700601261452E-3</v>
          </cell>
        </row>
        <row r="52">
          <cell r="J52">
            <v>1.6327350476947181E-2</v>
          </cell>
        </row>
        <row r="53">
          <cell r="J53">
            <v>5.4117993652607471E-3</v>
          </cell>
        </row>
        <row r="54">
          <cell r="J54">
            <v>2.0774096210758428E-3</v>
          </cell>
        </row>
        <row r="55">
          <cell r="J55">
            <v>4.3208691731873999E-4</v>
          </cell>
        </row>
        <row r="56">
          <cell r="J56">
            <v>1.9353744381307776E-2</v>
          </cell>
        </row>
        <row r="57">
          <cell r="J57">
            <v>1.2185922358266118E-3</v>
          </cell>
        </row>
        <row r="58">
          <cell r="J58">
            <v>1.5748853943016308E-2</v>
          </cell>
        </row>
        <row r="59">
          <cell r="J59">
            <v>6.5571867927812916E-3</v>
          </cell>
        </row>
      </sheetData>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ocation 2017-18"/>
      <sheetName val="State Population"/>
      <sheetName val="Poverty-Uninsured Population"/>
      <sheetName val="Prevalence"/>
      <sheetName val="Self Suff. Calc"/>
      <sheetName val="E-1 CityCounty2014"/>
      <sheetName val="About the Data"/>
      <sheetName val="Resources-new"/>
      <sheetName val="CA All Families 2014"/>
      <sheetName val="2009-10 Allocation"/>
      <sheetName val="Sheet1"/>
    </sheetNames>
    <sheetDataSet>
      <sheetData sheetId="0"/>
      <sheetData sheetId="1"/>
      <sheetData sheetId="2"/>
      <sheetData sheetId="3"/>
      <sheetData sheetId="4">
        <row r="5">
          <cell r="F5">
            <v>1.1733094724193571</v>
          </cell>
        </row>
        <row r="6">
          <cell r="F6">
            <v>0.90460550010772867</v>
          </cell>
        </row>
        <row r="7">
          <cell r="F7">
            <v>0.96729188868321758</v>
          </cell>
        </row>
        <row r="8">
          <cell r="F8">
            <v>0.86610243577923329</v>
          </cell>
        </row>
        <row r="9">
          <cell r="F9">
            <v>0.9437650288074253</v>
          </cell>
        </row>
        <row r="10">
          <cell r="F10">
            <v>0.83604939588164595</v>
          </cell>
        </row>
        <row r="11">
          <cell r="F11">
            <v>1.1777092781536223</v>
          </cell>
        </row>
        <row r="12">
          <cell r="F12">
            <v>0.83284090402199262</v>
          </cell>
        </row>
        <row r="13">
          <cell r="F13">
            <v>1.0672656520685662</v>
          </cell>
        </row>
        <row r="14">
          <cell r="F14">
            <v>0.83576507003989797</v>
          </cell>
        </row>
        <row r="15">
          <cell r="F15">
            <v>0.82913488524524825</v>
          </cell>
        </row>
        <row r="16">
          <cell r="F16">
            <v>0.9269422836918757</v>
          </cell>
        </row>
        <row r="17">
          <cell r="F17">
            <v>0.77759214741485616</v>
          </cell>
        </row>
        <row r="18">
          <cell r="F18">
            <v>0.9653036308917049</v>
          </cell>
        </row>
        <row r="19">
          <cell r="F19">
            <v>0.79042967485756388</v>
          </cell>
        </row>
        <row r="20">
          <cell r="F20">
            <v>0.7974070108039315</v>
          </cell>
        </row>
        <row r="21">
          <cell r="F21">
            <v>0.87934961243151322</v>
          </cell>
        </row>
        <row r="22">
          <cell r="F22">
            <v>0.87317183210723803</v>
          </cell>
        </row>
        <row r="23">
          <cell r="F23">
            <v>1.200353491680896</v>
          </cell>
        </row>
        <row r="24">
          <cell r="F24">
            <v>0.82438362788087205</v>
          </cell>
        </row>
        <row r="25">
          <cell r="F25">
            <v>1.528339256895364</v>
          </cell>
        </row>
        <row r="26">
          <cell r="F26">
            <v>0.81413093589657715</v>
          </cell>
        </row>
        <row r="27">
          <cell r="F27">
            <v>0.94538031965732738</v>
          </cell>
        </row>
        <row r="28">
          <cell r="F28">
            <v>0.7904697557059237</v>
          </cell>
        </row>
        <row r="29">
          <cell r="F29">
            <v>0.75616462607408685</v>
          </cell>
        </row>
        <row r="30">
          <cell r="F30">
            <v>1.1682383373615322</v>
          </cell>
        </row>
        <row r="31">
          <cell r="F31">
            <v>1.1248452176754136</v>
          </cell>
        </row>
        <row r="32">
          <cell r="F32">
            <v>1.1700839254084392</v>
          </cell>
        </row>
        <row r="33">
          <cell r="F33">
            <v>1.0255867504212226</v>
          </cell>
        </row>
        <row r="34">
          <cell r="F34">
            <v>1.337553376030113</v>
          </cell>
        </row>
        <row r="35">
          <cell r="F35">
            <v>1.1366558778223337</v>
          </cell>
        </row>
        <row r="36">
          <cell r="F36">
            <v>0.89442933035319716</v>
          </cell>
        </row>
        <row r="37">
          <cell r="F37">
            <v>1.0303831369247987</v>
          </cell>
        </row>
        <row r="38">
          <cell r="F38">
            <v>0.97693049078750616</v>
          </cell>
        </row>
        <row r="39">
          <cell r="F39">
            <v>1.0977262403565604</v>
          </cell>
        </row>
        <row r="40">
          <cell r="F40">
            <v>0.98125891902257356</v>
          </cell>
        </row>
        <row r="41">
          <cell r="F41">
            <v>1.1438410045138312</v>
          </cell>
        </row>
        <row r="42">
          <cell r="F42">
            <v>1.3602646262059919</v>
          </cell>
        </row>
        <row r="43">
          <cell r="F43">
            <v>0.9076270674365593</v>
          </cell>
        </row>
        <row r="44">
          <cell r="F44">
            <v>1.0711595570220553</v>
          </cell>
        </row>
        <row r="45">
          <cell r="F45">
            <v>1.4824280019632914</v>
          </cell>
        </row>
        <row r="46">
          <cell r="F46">
            <v>1.1150494015147712</v>
          </cell>
        </row>
        <row r="47">
          <cell r="F47">
            <v>1.3549209654156584</v>
          </cell>
        </row>
        <row r="48">
          <cell r="F48">
            <v>1.2510658669016386</v>
          </cell>
        </row>
        <row r="49">
          <cell r="F49">
            <v>0.91706547254023674</v>
          </cell>
        </row>
        <row r="50">
          <cell r="F50">
            <v>0.85961072192666421</v>
          </cell>
        </row>
        <row r="51">
          <cell r="F51">
            <v>0.81340444934339518</v>
          </cell>
        </row>
        <row r="52">
          <cell r="F52">
            <v>1.0682128357610661</v>
          </cell>
        </row>
        <row r="53">
          <cell r="F53">
            <v>1.0979405459192104</v>
          </cell>
        </row>
        <row r="54">
          <cell r="F54">
            <v>0.87613999467311376</v>
          </cell>
        </row>
        <row r="55">
          <cell r="F55">
            <v>0.84375588693571013</v>
          </cell>
        </row>
        <row r="56">
          <cell r="F56">
            <v>0.8193124167320136</v>
          </cell>
        </row>
        <row r="57">
          <cell r="F57">
            <v>0.8785812666685342</v>
          </cell>
        </row>
        <row r="58">
          <cell r="F58">
            <v>0.75694439383253287</v>
          </cell>
        </row>
        <row r="59">
          <cell r="F59">
            <v>0.91835046545152221</v>
          </cell>
        </row>
        <row r="60">
          <cell r="F60">
            <v>1.184955331763383</v>
          </cell>
        </row>
        <row r="61">
          <cell r="F61">
            <v>1.0324204081174673</v>
          </cell>
        </row>
      </sheetData>
      <sheetData sheetId="5">
        <row r="13">
          <cell r="G13">
            <v>3.0674827222905961E-3</v>
          </cell>
        </row>
        <row r="198">
          <cell r="F198">
            <v>6.0687265610054426E-3</v>
          </cell>
        </row>
      </sheetData>
      <sheetData sheetId="6"/>
      <sheetData sheetId="7">
        <row r="4">
          <cell r="M4">
            <v>4.50433352615279E-2</v>
          </cell>
        </row>
        <row r="5">
          <cell r="M5">
            <v>5.0474974891914347E-4</v>
          </cell>
        </row>
        <row r="6">
          <cell r="M6">
            <v>1.153680352519774E-3</v>
          </cell>
        </row>
        <row r="7">
          <cell r="M7">
            <v>1.7741056163061461E-3</v>
          </cell>
        </row>
        <row r="8">
          <cell r="M8">
            <v>7.8361740798226515E-3</v>
          </cell>
        </row>
        <row r="9">
          <cell r="M9">
            <v>1.342197046752308E-3</v>
          </cell>
        </row>
        <row r="10">
          <cell r="M10">
            <v>1.1506299712367226E-3</v>
          </cell>
        </row>
        <row r="11">
          <cell r="M11">
            <v>2.4153365100820369E-2</v>
          </cell>
        </row>
        <row r="12">
          <cell r="M12">
            <v>1.3420511828897378E-3</v>
          </cell>
        </row>
        <row r="13">
          <cell r="M13">
            <v>3.4605988904635255E-3</v>
          </cell>
        </row>
        <row r="14">
          <cell r="M14">
            <v>2.7485977717543002E-2</v>
          </cell>
        </row>
        <row r="15">
          <cell r="M15">
            <v>1.2572252417849942E-3</v>
          </cell>
        </row>
        <row r="16">
          <cell r="M16">
            <v>4.5761451893605526E-3</v>
          </cell>
        </row>
        <row r="17">
          <cell r="M17">
            <v>5.5216945773016455E-3</v>
          </cell>
        </row>
        <row r="18">
          <cell r="M18">
            <v>9.8525427133514172E-4</v>
          </cell>
        </row>
        <row r="19">
          <cell r="M19">
            <v>2.0684871913761955E-2</v>
          </cell>
        </row>
        <row r="20">
          <cell r="M20">
            <v>3.2460823770250019E-3</v>
          </cell>
        </row>
        <row r="21">
          <cell r="M21">
            <v>2.2306795748087038E-3</v>
          </cell>
        </row>
        <row r="22">
          <cell r="M22">
            <v>1.3491686593104914E-3</v>
          </cell>
        </row>
        <row r="23">
          <cell r="M23">
            <v>0.32325926761659279</v>
          </cell>
        </row>
        <row r="24">
          <cell r="M24">
            <v>3.5473619182547992E-3</v>
          </cell>
        </row>
        <row r="25">
          <cell r="M25">
            <v>6.4154037999636796E-3</v>
          </cell>
        </row>
        <row r="26">
          <cell r="M26">
            <v>8.6693744280502E-4</v>
          </cell>
        </row>
        <row r="27">
          <cell r="M27">
            <v>3.7869376817330491E-3</v>
          </cell>
        </row>
        <row r="28">
          <cell r="M28">
            <v>7.0115939627733437E-3</v>
          </cell>
        </row>
        <row r="29">
          <cell r="M29">
            <v>7.4844837349412894E-4</v>
          </cell>
        </row>
        <row r="30">
          <cell r="M30">
            <v>6.558221656124424E-4</v>
          </cell>
        </row>
        <row r="31">
          <cell r="M31">
            <v>1.0174595587632961E-2</v>
          </cell>
        </row>
        <row r="32">
          <cell r="M32">
            <v>3.9912316137657002E-3</v>
          </cell>
        </row>
        <row r="33">
          <cell r="M33">
            <v>2.692981988660444E-3</v>
          </cell>
        </row>
        <row r="34">
          <cell r="M34">
            <v>5.8665143124024474E-2</v>
          </cell>
        </row>
        <row r="35">
          <cell r="M35">
            <v>5.2297806268976638E-3</v>
          </cell>
        </row>
        <row r="36">
          <cell r="M36">
            <v>1.1682427173593385E-3</v>
          </cell>
        </row>
        <row r="37">
          <cell r="M37">
            <v>3.9019185211273254E-2</v>
          </cell>
        </row>
        <row r="38">
          <cell r="M38">
            <v>4.0362905500949384E-2</v>
          </cell>
        </row>
        <row r="39">
          <cell r="M39">
            <v>1.3812260629820728E-3</v>
          </cell>
        </row>
        <row r="40">
          <cell r="M40">
            <v>4.5811781575791688E-2</v>
          </cell>
        </row>
        <row r="41">
          <cell r="M41">
            <v>6.8969119608601095E-2</v>
          </cell>
        </row>
        <row r="42">
          <cell r="M42">
            <v>3.2000277277978759E-2</v>
          </cell>
        </row>
        <row r="43">
          <cell r="M43">
            <v>1.7310135838113212E-2</v>
          </cell>
        </row>
        <row r="44">
          <cell r="M44">
            <v>6.4123979022079908E-3</v>
          </cell>
        </row>
        <row r="45">
          <cell r="M45">
            <v>1.6203300616117335E-2</v>
          </cell>
        </row>
        <row r="46">
          <cell r="M46">
            <v>1.0272809144904313E-2</v>
          </cell>
        </row>
        <row r="47">
          <cell r="M47">
            <v>4.2353369238825447E-2</v>
          </cell>
        </row>
        <row r="48">
          <cell r="M48">
            <v>7.7101885590351374E-3</v>
          </cell>
        </row>
        <row r="49">
          <cell r="M49">
            <v>5.0802221978863129E-3</v>
          </cell>
        </row>
        <row r="50">
          <cell r="M50">
            <v>5.5894122507123582E-4</v>
          </cell>
        </row>
        <row r="51">
          <cell r="M51">
            <v>1.6581769841231299E-3</v>
          </cell>
        </row>
        <row r="52">
          <cell r="M52">
            <v>1.01355602631429E-2</v>
          </cell>
        </row>
        <row r="53">
          <cell r="M53">
            <v>1.0004844094319466E-2</v>
          </cell>
        </row>
        <row r="54">
          <cell r="M54">
            <v>1.2880923283307359E-2</v>
          </cell>
        </row>
        <row r="55">
          <cell r="M55">
            <v>5.4033518929818081E-3</v>
          </cell>
        </row>
        <row r="56">
          <cell r="M56">
            <v>1.938246056700894E-3</v>
          </cell>
        </row>
        <row r="57">
          <cell r="M57">
            <v>3.047119967198115E-3</v>
          </cell>
        </row>
        <row r="58">
          <cell r="M58">
            <v>8.5896221495662325E-4</v>
          </cell>
        </row>
        <row r="59">
          <cell r="M59">
            <v>1.4248316329424785E-2</v>
          </cell>
        </row>
        <row r="60">
          <cell r="M60">
            <v>1.4874660437640549E-3</v>
          </cell>
        </row>
        <row r="61">
          <cell r="M61">
            <v>1.7094422336843693E-2</v>
          </cell>
        </row>
        <row r="62">
          <cell r="M62">
            <v>4.4850151804400251E-3</v>
          </cell>
        </row>
      </sheetData>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94"/>
  <sheetViews>
    <sheetView tabSelected="1" zoomScaleNormal="100" workbookViewId="0"/>
  </sheetViews>
  <sheetFormatPr defaultColWidth="0" defaultRowHeight="15" zeroHeight="1" x14ac:dyDescent="0.2"/>
  <cols>
    <col min="1" max="1" width="20" style="91" customWidth="1"/>
    <col min="2" max="2" width="19.140625" style="91" customWidth="1"/>
    <col min="3" max="3" width="14.140625" style="91" bestFit="1" customWidth="1"/>
    <col min="4" max="4" width="13.5703125" style="91" customWidth="1"/>
    <col min="5" max="5" width="14.42578125" style="91" customWidth="1"/>
    <col min="6" max="6" width="15.28515625" style="91" customWidth="1"/>
    <col min="7" max="7" width="14.85546875" style="91" customWidth="1"/>
    <col min="8" max="8" width="14" style="91" customWidth="1"/>
    <col min="9" max="9" width="14.140625" style="91" bestFit="1" customWidth="1"/>
    <col min="10" max="10" width="10.85546875" style="1" hidden="1" customWidth="1"/>
    <col min="11" max="11" width="11.7109375" style="1" hidden="1" customWidth="1"/>
    <col min="12" max="14" width="12.5703125" style="1" hidden="1" customWidth="1"/>
    <col min="15" max="15" width="13.85546875" style="1" hidden="1" customWidth="1"/>
    <col min="16" max="16" width="13.85546875" style="2" hidden="1" customWidth="1"/>
    <col min="17" max="19" width="13.85546875" style="1" hidden="1" customWidth="1"/>
    <col min="20" max="21" width="12.7109375" style="3" hidden="1" customWidth="1"/>
    <col min="22" max="22" width="12.42578125" style="1" hidden="1" customWidth="1"/>
    <col min="23" max="23" width="3" style="3" hidden="1" customWidth="1"/>
    <col min="24" max="24" width="12.42578125" style="4" hidden="1" customWidth="1"/>
    <col min="25" max="25" width="11.28515625" style="4" hidden="1" customWidth="1"/>
    <col min="26" max="26" width="11.5703125" style="5" hidden="1" customWidth="1"/>
    <col min="27" max="27" width="15.5703125" style="4" hidden="1" customWidth="1"/>
    <col min="28" max="28" width="0" style="4" hidden="1" customWidth="1"/>
    <col min="29" max="36" width="0" style="1" hidden="1" customWidth="1"/>
    <col min="37" max="16384" width="11.42578125" style="1" hidden="1"/>
  </cols>
  <sheetData>
    <row r="1" spans="1:28" x14ac:dyDescent="0.2">
      <c r="A1" s="90" t="s">
        <v>116</v>
      </c>
      <c r="B1" s="108"/>
      <c r="C1" s="108"/>
      <c r="D1" s="108"/>
      <c r="E1" s="108"/>
      <c r="F1" s="108"/>
      <c r="G1" s="108"/>
      <c r="H1" s="108"/>
      <c r="I1" s="108"/>
    </row>
    <row r="2" spans="1:28" ht="15" customHeight="1" x14ac:dyDescent="0.2">
      <c r="A2" s="121" t="s">
        <v>114</v>
      </c>
      <c r="B2" s="121"/>
      <c r="C2" s="121"/>
      <c r="D2" s="121"/>
      <c r="E2" s="121"/>
      <c r="F2" s="121"/>
      <c r="G2" s="121"/>
      <c r="H2" s="121"/>
      <c r="I2" s="121"/>
    </row>
    <row r="3" spans="1:28" s="8" customFormat="1" ht="12.75" customHeight="1" x14ac:dyDescent="0.25">
      <c r="A3" s="121"/>
      <c r="B3" s="121"/>
      <c r="C3" s="121"/>
      <c r="D3" s="121"/>
      <c r="E3" s="121"/>
      <c r="F3" s="121"/>
      <c r="G3" s="121"/>
      <c r="H3" s="121"/>
      <c r="I3" s="121"/>
      <c r="J3" s="116" t="s">
        <v>0</v>
      </c>
      <c r="K3" s="116"/>
      <c r="L3" s="116"/>
      <c r="M3" s="116"/>
      <c r="N3" s="117"/>
      <c r="O3" s="118" t="s">
        <v>1</v>
      </c>
      <c r="P3" s="119"/>
      <c r="Q3" s="119"/>
      <c r="R3" s="119"/>
      <c r="S3" s="119"/>
      <c r="T3" s="119"/>
      <c r="U3" s="119"/>
      <c r="V3" s="120"/>
      <c r="W3" s="6"/>
      <c r="X3" s="7"/>
      <c r="Y3" s="7"/>
      <c r="Z3" s="7"/>
      <c r="AA3" s="7"/>
      <c r="AB3" s="7"/>
    </row>
    <row r="4" spans="1:28" s="8" customFormat="1" ht="94.5" x14ac:dyDescent="0.25">
      <c r="A4" s="92" t="s">
        <v>3</v>
      </c>
      <c r="B4" s="93" t="s">
        <v>115</v>
      </c>
      <c r="C4" s="93" t="s">
        <v>98</v>
      </c>
      <c r="D4" s="93" t="s">
        <v>95</v>
      </c>
      <c r="E4" s="93" t="s">
        <v>99</v>
      </c>
      <c r="F4" s="93" t="s">
        <v>96</v>
      </c>
      <c r="G4" s="93" t="s">
        <v>100</v>
      </c>
      <c r="H4" s="93" t="s">
        <v>97</v>
      </c>
      <c r="I4" s="93" t="s">
        <v>4</v>
      </c>
      <c r="J4" s="11" t="s">
        <v>5</v>
      </c>
      <c r="K4" s="10" t="s">
        <v>6</v>
      </c>
      <c r="L4" s="10" t="s">
        <v>7</v>
      </c>
      <c r="M4" s="10" t="s">
        <v>8</v>
      </c>
      <c r="N4" s="10" t="s">
        <v>9</v>
      </c>
      <c r="O4" s="10" t="s">
        <v>10</v>
      </c>
      <c r="P4" s="12" t="s">
        <v>11</v>
      </c>
      <c r="Q4" s="9" t="s">
        <v>12</v>
      </c>
      <c r="R4" s="9" t="s">
        <v>13</v>
      </c>
      <c r="S4" s="12" t="s">
        <v>14</v>
      </c>
      <c r="T4" s="12" t="s">
        <v>15</v>
      </c>
      <c r="U4" s="12" t="s">
        <v>16</v>
      </c>
      <c r="V4" s="12" t="s">
        <v>17</v>
      </c>
      <c r="W4" s="6"/>
      <c r="X4" s="7"/>
      <c r="Y4" s="7"/>
      <c r="Z4" s="7"/>
      <c r="AA4" s="7"/>
      <c r="AB4" s="7"/>
    </row>
    <row r="5" spans="1:28" s="8" customFormat="1" ht="15.75" hidden="1" x14ac:dyDescent="0.25">
      <c r="A5" s="94" t="s">
        <v>23</v>
      </c>
      <c r="B5" s="95"/>
      <c r="C5" s="95">
        <v>0.5</v>
      </c>
      <c r="D5" s="95"/>
      <c r="E5" s="95">
        <v>0.3</v>
      </c>
      <c r="F5" s="95"/>
      <c r="G5" s="95">
        <f>1-C5-E5</f>
        <v>0.2</v>
      </c>
      <c r="H5" s="95"/>
      <c r="I5" s="95"/>
      <c r="J5" s="15">
        <v>0.4</v>
      </c>
      <c r="K5" s="14"/>
      <c r="L5" s="14"/>
      <c r="M5" s="14">
        <v>0.2</v>
      </c>
      <c r="N5" s="14"/>
      <c r="O5" s="16"/>
      <c r="P5" s="13"/>
      <c r="Q5" s="13"/>
      <c r="R5" s="13"/>
      <c r="S5" s="13"/>
      <c r="T5" s="16"/>
      <c r="U5" s="16"/>
      <c r="V5" s="13"/>
      <c r="W5" s="6"/>
      <c r="X5" s="113" t="s">
        <v>2</v>
      </c>
      <c r="Y5" s="114"/>
      <c r="Z5" s="114"/>
      <c r="AA5" s="114"/>
      <c r="AB5" s="115"/>
    </row>
    <row r="6" spans="1:28" ht="12.75" customHeight="1" x14ac:dyDescent="0.25">
      <c r="A6" s="109"/>
      <c r="B6" s="96" t="s">
        <v>101</v>
      </c>
      <c r="C6" s="97" t="s">
        <v>102</v>
      </c>
      <c r="D6" s="97" t="s">
        <v>103</v>
      </c>
      <c r="E6" s="96" t="s">
        <v>105</v>
      </c>
      <c r="F6" s="96" t="s">
        <v>106</v>
      </c>
      <c r="G6" s="96" t="s">
        <v>108</v>
      </c>
      <c r="H6" s="96" t="s">
        <v>109</v>
      </c>
      <c r="I6" s="96" t="s">
        <v>110</v>
      </c>
      <c r="J6" s="17">
        <v>6</v>
      </c>
      <c r="K6" s="17">
        <v>7</v>
      </c>
      <c r="L6" s="17">
        <v>8</v>
      </c>
      <c r="M6" s="17">
        <v>9</v>
      </c>
      <c r="N6" s="17">
        <v>10</v>
      </c>
      <c r="O6" s="18">
        <v>11</v>
      </c>
      <c r="P6" s="8">
        <v>12</v>
      </c>
      <c r="Q6" s="8">
        <v>13</v>
      </c>
      <c r="R6" s="8">
        <v>14</v>
      </c>
      <c r="S6" s="8">
        <v>15</v>
      </c>
      <c r="T6" s="18">
        <v>16</v>
      </c>
      <c r="U6" s="18">
        <v>17</v>
      </c>
      <c r="V6" s="19">
        <v>18</v>
      </c>
      <c r="W6" s="20"/>
      <c r="X6" s="21" t="s">
        <v>18</v>
      </c>
      <c r="Y6" s="21" t="s">
        <v>19</v>
      </c>
      <c r="Z6" s="22" t="s">
        <v>20</v>
      </c>
      <c r="AA6" s="21" t="s">
        <v>21</v>
      </c>
      <c r="AB6" s="23" t="s">
        <v>22</v>
      </c>
    </row>
    <row r="7" spans="1:28" s="8" customFormat="1" ht="15" customHeight="1" x14ac:dyDescent="0.2">
      <c r="A7" s="109"/>
      <c r="B7" s="112"/>
      <c r="C7" s="99" t="s">
        <v>113</v>
      </c>
      <c r="D7" s="99" t="s">
        <v>104</v>
      </c>
      <c r="E7" s="98"/>
      <c r="F7" s="98" t="s">
        <v>107</v>
      </c>
      <c r="G7" s="98"/>
      <c r="H7" s="98" t="s">
        <v>111</v>
      </c>
      <c r="I7" s="98" t="s">
        <v>112</v>
      </c>
      <c r="J7" s="17"/>
      <c r="K7" s="17"/>
      <c r="L7" s="17"/>
      <c r="M7" s="17"/>
      <c r="N7" s="17"/>
      <c r="O7" s="18"/>
      <c r="T7" s="18"/>
      <c r="U7" s="18"/>
      <c r="V7" s="19"/>
      <c r="W7" s="24"/>
      <c r="X7" s="25"/>
      <c r="Y7" s="25"/>
      <c r="Z7" s="26"/>
      <c r="AA7" s="27"/>
      <c r="AB7" s="28"/>
    </row>
    <row r="8" spans="1:28" s="8" customFormat="1" ht="15" customHeight="1" x14ac:dyDescent="0.2">
      <c r="A8" s="94" t="s">
        <v>24</v>
      </c>
      <c r="B8" s="100">
        <f>'[1]State Population'!$K5</f>
        <v>1669301</v>
      </c>
      <c r="C8" s="101">
        <f>B8/$B$67</f>
        <v>4.1808496263773309E-2</v>
      </c>
      <c r="D8" s="101">
        <f>C8*$C$5</f>
        <v>2.0904248131886655E-2</v>
      </c>
      <c r="E8" s="102">
        <f>'[1]Poverty-Uninsured Population'!$E3</f>
        <v>3.1671626005911134E-2</v>
      </c>
      <c r="F8" s="102">
        <f>E8*$E$5</f>
        <v>9.5014878017733399E-3</v>
      </c>
      <c r="G8" s="101">
        <f>[1]Prevalence!$J3</f>
        <v>3.0334465627217904E-2</v>
      </c>
      <c r="H8" s="101">
        <f>G8*$G$5</f>
        <v>6.0668931254435812E-3</v>
      </c>
      <c r="I8" s="102">
        <f>(C8*C$5)+(E8*E$5)+(G8*G$5)</f>
        <v>3.6472629059103576E-2</v>
      </c>
      <c r="J8" s="30">
        <f>'[2]Self Suff. Calc'!F5</f>
        <v>1.1733094724193571</v>
      </c>
      <c r="K8" s="31">
        <f>(I8*J8*J$5)+(I8*(1-J$5))</f>
        <v>3.9001049899095641E-2</v>
      </c>
      <c r="L8" s="31">
        <f>K8/K67</f>
        <v>3.723852806468142E-2</v>
      </c>
      <c r="M8" s="31">
        <f>'[2]Resources-new'!M4</f>
        <v>4.50433352615279E-2</v>
      </c>
      <c r="N8" s="31">
        <f>ROUND(IF(L8&gt;M8,((L8*(L8/M8))*M$5)+(L8*(1-M$5)),IF(M8/L8&gt;2,L8*(1-M$5),((L8*((1-M8/L8)+1))*M$5)+(L8*(1-M$5)))),6)</f>
        <v>3.5678000000000001E-2</v>
      </c>
      <c r="O8" s="32">
        <f t="shared" ref="O8:O39" si="0">(N8/N$67)</f>
        <v>3.5121527173120108E-2</v>
      </c>
      <c r="P8" s="33">
        <f t="shared" ref="P8:P39" si="1">O8*$P$71</f>
        <v>12007931.685412636</v>
      </c>
      <c r="Q8" s="34"/>
      <c r="R8" s="35">
        <f t="shared" ref="R8:R39" si="2">IF(Q8=0,(AA10/AA$69)*Q$67,0)</f>
        <v>0</v>
      </c>
      <c r="S8" s="33">
        <f t="shared" ref="S8:S64" si="3">P8+Q8-R8</f>
        <v>12007931.685412636</v>
      </c>
      <c r="T8" s="36">
        <f t="shared" ref="T8:T39" si="4">X10*$P$70</f>
        <v>56874162.158311777</v>
      </c>
      <c r="U8" s="36">
        <f t="shared" ref="U8:U64" si="5">S8+T8</f>
        <v>68882093.843724415</v>
      </c>
      <c r="V8" s="37" t="e">
        <f t="shared" ref="V8:V39" si="6">U8/$U$67</f>
        <v>#REF!</v>
      </c>
      <c r="W8" s="24"/>
      <c r="X8" s="25"/>
      <c r="Y8" s="25"/>
      <c r="Z8" s="26"/>
      <c r="AA8" s="27"/>
      <c r="AB8" s="28"/>
    </row>
    <row r="9" spans="1:28" s="8" customFormat="1" ht="15" customHeight="1" x14ac:dyDescent="0.2">
      <c r="A9" s="103" t="s">
        <v>25</v>
      </c>
      <c r="B9" s="100">
        <f>'[1]State Population'!$K6</f>
        <v>1162</v>
      </c>
      <c r="C9" s="101">
        <f t="shared" ref="C9:C64" si="7">B9/$B$67</f>
        <v>2.9102883577320437E-5</v>
      </c>
      <c r="D9" s="101">
        <f t="shared" ref="D9:D64" si="8">C9*$C$5</f>
        <v>1.4551441788660219E-5</v>
      </c>
      <c r="E9" s="102">
        <f>'[1]Poverty-Uninsured Population'!$E4</f>
        <v>3.0369073834237305E-5</v>
      </c>
      <c r="F9" s="102">
        <f t="shared" ref="F9:F39" si="9">E9*$E$5</f>
        <v>9.1107221502711911E-6</v>
      </c>
      <c r="G9" s="101">
        <f>[1]Prevalence!$J4</f>
        <v>3.3924179458909338E-5</v>
      </c>
      <c r="H9" s="101">
        <f t="shared" ref="H9:H39" si="10">G9*$G$5</f>
        <v>6.7848358917818678E-6</v>
      </c>
      <c r="I9" s="102">
        <f t="shared" ref="I9:I63" si="11">(C9*C$5)+(E9*E$5)+(G9*G$5)</f>
        <v>3.0446999830713278E-5</v>
      </c>
      <c r="J9" s="30">
        <f>'[2]Self Suff. Calc'!F6</f>
        <v>0.90460550010772867</v>
      </c>
      <c r="K9" s="31">
        <f>(I9*J9*J$5)+(I9*(1-J$5))</f>
        <v>2.9285209301884894E-5</v>
      </c>
      <c r="L9" s="38">
        <f t="shared" ref="L9:L40" si="12">(K9/K$67)</f>
        <v>2.796176234459774E-5</v>
      </c>
      <c r="M9" s="31">
        <f>'[2]Resources-new'!M5</f>
        <v>5.0474974891914347E-4</v>
      </c>
      <c r="N9" s="38">
        <f>ROUND(IF(L9&gt;M9,((L9*(L9/M9))*M$5)+(L9*(1-M$5)),IF(M9/L9&gt;2,L9*(1-M$5),((L9*((1-M9/L9)+1))*M$5)+(L9*(1-M$5)))),6)</f>
        <v>2.1999999999999999E-5</v>
      </c>
      <c r="O9" s="32">
        <f t="shared" si="0"/>
        <v>2.165686411258037E-5</v>
      </c>
      <c r="P9" s="33">
        <f t="shared" si="1"/>
        <v>7404.4087975524981</v>
      </c>
      <c r="Q9" s="35"/>
      <c r="R9" s="35">
        <f t="shared" si="2"/>
        <v>0</v>
      </c>
      <c r="S9" s="39">
        <f t="shared" si="3"/>
        <v>7404.4087975524981</v>
      </c>
      <c r="T9" s="36">
        <f t="shared" si="4"/>
        <v>1449937.2114295044</v>
      </c>
      <c r="U9" s="36">
        <f t="shared" si="5"/>
        <v>1457341.620227057</v>
      </c>
      <c r="V9" s="40" t="e">
        <f t="shared" si="6"/>
        <v>#REF!</v>
      </c>
      <c r="W9" s="24"/>
      <c r="X9" s="25"/>
      <c r="Y9" s="25"/>
      <c r="Z9" s="26"/>
      <c r="AA9" s="27"/>
      <c r="AB9" s="28"/>
    </row>
    <row r="10" spans="1:28" ht="18" customHeight="1" x14ac:dyDescent="0.2">
      <c r="A10" s="103" t="s">
        <v>26</v>
      </c>
      <c r="B10" s="100">
        <f>'[1]State Population'!$K7</f>
        <v>38294</v>
      </c>
      <c r="C10" s="101">
        <f t="shared" si="7"/>
        <v>9.5909279148873397E-4</v>
      </c>
      <c r="D10" s="101">
        <f t="shared" si="8"/>
        <v>4.7954639574436698E-4</v>
      </c>
      <c r="E10" s="102">
        <f>'[1]Poverty-Uninsured Population'!$E5</f>
        <v>7.1765999976266073E-4</v>
      </c>
      <c r="F10" s="102">
        <f t="shared" si="9"/>
        <v>2.1529799992879822E-4</v>
      </c>
      <c r="G10" s="101">
        <f>[1]Prevalence!$J5</f>
        <v>7.1865695959005306E-4</v>
      </c>
      <c r="H10" s="101">
        <f t="shared" si="10"/>
        <v>1.4373139191801063E-4</v>
      </c>
      <c r="I10" s="102">
        <f t="shared" si="11"/>
        <v>8.3857578759117591E-4</v>
      </c>
      <c r="J10" s="30">
        <f>'[2]Self Suff. Calc'!F7</f>
        <v>0.96729188868321758</v>
      </c>
      <c r="K10" s="31">
        <f>(I10*J10*J$5)+(I10*(1-J$5))</f>
        <v>8.276044955079396E-4</v>
      </c>
      <c r="L10" s="38">
        <f t="shared" si="12"/>
        <v>7.9020368200763609E-4</v>
      </c>
      <c r="M10" s="31">
        <f>'[2]Resources-new'!M6</f>
        <v>1.153680352519774E-3</v>
      </c>
      <c r="N10" s="38">
        <f>ROUND(IF(L10&gt;M10,((L10*(L10/M10))*M$5)+(L10*(1-M$5)),IF(M10/L10&gt;2,L10*(1-M$5),((L10*((1-M10/L10)+1))*M$5)+(L10*(1-M$5)))),6)</f>
        <v>7.18E-4</v>
      </c>
      <c r="O10" s="32">
        <f t="shared" si="0"/>
        <v>7.0680129240148655E-4</v>
      </c>
      <c r="P10" s="33">
        <f t="shared" si="1"/>
        <v>241652.97802921332</v>
      </c>
      <c r="Q10" s="35"/>
      <c r="R10" s="35">
        <f t="shared" si="2"/>
        <v>0</v>
      </c>
      <c r="S10" s="39">
        <f t="shared" si="3"/>
        <v>241652.97802921332</v>
      </c>
      <c r="T10" s="36">
        <f t="shared" si="4"/>
        <v>2609952.2049191012</v>
      </c>
      <c r="U10" s="36">
        <f t="shared" si="5"/>
        <v>2851605.1829483146</v>
      </c>
      <c r="V10" s="40" t="e">
        <f t="shared" si="6"/>
        <v>#REF!</v>
      </c>
      <c r="W10" s="41"/>
      <c r="X10" s="42">
        <v>3.5777105344137861E-2</v>
      </c>
      <c r="Y10" s="42" t="e">
        <f t="shared" ref="Y10:Y41" si="13">V8-X10</f>
        <v>#REF!</v>
      </c>
      <c r="Z10" s="26">
        <f t="shared" ref="Z10:Z41" si="14">IF(B8&lt;20000,250000+100000,350000+100000)</f>
        <v>450000</v>
      </c>
      <c r="AA10" s="43">
        <f t="shared" ref="AA10:AA41" si="15">IF(Q8=0,P8,0)</f>
        <v>12007931.685412636</v>
      </c>
      <c r="AB10" s="44">
        <v>3.5777105344137861E-2</v>
      </c>
    </row>
    <row r="11" spans="1:28" ht="18" customHeight="1" x14ac:dyDescent="0.2">
      <c r="A11" s="94" t="s">
        <v>27</v>
      </c>
      <c r="B11" s="100">
        <f>'[1]State Population'!$K8</f>
        <v>226466</v>
      </c>
      <c r="C11" s="101">
        <f t="shared" si="7"/>
        <v>5.6719566542353271E-3</v>
      </c>
      <c r="D11" s="101">
        <f t="shared" si="8"/>
        <v>2.8359783271176635E-3</v>
      </c>
      <c r="E11" s="102">
        <f>'[1]Poverty-Uninsured Population'!$E6</f>
        <v>6.7859117315564755E-3</v>
      </c>
      <c r="F11" s="102">
        <f t="shared" si="9"/>
        <v>2.0357735194669424E-3</v>
      </c>
      <c r="G11" s="101">
        <f>[1]Prevalence!$J6</f>
        <v>7.5347388061367052E-3</v>
      </c>
      <c r="H11" s="101">
        <f t="shared" si="10"/>
        <v>1.5069477612273412E-3</v>
      </c>
      <c r="I11" s="102">
        <f t="shared" si="11"/>
        <v>6.3786996078119473E-3</v>
      </c>
      <c r="J11" s="30">
        <f>'[2]Self Suff. Calc'!F8</f>
        <v>0.86610243577923329</v>
      </c>
      <c r="K11" s="31">
        <f>(I11*J11*J$5)+(I11*(1-J$5))</f>
        <v>6.0370626716591555E-3</v>
      </c>
      <c r="L11" s="38">
        <f t="shared" si="12"/>
        <v>5.7642378425313365E-3</v>
      </c>
      <c r="M11" s="31">
        <f>'[2]Resources-new'!M8</f>
        <v>7.8361740798226515E-3</v>
      </c>
      <c r="N11" s="38">
        <f>ROUND(IF(L11&gt;M11,((L11*(L11/M11))*M$5)+(L11*(1-M$5)),IF(M11/L11&gt;2,L11*(1-M$5),((L11*((1-M11/L11)+1))*M$5)+(L11*(1-M$5)))),6)</f>
        <v>5.3499999999999997E-3</v>
      </c>
      <c r="O11" s="32">
        <f t="shared" si="0"/>
        <v>5.266555591013862E-3</v>
      </c>
      <c r="P11" s="33">
        <f t="shared" si="1"/>
        <v>1800617.5939502663</v>
      </c>
      <c r="Q11" s="35"/>
      <c r="R11" s="35">
        <f t="shared" si="2"/>
        <v>0</v>
      </c>
      <c r="S11" s="39">
        <f t="shared" si="3"/>
        <v>1800617.5939502663</v>
      </c>
      <c r="T11" s="36">
        <f t="shared" si="4"/>
        <v>9302296.2255544737</v>
      </c>
      <c r="U11" s="36">
        <f t="shared" si="5"/>
        <v>11102913.81950474</v>
      </c>
      <c r="V11" s="40" t="e">
        <f t="shared" si="6"/>
        <v>#REF!</v>
      </c>
      <c r="W11" s="41"/>
      <c r="X11" s="42">
        <v>9.1209354805621087E-4</v>
      </c>
      <c r="Y11" s="42" t="e">
        <f t="shared" si="13"/>
        <v>#REF!</v>
      </c>
      <c r="Z11" s="26">
        <f t="shared" si="14"/>
        <v>350000</v>
      </c>
      <c r="AA11" s="43">
        <f t="shared" si="15"/>
        <v>7404.4087975524981</v>
      </c>
      <c r="AB11" s="45">
        <v>9.1209354805621087E-4</v>
      </c>
    </row>
    <row r="12" spans="1:28" ht="18" customHeight="1" x14ac:dyDescent="0.2">
      <c r="A12" s="94" t="s">
        <v>28</v>
      </c>
      <c r="B12" s="100">
        <f>'[1]State Population'!$K9</f>
        <v>45117</v>
      </c>
      <c r="C12" s="101">
        <f t="shared" si="7"/>
        <v>1.129978311839902E-3</v>
      </c>
      <c r="D12" s="101">
        <f t="shared" si="8"/>
        <v>5.64989155919951E-4</v>
      </c>
      <c r="E12" s="102">
        <f>'[1]Poverty-Uninsured Population'!$E7</f>
        <v>8.5883596023198384E-4</v>
      </c>
      <c r="F12" s="102">
        <f t="shared" si="9"/>
        <v>2.5765078806959515E-4</v>
      </c>
      <c r="G12" s="101">
        <f>[1]Prevalence!$J7</f>
        <v>1.0659334282615198E-3</v>
      </c>
      <c r="H12" s="101">
        <f t="shared" si="10"/>
        <v>2.1318668565230398E-4</v>
      </c>
      <c r="I12" s="102">
        <f t="shared" si="11"/>
        <v>1.0358266296418501E-3</v>
      </c>
      <c r="J12" s="30">
        <f>'[2]Self Suff. Calc'!F9</f>
        <v>0.9437650288074253</v>
      </c>
      <c r="K12" s="31">
        <f>(I12*J12*J$5)+(I12*(1-J$5))</f>
        <v>1.0125267573704855E-3</v>
      </c>
      <c r="L12" s="38">
        <f t="shared" si="12"/>
        <v>9.6676900155593E-4</v>
      </c>
      <c r="M12" s="31">
        <f>'[2]Resources-new'!M9</f>
        <v>1.342197046752308E-3</v>
      </c>
      <c r="N12" s="38">
        <f>ROUND(IF(L12&gt;M12,((L12*(L12/M12))*M$5)+(L12*(1-M$5)),IF(M12/L12&gt;2,L12*(1-M$5),((L12*((1-M12/L12)+1))*M$5)+(L12*(1-M$5)))),6)</f>
        <v>8.92E-4</v>
      </c>
      <c r="O12" s="32">
        <f t="shared" si="0"/>
        <v>8.7808739947371317E-4</v>
      </c>
      <c r="P12" s="33">
        <f t="shared" si="1"/>
        <v>300215.12033712858</v>
      </c>
      <c r="Q12" s="35"/>
      <c r="R12" s="35">
        <f t="shared" si="2"/>
        <v>0</v>
      </c>
      <c r="S12" s="39">
        <f t="shared" si="3"/>
        <v>300215.12033712858</v>
      </c>
      <c r="T12" s="36">
        <f t="shared" si="4"/>
        <v>2822094.3902620822</v>
      </c>
      <c r="U12" s="36">
        <f t="shared" si="5"/>
        <v>3122309.5105992109</v>
      </c>
      <c r="V12" s="40" t="e">
        <f t="shared" si="6"/>
        <v>#REF!</v>
      </c>
      <c r="W12" s="41"/>
      <c r="X12" s="42">
        <v>1.6418094163503948E-3</v>
      </c>
      <c r="Y12" s="42" t="e">
        <f t="shared" si="13"/>
        <v>#REF!</v>
      </c>
      <c r="Z12" s="26">
        <f t="shared" si="14"/>
        <v>450000</v>
      </c>
      <c r="AA12" s="43">
        <f t="shared" si="15"/>
        <v>241652.97802921332</v>
      </c>
      <c r="AB12" s="45">
        <v>1.6418094163503948E-3</v>
      </c>
    </row>
    <row r="13" spans="1:28" ht="18" customHeight="1" x14ac:dyDescent="0.2">
      <c r="A13" s="94" t="s">
        <v>29</v>
      </c>
      <c r="B13" s="100">
        <f>'[1]State Population'!$K10</f>
        <v>22117</v>
      </c>
      <c r="C13" s="101">
        <f t="shared" si="7"/>
        <v>5.5393156289121868E-4</v>
      </c>
      <c r="D13" s="101">
        <f t="shared" si="8"/>
        <v>2.7696578144560934E-4</v>
      </c>
      <c r="E13" s="102">
        <f>'[1]Poverty-Uninsured Population'!$E8</f>
        <v>6.5987484136540353E-4</v>
      </c>
      <c r="F13" s="102">
        <f t="shared" si="9"/>
        <v>1.9796245240962106E-4</v>
      </c>
      <c r="G13" s="101">
        <f>[1]Prevalence!$J8</f>
        <v>7.2490615054301001E-4</v>
      </c>
      <c r="H13" s="101">
        <f t="shared" si="10"/>
        <v>1.4498123010860201E-4</v>
      </c>
      <c r="I13" s="102">
        <f t="shared" si="11"/>
        <v>6.199094639638325E-4</v>
      </c>
      <c r="J13" s="30">
        <f>'[2]Self Suff. Calc'!F10</f>
        <v>0.83604939588164595</v>
      </c>
      <c r="K13" s="31">
        <f t="shared" ref="K13:K64" si="16">(I13*J13*J$5)+(I13*(1-J$5))</f>
        <v>5.7925565151761035E-4</v>
      </c>
      <c r="L13" s="38">
        <f t="shared" si="12"/>
        <v>5.5307813229315227E-4</v>
      </c>
      <c r="M13" s="31">
        <f>'[2]Resources-new'!M10</f>
        <v>1.1506299712367226E-3</v>
      </c>
      <c r="N13" s="38">
        <f t="shared" ref="N13:N64" si="17">ROUND(IF(L13&gt;M13,((L13*(L13/M13))*M$5)+(L13*(1-M$5)),IF(M13/L13&gt;2,L13*(1-M$5),((L13*((1-M13/L13)+1))*M$5)+(L13*(1-M$5)))),6)</f>
        <v>4.4200000000000001E-4</v>
      </c>
      <c r="O13" s="32">
        <f t="shared" si="0"/>
        <v>4.3510608808002379E-4</v>
      </c>
      <c r="P13" s="33">
        <f t="shared" si="1"/>
        <v>148761.30402355472</v>
      </c>
      <c r="Q13" s="35"/>
      <c r="R13" s="35">
        <f t="shared" si="2"/>
        <v>0</v>
      </c>
      <c r="S13" s="39">
        <f t="shared" si="3"/>
        <v>148761.30402355472</v>
      </c>
      <c r="T13" s="36">
        <f t="shared" si="4"/>
        <v>2350033.1861360795</v>
      </c>
      <c r="U13" s="36">
        <f t="shared" si="5"/>
        <v>2498794.490159634</v>
      </c>
      <c r="V13" s="40" t="e">
        <f t="shared" si="6"/>
        <v>#REF!</v>
      </c>
      <c r="W13" s="41"/>
      <c r="X13" s="42">
        <v>5.851677095086676E-3</v>
      </c>
      <c r="Y13" s="42" t="e">
        <f t="shared" si="13"/>
        <v>#REF!</v>
      </c>
      <c r="Z13" s="26">
        <f t="shared" si="14"/>
        <v>450000</v>
      </c>
      <c r="AA13" s="43">
        <f t="shared" si="15"/>
        <v>1800617.5939502663</v>
      </c>
      <c r="AB13" s="45">
        <v>5.851677095086676E-3</v>
      </c>
    </row>
    <row r="14" spans="1:28" ht="18" customHeight="1" x14ac:dyDescent="0.2">
      <c r="A14" s="94" t="s">
        <v>30</v>
      </c>
      <c r="B14" s="100">
        <f>'[1]State Population'!$K11</f>
        <v>1155879</v>
      </c>
      <c r="C14" s="101">
        <f t="shared" si="7"/>
        <v>2.8949580005567618E-2</v>
      </c>
      <c r="D14" s="101">
        <f t="shared" si="8"/>
        <v>1.4474790002783809E-2</v>
      </c>
      <c r="E14" s="102">
        <f>'[1]Poverty-Uninsured Population'!$E9</f>
        <v>1.9616502180855051E-2</v>
      </c>
      <c r="F14" s="102">
        <f t="shared" si="9"/>
        <v>5.8849506542565152E-3</v>
      </c>
      <c r="G14" s="101">
        <f>[1]Prevalence!$J9</f>
        <v>1.6743368046101173E-2</v>
      </c>
      <c r="H14" s="101">
        <f t="shared" si="10"/>
        <v>3.348673609220235E-3</v>
      </c>
      <c r="I14" s="102">
        <f t="shared" si="11"/>
        <v>2.3708414266260559E-2</v>
      </c>
      <c r="J14" s="30">
        <f>'[2]Self Suff. Calc'!F11</f>
        <v>1.1777092781536223</v>
      </c>
      <c r="K14" s="31">
        <f t="shared" si="16"/>
        <v>2.539369634043024E-2</v>
      </c>
      <c r="L14" s="38">
        <f t="shared" si="12"/>
        <v>2.424611327863347E-2</v>
      </c>
      <c r="M14" s="31">
        <f>'[2]Resources-new'!M11</f>
        <v>2.4153365100820369E-2</v>
      </c>
      <c r="N14" s="38">
        <f t="shared" si="17"/>
        <v>2.4264999999999998E-2</v>
      </c>
      <c r="O14" s="32">
        <f t="shared" si="0"/>
        <v>2.3886536713261939E-2</v>
      </c>
      <c r="P14" s="33">
        <f t="shared" si="1"/>
        <v>8166726.3396641528</v>
      </c>
      <c r="Q14" s="35"/>
      <c r="R14" s="35">
        <f t="shared" si="2"/>
        <v>0</v>
      </c>
      <c r="S14" s="39">
        <f t="shared" si="3"/>
        <v>8166726.3396641528</v>
      </c>
      <c r="T14" s="36">
        <f t="shared" si="4"/>
        <v>36128254.42824509</v>
      </c>
      <c r="U14" s="36">
        <f t="shared" si="5"/>
        <v>44294980.767909244</v>
      </c>
      <c r="V14" s="40" t="e">
        <f t="shared" si="6"/>
        <v>#REF!</v>
      </c>
      <c r="W14" s="41"/>
      <c r="X14" s="42">
        <v>1.7752590009231716E-3</v>
      </c>
      <c r="Y14" s="42" t="e">
        <f t="shared" si="13"/>
        <v>#REF!</v>
      </c>
      <c r="Z14" s="26">
        <f t="shared" si="14"/>
        <v>450000</v>
      </c>
      <c r="AA14" s="43">
        <f t="shared" si="15"/>
        <v>300215.12033712858</v>
      </c>
      <c r="AB14" s="45">
        <v>1.7752590009231716E-3</v>
      </c>
    </row>
    <row r="15" spans="1:28" ht="18" customHeight="1" x14ac:dyDescent="0.2">
      <c r="A15" s="94" t="s">
        <v>31</v>
      </c>
      <c r="B15" s="100">
        <f>'[1]State Population'!$K12</f>
        <v>27401</v>
      </c>
      <c r="C15" s="101">
        <f t="shared" si="7"/>
        <v>6.8627204208447277E-4</v>
      </c>
      <c r="D15" s="101">
        <f t="shared" si="8"/>
        <v>3.4313602104223638E-4</v>
      </c>
      <c r="E15" s="102">
        <f>'[1]Poverty-Uninsured Population'!$E10</f>
        <v>8.2031019365844463E-4</v>
      </c>
      <c r="F15" s="102">
        <f t="shared" si="9"/>
        <v>2.4609305809753337E-4</v>
      </c>
      <c r="G15" s="101">
        <f>[1]Prevalence!$J10</f>
        <v>8.4274803708448461E-4</v>
      </c>
      <c r="H15" s="101">
        <f t="shared" si="10"/>
        <v>1.6854960741689693E-4</v>
      </c>
      <c r="I15" s="102">
        <f t="shared" si="11"/>
        <v>7.5777868655666674E-4</v>
      </c>
      <c r="J15" s="30">
        <f>'[2]Self Suff. Calc'!F12</f>
        <v>0.83284090402199262</v>
      </c>
      <c r="K15" s="31">
        <f t="shared" si="16"/>
        <v>7.0711084647818111E-4</v>
      </c>
      <c r="L15" s="38">
        <f t="shared" si="12"/>
        <v>6.7515533990865633E-4</v>
      </c>
      <c r="M15" s="31">
        <f>'[2]Resources-new'!M12</f>
        <v>1.3420511828897378E-3</v>
      </c>
      <c r="N15" s="38">
        <f t="shared" si="17"/>
        <v>5.4199999999999995E-4</v>
      </c>
      <c r="O15" s="32">
        <f t="shared" si="0"/>
        <v>5.335463795008436E-4</v>
      </c>
      <c r="P15" s="33">
        <f t="shared" si="1"/>
        <v>182417.70764879335</v>
      </c>
      <c r="Q15" s="46"/>
      <c r="R15" s="35">
        <f t="shared" si="2"/>
        <v>0</v>
      </c>
      <c r="S15" s="39">
        <f t="shared" si="3"/>
        <v>182417.70764879335</v>
      </c>
      <c r="T15" s="36">
        <f t="shared" si="4"/>
        <v>2473633.3217932507</v>
      </c>
      <c r="U15" s="36">
        <f t="shared" si="5"/>
        <v>2656051.029442044</v>
      </c>
      <c r="V15" s="40" t="e">
        <f t="shared" si="6"/>
        <v>#REF!</v>
      </c>
      <c r="W15" s="41"/>
      <c r="X15" s="42">
        <v>1.4783054672274079E-3</v>
      </c>
      <c r="Y15" s="42" t="e">
        <f t="shared" si="13"/>
        <v>#REF!</v>
      </c>
      <c r="Z15" s="26">
        <f t="shared" si="14"/>
        <v>450000</v>
      </c>
      <c r="AA15" s="43">
        <f t="shared" si="15"/>
        <v>148761.30402355472</v>
      </c>
      <c r="AB15" s="45">
        <v>1.4783054672274079E-3</v>
      </c>
    </row>
    <row r="16" spans="1:28" ht="18" customHeight="1" x14ac:dyDescent="0.2">
      <c r="A16" s="94" t="s">
        <v>32</v>
      </c>
      <c r="B16" s="100">
        <f>'[1]State Population'!$K13</f>
        <v>191848</v>
      </c>
      <c r="C16" s="101">
        <f t="shared" si="7"/>
        <v>4.8049311605350871E-3</v>
      </c>
      <c r="D16" s="101">
        <f t="shared" si="8"/>
        <v>2.4024655802675435E-3</v>
      </c>
      <c r="E16" s="102">
        <f>'[1]Poverty-Uninsured Population'!$E11</f>
        <v>3.174224814010643E-3</v>
      </c>
      <c r="F16" s="102">
        <f t="shared" si="9"/>
        <v>9.5226744420319281E-4</v>
      </c>
      <c r="G16" s="101">
        <f>[1]Prevalence!$J11</f>
        <v>2.6291239080654736E-3</v>
      </c>
      <c r="H16" s="101">
        <f t="shared" si="10"/>
        <v>5.2582478161309471E-4</v>
      </c>
      <c r="I16" s="102">
        <f t="shared" si="11"/>
        <v>3.8805578060838314E-3</v>
      </c>
      <c r="J16" s="30">
        <f>'[2]Self Suff. Calc'!F13</f>
        <v>1.0672656520685662</v>
      </c>
      <c r="K16" s="31">
        <f t="shared" si="16"/>
        <v>3.9849691065702289E-3</v>
      </c>
      <c r="L16" s="38">
        <f t="shared" si="12"/>
        <v>3.8048817735889949E-3</v>
      </c>
      <c r="M16" s="31">
        <f>'[2]Resources-new'!M13</f>
        <v>3.4605988904635255E-3</v>
      </c>
      <c r="N16" s="38">
        <f t="shared" si="17"/>
        <v>3.8809999999999999E-3</v>
      </c>
      <c r="O16" s="32">
        <f t="shared" si="0"/>
        <v>3.8204677100420188E-3</v>
      </c>
      <c r="P16" s="33">
        <f t="shared" si="1"/>
        <v>1306205.0246955112</v>
      </c>
      <c r="Q16" s="35"/>
      <c r="R16" s="35">
        <f t="shared" si="2"/>
        <v>0</v>
      </c>
      <c r="S16" s="39">
        <f t="shared" si="3"/>
        <v>1306205.0246955112</v>
      </c>
      <c r="T16" s="36">
        <f t="shared" si="4"/>
        <v>6465200.2357139476</v>
      </c>
      <c r="U16" s="36">
        <f t="shared" si="5"/>
        <v>7771405.2604094585</v>
      </c>
      <c r="V16" s="40" t="e">
        <f t="shared" si="6"/>
        <v>#REF!</v>
      </c>
      <c r="W16" s="41"/>
      <c r="X16" s="42">
        <v>2.2726741204226075E-2</v>
      </c>
      <c r="Y16" s="42" t="e">
        <f t="shared" si="13"/>
        <v>#REF!</v>
      </c>
      <c r="Z16" s="26">
        <f t="shared" si="14"/>
        <v>450000</v>
      </c>
      <c r="AA16" s="43">
        <f t="shared" si="15"/>
        <v>8166726.3396641528</v>
      </c>
      <c r="AB16" s="45">
        <v>2.2726741204226075E-2</v>
      </c>
    </row>
    <row r="17" spans="1:28" ht="18" customHeight="1" x14ac:dyDescent="0.2">
      <c r="A17" s="94" t="s">
        <v>33</v>
      </c>
      <c r="B17" s="100">
        <f>'[1]State Population'!$K14</f>
        <v>1018241</v>
      </c>
      <c r="C17" s="101">
        <f t="shared" si="7"/>
        <v>2.5502365986793753E-2</v>
      </c>
      <c r="D17" s="101">
        <f t="shared" si="8"/>
        <v>1.2751182993396877E-2</v>
      </c>
      <c r="E17" s="102">
        <f>'[1]Poverty-Uninsured Population'!$E12</f>
        <v>3.5115045531233194E-2</v>
      </c>
      <c r="F17" s="102">
        <f t="shared" si="9"/>
        <v>1.0534513659369958E-2</v>
      </c>
      <c r="G17" s="101">
        <f>[1]Prevalence!$J12</f>
        <v>3.7789750434095583E-2</v>
      </c>
      <c r="H17" s="101">
        <f t="shared" si="10"/>
        <v>7.5579500868191169E-3</v>
      </c>
      <c r="I17" s="102">
        <f t="shared" si="11"/>
        <v>3.084364673958595E-2</v>
      </c>
      <c r="J17" s="30">
        <f>'[2]Self Suff. Calc'!F14</f>
        <v>0.83576507003989797</v>
      </c>
      <c r="K17" s="31">
        <f t="shared" si="16"/>
        <v>2.8817405074789939E-2</v>
      </c>
      <c r="L17" s="38">
        <f t="shared" si="12"/>
        <v>2.7515098962854881E-2</v>
      </c>
      <c r="M17" s="31">
        <f>'[2]Resources-new'!M14</f>
        <v>2.7485977717543002E-2</v>
      </c>
      <c r="N17" s="38">
        <f t="shared" si="17"/>
        <v>2.7521E-2</v>
      </c>
      <c r="O17" s="32">
        <f t="shared" si="0"/>
        <v>2.7091752601923834E-2</v>
      </c>
      <c r="P17" s="33">
        <f t="shared" si="1"/>
        <v>9262578.8417019229</v>
      </c>
      <c r="Q17" s="35"/>
      <c r="R17" s="35">
        <f t="shared" si="2"/>
        <v>0</v>
      </c>
      <c r="S17" s="39">
        <f t="shared" si="3"/>
        <v>9262578.8417019229</v>
      </c>
      <c r="T17" s="36">
        <f t="shared" si="4"/>
        <v>39119279.874629639</v>
      </c>
      <c r="U17" s="36">
        <f t="shared" si="5"/>
        <v>48381858.716331564</v>
      </c>
      <c r="V17" s="40" t="e">
        <f t="shared" si="6"/>
        <v>#REF!</v>
      </c>
      <c r="W17" s="41"/>
      <c r="X17" s="42">
        <v>1.5560570314904093E-3</v>
      </c>
      <c r="Y17" s="42" t="e">
        <f t="shared" si="13"/>
        <v>#REF!</v>
      </c>
      <c r="Z17" s="26">
        <f t="shared" si="14"/>
        <v>450000</v>
      </c>
      <c r="AA17" s="43">
        <f t="shared" si="15"/>
        <v>182417.70764879335</v>
      </c>
      <c r="AB17" s="45">
        <v>1.5560570314904093E-3</v>
      </c>
    </row>
    <row r="18" spans="1:28" ht="18" customHeight="1" x14ac:dyDescent="0.2">
      <c r="A18" s="94" t="s">
        <v>34</v>
      </c>
      <c r="B18" s="100">
        <f>'[1]State Population'!$K15</f>
        <v>29132</v>
      </c>
      <c r="C18" s="101">
        <f t="shared" si="7"/>
        <v>7.2962582132056713E-4</v>
      </c>
      <c r="D18" s="101">
        <f t="shared" si="8"/>
        <v>3.6481291066028357E-4</v>
      </c>
      <c r="E18" s="102">
        <f>'[1]Poverty-Uninsured Population'!$E13</f>
        <v>9.4236902536956493E-4</v>
      </c>
      <c r="F18" s="102">
        <f t="shared" si="9"/>
        <v>2.8271070761086946E-4</v>
      </c>
      <c r="G18" s="101">
        <f>[1]Prevalence!$J13</f>
        <v>9.8469394587307889E-4</v>
      </c>
      <c r="H18" s="101">
        <f t="shared" si="10"/>
        <v>1.9693878917461578E-4</v>
      </c>
      <c r="I18" s="102">
        <f t="shared" si="11"/>
        <v>8.4446240744576878E-4</v>
      </c>
      <c r="J18" s="30">
        <f>'[2]Self Suff. Calc'!F15</f>
        <v>0.82913488524524825</v>
      </c>
      <c r="K18" s="31">
        <f t="shared" si="16"/>
        <v>7.8674674098405065E-4</v>
      </c>
      <c r="L18" s="38">
        <f t="shared" si="12"/>
        <v>7.5119235686551514E-4</v>
      </c>
      <c r="M18" s="31">
        <f>'[2]Resources-new'!M15</f>
        <v>1.2572252417849942E-3</v>
      </c>
      <c r="N18" s="38">
        <f t="shared" si="17"/>
        <v>6.4999999999999997E-4</v>
      </c>
      <c r="O18" s="32">
        <f t="shared" si="0"/>
        <v>6.3986189423532905E-4</v>
      </c>
      <c r="P18" s="33">
        <f t="shared" si="1"/>
        <v>218766.62356405106</v>
      </c>
      <c r="Q18" s="35"/>
      <c r="R18" s="35">
        <f t="shared" si="2"/>
        <v>0</v>
      </c>
      <c r="S18" s="39">
        <f t="shared" si="3"/>
        <v>218766.62356405106</v>
      </c>
      <c r="T18" s="36">
        <f t="shared" si="4"/>
        <v>2487004.3127218629</v>
      </c>
      <c r="U18" s="36">
        <f t="shared" si="5"/>
        <v>2705770.9362859139</v>
      </c>
      <c r="V18" s="40" t="e">
        <f t="shared" si="6"/>
        <v>#REF!</v>
      </c>
      <c r="W18" s="41"/>
      <c r="X18" s="42">
        <v>4.0669812288439836E-3</v>
      </c>
      <c r="Y18" s="42" t="e">
        <f t="shared" si="13"/>
        <v>#REF!</v>
      </c>
      <c r="Z18" s="26">
        <f t="shared" si="14"/>
        <v>450000</v>
      </c>
      <c r="AA18" s="43">
        <f t="shared" si="15"/>
        <v>1306205.0246955112</v>
      </c>
      <c r="AB18" s="45">
        <v>4.0669812288439836E-3</v>
      </c>
    </row>
    <row r="19" spans="1:28" ht="18" customHeight="1" x14ac:dyDescent="0.2">
      <c r="A19" s="94" t="s">
        <v>35</v>
      </c>
      <c r="B19" s="100">
        <f>'[1]State Population'!$K16</f>
        <v>135333</v>
      </c>
      <c r="C19" s="101">
        <f t="shared" si="7"/>
        <v>3.3894841163248767E-3</v>
      </c>
      <c r="D19" s="101">
        <f t="shared" si="8"/>
        <v>1.6947420581624384E-3</v>
      </c>
      <c r="E19" s="102">
        <f>'[1]Poverty-Uninsured Population'!$E14</f>
        <v>4.118179960702897E-3</v>
      </c>
      <c r="F19" s="102">
        <f t="shared" si="9"/>
        <v>1.2354539882108691E-3</v>
      </c>
      <c r="G19" s="101">
        <f>[1]Prevalence!$J14</f>
        <v>4.4413892844229986E-3</v>
      </c>
      <c r="H19" s="101">
        <f t="shared" si="10"/>
        <v>8.8827785688459977E-4</v>
      </c>
      <c r="I19" s="102">
        <f t="shared" si="11"/>
        <v>3.818473903257907E-3</v>
      </c>
      <c r="J19" s="30">
        <f>'[2]Self Suff. Calc'!F16</f>
        <v>0.9269422836918757</v>
      </c>
      <c r="K19" s="31">
        <f t="shared" si="16"/>
        <v>3.70688630999623E-3</v>
      </c>
      <c r="L19" s="38">
        <f t="shared" si="12"/>
        <v>3.5393659976978931E-3</v>
      </c>
      <c r="M19" s="31">
        <f>'[2]Resources-new'!M16</f>
        <v>4.5761451893605526E-3</v>
      </c>
      <c r="N19" s="38">
        <f t="shared" si="17"/>
        <v>3.3319999999999999E-3</v>
      </c>
      <c r="O19" s="32">
        <f t="shared" si="0"/>
        <v>3.2800305101417177E-3</v>
      </c>
      <c r="P19" s="33">
        <f t="shared" si="1"/>
        <v>1121431.3687929511</v>
      </c>
      <c r="Q19" s="35"/>
      <c r="R19" s="35">
        <f t="shared" si="2"/>
        <v>0</v>
      </c>
      <c r="S19" s="39">
        <f t="shared" si="3"/>
        <v>1121431.3687929511</v>
      </c>
      <c r="T19" s="36">
        <f t="shared" si="4"/>
        <v>5737296.5344295008</v>
      </c>
      <c r="U19" s="36">
        <f t="shared" si="5"/>
        <v>6858727.9032224519</v>
      </c>
      <c r="V19" s="40" t="e">
        <f t="shared" si="6"/>
        <v>#REF!</v>
      </c>
      <c r="W19" s="41"/>
      <c r="X19" s="42">
        <v>2.4608267514616883E-2</v>
      </c>
      <c r="Y19" s="42" t="e">
        <f t="shared" si="13"/>
        <v>#REF!</v>
      </c>
      <c r="Z19" s="26">
        <f t="shared" si="14"/>
        <v>450000</v>
      </c>
      <c r="AA19" s="43">
        <f t="shared" si="15"/>
        <v>9262578.8417019229</v>
      </c>
      <c r="AB19" s="45">
        <v>2.4608267514616883E-2</v>
      </c>
    </row>
    <row r="20" spans="1:28" ht="18" customHeight="1" x14ac:dyDescent="0.2">
      <c r="A20" s="94" t="s">
        <v>36</v>
      </c>
      <c r="B20" s="100">
        <f>'[1]State Population'!$K17</f>
        <v>190266</v>
      </c>
      <c r="C20" s="101">
        <f t="shared" si="7"/>
        <v>4.7653091624117478E-3</v>
      </c>
      <c r="D20" s="101">
        <f t="shared" si="8"/>
        <v>2.3826545812058739E-3</v>
      </c>
      <c r="E20" s="102">
        <f>'[1]Poverty-Uninsured Population'!$E15</f>
        <v>6.3861893738723771E-3</v>
      </c>
      <c r="F20" s="102">
        <f t="shared" si="9"/>
        <v>1.915856812161713E-3</v>
      </c>
      <c r="G20" s="101">
        <f>[1]Prevalence!$J15</f>
        <v>6.7312713978993789E-3</v>
      </c>
      <c r="H20" s="101">
        <f t="shared" si="10"/>
        <v>1.3462542795798758E-3</v>
      </c>
      <c r="I20" s="102">
        <f t="shared" si="11"/>
        <v>5.644765672947462E-3</v>
      </c>
      <c r="J20" s="30">
        <f>'[2]Self Suff. Calc'!F17</f>
        <v>0.77759214741485616</v>
      </c>
      <c r="K20" s="31">
        <f t="shared" si="16"/>
        <v>5.1425895882808307E-3</v>
      </c>
      <c r="L20" s="38">
        <f t="shared" si="12"/>
        <v>4.9101874745370571E-3</v>
      </c>
      <c r="M20" s="31">
        <f>'[2]Resources-new'!M17</f>
        <v>5.5216945773016455E-3</v>
      </c>
      <c r="N20" s="38">
        <f t="shared" si="17"/>
        <v>4.7879999999999997E-3</v>
      </c>
      <c r="O20" s="32">
        <f t="shared" si="0"/>
        <v>4.7133211532288544E-3</v>
      </c>
      <c r="P20" s="33">
        <f t="shared" si="1"/>
        <v>1611468.6055764253</v>
      </c>
      <c r="Q20" s="35"/>
      <c r="R20" s="35">
        <f t="shared" si="2"/>
        <v>0</v>
      </c>
      <c r="S20" s="39">
        <f t="shared" si="3"/>
        <v>1611468.6055764253</v>
      </c>
      <c r="T20" s="36">
        <f t="shared" si="4"/>
        <v>7904049.3083246043</v>
      </c>
      <c r="U20" s="36">
        <f t="shared" si="5"/>
        <v>9515517.9139010292</v>
      </c>
      <c r="V20" s="40" t="e">
        <f t="shared" si="6"/>
        <v>#REF!</v>
      </c>
      <c r="W20" s="41"/>
      <c r="X20" s="42">
        <v>1.5644681505795467E-3</v>
      </c>
      <c r="Y20" s="42" t="e">
        <f t="shared" si="13"/>
        <v>#REF!</v>
      </c>
      <c r="Z20" s="26">
        <f t="shared" si="14"/>
        <v>450000</v>
      </c>
      <c r="AA20" s="43">
        <f t="shared" si="15"/>
        <v>218766.62356405106</v>
      </c>
      <c r="AB20" s="45">
        <v>1.5644681505795467E-3</v>
      </c>
    </row>
    <row r="21" spans="1:28" ht="18" customHeight="1" x14ac:dyDescent="0.2">
      <c r="A21" s="94" t="s">
        <v>37</v>
      </c>
      <c r="B21" s="100">
        <f>'[1]State Population'!$K18</f>
        <v>18593</v>
      </c>
      <c r="C21" s="101">
        <f t="shared" si="7"/>
        <v>4.6567118274795085E-4</v>
      </c>
      <c r="D21" s="101">
        <f t="shared" si="8"/>
        <v>2.3283559137397543E-4</v>
      </c>
      <c r="E21" s="102">
        <f>'[1]Poverty-Uninsured Population'!$E16</f>
        <v>4.3479839106152726E-4</v>
      </c>
      <c r="F21" s="102">
        <f t="shared" si="9"/>
        <v>1.3043951731845816E-4</v>
      </c>
      <c r="G21" s="101">
        <f>[1]Prevalence!$J16</f>
        <v>4.6868932147177373E-4</v>
      </c>
      <c r="H21" s="101">
        <f t="shared" si="10"/>
        <v>9.3737864294354755E-5</v>
      </c>
      <c r="I21" s="102">
        <f t="shared" si="11"/>
        <v>4.5701297298678833E-4</v>
      </c>
      <c r="J21" s="30">
        <f>'[2]Self Suff. Calc'!F18</f>
        <v>0.9653036308917049</v>
      </c>
      <c r="K21" s="31">
        <f t="shared" si="16"/>
        <v>4.5067029666757676E-4</v>
      </c>
      <c r="L21" s="38">
        <f t="shared" si="12"/>
        <v>4.3030376191906076E-4</v>
      </c>
      <c r="M21" s="31">
        <f>'[2]Resources-new'!M18</f>
        <v>9.8525427133514172E-4</v>
      </c>
      <c r="N21" s="38">
        <f t="shared" si="17"/>
        <v>3.4400000000000001E-4</v>
      </c>
      <c r="O21" s="32">
        <f t="shared" si="0"/>
        <v>3.3863460248762032E-4</v>
      </c>
      <c r="P21" s="33">
        <f t="shared" si="1"/>
        <v>115778.02847082088</v>
      </c>
      <c r="Q21" s="35"/>
      <c r="R21" s="35">
        <f t="shared" si="2"/>
        <v>0</v>
      </c>
      <c r="S21" s="39">
        <f t="shared" si="3"/>
        <v>115778.02847082088</v>
      </c>
      <c r="T21" s="36">
        <f t="shared" si="4"/>
        <v>1677407.1180808947</v>
      </c>
      <c r="U21" s="36">
        <f t="shared" si="5"/>
        <v>1793185.1465517157</v>
      </c>
      <c r="V21" s="40" t="e">
        <f t="shared" si="6"/>
        <v>#REF!</v>
      </c>
      <c r="W21" s="41"/>
      <c r="X21" s="42">
        <v>3.60908811160119E-3</v>
      </c>
      <c r="Y21" s="42" t="e">
        <f t="shared" si="13"/>
        <v>#REF!</v>
      </c>
      <c r="Z21" s="26">
        <f t="shared" si="14"/>
        <v>450000</v>
      </c>
      <c r="AA21" s="43">
        <f t="shared" si="15"/>
        <v>1121431.3687929511</v>
      </c>
      <c r="AB21" s="45">
        <v>3.60908811160119E-3</v>
      </c>
    </row>
    <row r="22" spans="1:28" ht="18" customHeight="1" x14ac:dyDescent="0.2">
      <c r="A22" s="94" t="s">
        <v>38</v>
      </c>
      <c r="B22" s="100">
        <f>'[1]State Population'!$K19</f>
        <v>916464</v>
      </c>
      <c r="C22" s="101">
        <f t="shared" si="7"/>
        <v>2.2953309031674182E-2</v>
      </c>
      <c r="D22" s="101">
        <f t="shared" si="8"/>
        <v>1.1476654515837091E-2</v>
      </c>
      <c r="E22" s="102">
        <f>'[1]Poverty-Uninsured Population'!$E17</f>
        <v>2.9499285606817652E-2</v>
      </c>
      <c r="F22" s="102">
        <f t="shared" si="9"/>
        <v>8.8497856820452959E-3</v>
      </c>
      <c r="G22" s="101">
        <f>[1]Prevalence!$J17</f>
        <v>3.2444906686187949E-2</v>
      </c>
      <c r="H22" s="101">
        <f t="shared" si="10"/>
        <v>6.4889813372375899E-3</v>
      </c>
      <c r="I22" s="102">
        <f t="shared" si="11"/>
        <v>2.6815421535119975E-2</v>
      </c>
      <c r="J22" s="30">
        <f>'[2]Self Suff. Calc'!F19</f>
        <v>0.79042967485756388</v>
      </c>
      <c r="K22" s="31">
        <f t="shared" si="16"/>
        <v>2.4567534891141343E-2</v>
      </c>
      <c r="L22" s="38">
        <f t="shared" si="12"/>
        <v>2.3457287429203815E-2</v>
      </c>
      <c r="M22" s="31">
        <f>'[2]Resources-new'!M19</f>
        <v>2.0684871913761955E-2</v>
      </c>
      <c r="N22" s="38">
        <f t="shared" si="17"/>
        <v>2.4086E-2</v>
      </c>
      <c r="O22" s="32">
        <f t="shared" si="0"/>
        <v>2.371032859161867E-2</v>
      </c>
      <c r="P22" s="33">
        <f t="shared" si="1"/>
        <v>8106481.3771749754</v>
      </c>
      <c r="Q22" s="35"/>
      <c r="R22" s="35">
        <f t="shared" si="2"/>
        <v>0</v>
      </c>
      <c r="S22" s="39">
        <f t="shared" si="3"/>
        <v>8106481.3771749754</v>
      </c>
      <c r="T22" s="36">
        <f t="shared" si="4"/>
        <v>33761589.033880733</v>
      </c>
      <c r="U22" s="36">
        <f t="shared" si="5"/>
        <v>41868070.411055706</v>
      </c>
      <c r="V22" s="40" t="e">
        <f t="shared" si="6"/>
        <v>#REF!</v>
      </c>
      <c r="W22" s="41"/>
      <c r="X22" s="42">
        <v>4.9720997025335936E-3</v>
      </c>
      <c r="Y22" s="42" t="e">
        <f t="shared" si="13"/>
        <v>#REF!</v>
      </c>
      <c r="Z22" s="26">
        <f t="shared" si="14"/>
        <v>450000</v>
      </c>
      <c r="AA22" s="43">
        <f t="shared" si="15"/>
        <v>1611468.6055764253</v>
      </c>
      <c r="AB22" s="45">
        <v>4.9720997025335936E-3</v>
      </c>
    </row>
    <row r="23" spans="1:28" ht="18" customHeight="1" x14ac:dyDescent="0.2">
      <c r="A23" s="94" t="s">
        <v>39</v>
      </c>
      <c r="B23" s="100">
        <f>'[1]State Population'!$K20</f>
        <v>153710</v>
      </c>
      <c r="C23" s="101">
        <f t="shared" si="7"/>
        <v>3.849745468734875E-3</v>
      </c>
      <c r="D23" s="101">
        <f t="shared" si="8"/>
        <v>1.9248727343674375E-3</v>
      </c>
      <c r="E23" s="102">
        <f>'[1]Poverty-Uninsured Population'!$E18</f>
        <v>4.9003669627529752E-3</v>
      </c>
      <c r="F23" s="102">
        <f t="shared" si="9"/>
        <v>1.4701100888258926E-3</v>
      </c>
      <c r="G23" s="101">
        <f>[1]Prevalence!$J18</f>
        <v>4.8002713934356712E-3</v>
      </c>
      <c r="H23" s="101">
        <f t="shared" si="10"/>
        <v>9.6005427868713425E-4</v>
      </c>
      <c r="I23" s="102">
        <f t="shared" si="11"/>
        <v>4.3550371018804641E-3</v>
      </c>
      <c r="J23" s="30">
        <f>'[2]Self Suff. Calc'!F20</f>
        <v>0.7974070108039315</v>
      </c>
      <c r="K23" s="31">
        <f t="shared" si="16"/>
        <v>4.0021171080685657E-3</v>
      </c>
      <c r="L23" s="38">
        <f t="shared" si="12"/>
        <v>3.8212548285888252E-3</v>
      </c>
      <c r="M23" s="31">
        <f>'[2]Resources-new'!M20</f>
        <v>3.2460823770250019E-3</v>
      </c>
      <c r="N23" s="38">
        <f t="shared" si="17"/>
        <v>3.9569999999999996E-3</v>
      </c>
      <c r="O23" s="32">
        <f t="shared" si="0"/>
        <v>3.8952823315218416E-3</v>
      </c>
      <c r="P23" s="33">
        <f t="shared" si="1"/>
        <v>1331783.8914506924</v>
      </c>
      <c r="Q23" s="35"/>
      <c r="R23" s="35">
        <f t="shared" si="2"/>
        <v>0</v>
      </c>
      <c r="S23" s="39">
        <f t="shared" si="3"/>
        <v>1331783.8914506924</v>
      </c>
      <c r="T23" s="36">
        <f t="shared" si="4"/>
        <v>6641795.1524906186</v>
      </c>
      <c r="U23" s="36">
        <f t="shared" si="5"/>
        <v>7973579.0439413115</v>
      </c>
      <c r="V23" s="40" t="e">
        <f t="shared" si="6"/>
        <v>#REF!</v>
      </c>
      <c r="W23" s="41"/>
      <c r="X23" s="42">
        <v>1.0551851471945841E-3</v>
      </c>
      <c r="Y23" s="42" t="e">
        <f t="shared" si="13"/>
        <v>#REF!</v>
      </c>
      <c r="Z23" s="26">
        <f t="shared" si="14"/>
        <v>350000</v>
      </c>
      <c r="AA23" s="43">
        <f t="shared" si="15"/>
        <v>115778.02847082088</v>
      </c>
      <c r="AB23" s="45">
        <v>1.0551851471945841E-3</v>
      </c>
    </row>
    <row r="24" spans="1:28" ht="18" customHeight="1" x14ac:dyDescent="0.2">
      <c r="A24" s="94" t="s">
        <v>40</v>
      </c>
      <c r="B24" s="100">
        <f>'[1]State Population'!$K21</f>
        <v>65071</v>
      </c>
      <c r="C24" s="101">
        <f t="shared" si="7"/>
        <v>1.6297364348191207E-3</v>
      </c>
      <c r="D24" s="101">
        <f t="shared" si="8"/>
        <v>8.1486821740956036E-4</v>
      </c>
      <c r="E24" s="102">
        <f>'[1]Poverty-Uninsured Population'!$E19</f>
        <v>2.3269258079798997E-3</v>
      </c>
      <c r="F24" s="102">
        <f t="shared" si="9"/>
        <v>6.9807774239396983E-4</v>
      </c>
      <c r="G24" s="101">
        <f>[1]Prevalence!$J19</f>
        <v>2.122939440875958E-3</v>
      </c>
      <c r="H24" s="101">
        <f t="shared" si="10"/>
        <v>4.2458788817519163E-4</v>
      </c>
      <c r="I24" s="102">
        <f t="shared" si="11"/>
        <v>1.9375338479787219E-3</v>
      </c>
      <c r="J24" s="30">
        <f>'[2]Self Suff. Calc'!F21</f>
        <v>0.87934961243151322</v>
      </c>
      <c r="K24" s="31">
        <f t="shared" si="16"/>
        <v>1.8440281641044442E-3</v>
      </c>
      <c r="L24" s="38">
        <f t="shared" si="12"/>
        <v>1.7606934869376068E-3</v>
      </c>
      <c r="M24" s="31">
        <f>'[2]Resources-new'!M21</f>
        <v>2.2306795748087038E-3</v>
      </c>
      <c r="N24" s="38">
        <f t="shared" si="17"/>
        <v>1.6670000000000001E-3</v>
      </c>
      <c r="O24" s="32">
        <f t="shared" si="0"/>
        <v>1.6409996579850672E-3</v>
      </c>
      <c r="P24" s="33">
        <f t="shared" si="1"/>
        <v>561052.248432728</v>
      </c>
      <c r="Q24" s="35"/>
      <c r="R24" s="35">
        <f t="shared" si="2"/>
        <v>0</v>
      </c>
      <c r="S24" s="39">
        <f t="shared" si="3"/>
        <v>561052.248432728</v>
      </c>
      <c r="T24" s="36">
        <f t="shared" si="4"/>
        <v>3290568.2553584576</v>
      </c>
      <c r="U24" s="36">
        <f t="shared" si="5"/>
        <v>3851620.5037911856</v>
      </c>
      <c r="V24" s="40" t="e">
        <f t="shared" si="6"/>
        <v>#REF!</v>
      </c>
      <c r="W24" s="41"/>
      <c r="X24" s="42">
        <v>2.1237973125448763E-2</v>
      </c>
      <c r="Y24" s="42" t="e">
        <f t="shared" si="13"/>
        <v>#REF!</v>
      </c>
      <c r="Z24" s="26">
        <f t="shared" si="14"/>
        <v>450000</v>
      </c>
      <c r="AA24" s="43">
        <f t="shared" si="15"/>
        <v>8106481.3771749754</v>
      </c>
      <c r="AB24" s="45">
        <v>2.1237973125448763E-2</v>
      </c>
    </row>
    <row r="25" spans="1:28" ht="18" customHeight="1" x14ac:dyDescent="0.2">
      <c r="A25" s="94" t="s">
        <v>41</v>
      </c>
      <c r="B25" s="100">
        <f>'[1]State Population'!$K22</f>
        <v>30150</v>
      </c>
      <c r="C25" s="101">
        <f t="shared" si="7"/>
        <v>7.5512215133925233E-4</v>
      </c>
      <c r="D25" s="101">
        <f t="shared" si="8"/>
        <v>3.7756107566962616E-4</v>
      </c>
      <c r="E25" s="102">
        <f>'[1]Poverty-Uninsured Population'!$E20</f>
        <v>5.3971174979569549E-4</v>
      </c>
      <c r="F25" s="102">
        <f t="shared" si="9"/>
        <v>1.6191352493870865E-4</v>
      </c>
      <c r="G25" s="101">
        <f>[1]Prevalence!$J20</f>
        <v>6.4545215128398558E-4</v>
      </c>
      <c r="H25" s="101">
        <f t="shared" si="10"/>
        <v>1.2909043025679712E-4</v>
      </c>
      <c r="I25" s="102">
        <f t="shared" si="11"/>
        <v>6.6856503086513194E-4</v>
      </c>
      <c r="J25" s="30">
        <f>'[2]Self Suff. Calc'!F22</f>
        <v>0.87317183210723803</v>
      </c>
      <c r="K25" s="31">
        <f t="shared" si="16"/>
        <v>6.3464787967241489E-4</v>
      </c>
      <c r="L25" s="38">
        <f t="shared" si="12"/>
        <v>6.0596709420686107E-4</v>
      </c>
      <c r="M25" s="31">
        <f>'[2]Resources-new'!M22</f>
        <v>1.3491686593104914E-3</v>
      </c>
      <c r="N25" s="38">
        <f t="shared" si="17"/>
        <v>4.8500000000000003E-4</v>
      </c>
      <c r="O25" s="32">
        <f t="shared" si="0"/>
        <v>4.7743541339097636E-4</v>
      </c>
      <c r="P25" s="33">
        <f t="shared" si="1"/>
        <v>163233.55758240735</v>
      </c>
      <c r="Q25" s="35"/>
      <c r="R25" s="35">
        <f t="shared" si="2"/>
        <v>0</v>
      </c>
      <c r="S25" s="39">
        <f t="shared" si="3"/>
        <v>163233.55758240735</v>
      </c>
      <c r="T25" s="36">
        <f t="shared" si="4"/>
        <v>2477546.7825528444</v>
      </c>
      <c r="U25" s="36">
        <f t="shared" si="5"/>
        <v>2640780.3401352516</v>
      </c>
      <c r="V25" s="40" t="e">
        <f t="shared" si="6"/>
        <v>#REF!</v>
      </c>
      <c r="W25" s="41"/>
      <c r="X25" s="42">
        <v>4.1780695455944199E-3</v>
      </c>
      <c r="Y25" s="42" t="e">
        <f t="shared" si="13"/>
        <v>#REF!</v>
      </c>
      <c r="Z25" s="26">
        <f t="shared" si="14"/>
        <v>450000</v>
      </c>
      <c r="AA25" s="43">
        <f t="shared" si="15"/>
        <v>1331783.8914506924</v>
      </c>
      <c r="AB25" s="45">
        <v>4.1780695455944199E-3</v>
      </c>
    </row>
    <row r="26" spans="1:28" ht="18" customHeight="1" x14ac:dyDescent="0.2">
      <c r="A26" s="94" t="s">
        <v>42</v>
      </c>
      <c r="B26" s="100">
        <f>'[1]State Population'!$K23</f>
        <v>10253716</v>
      </c>
      <c r="C26" s="101">
        <f t="shared" si="7"/>
        <v>0.25680955506274339</v>
      </c>
      <c r="D26" s="101">
        <f t="shared" si="8"/>
        <v>0.12840477753137169</v>
      </c>
      <c r="E26" s="102">
        <f>'[1]Poverty-Uninsured Population'!$E21</f>
        <v>0.29415644293532139</v>
      </c>
      <c r="F26" s="102">
        <f t="shared" si="9"/>
        <v>8.8246932880596415E-2</v>
      </c>
      <c r="G26" s="101">
        <f>[1]Prevalence!$J21</f>
        <v>0.30949207468675932</v>
      </c>
      <c r="H26" s="101">
        <f t="shared" si="10"/>
        <v>6.1898414937351869E-2</v>
      </c>
      <c r="I26" s="102">
        <f t="shared" si="11"/>
        <v>0.27855012534932</v>
      </c>
      <c r="J26" s="30">
        <f>'[2]Self Suff. Calc'!F23</f>
        <v>1.200353491680896</v>
      </c>
      <c r="K26" s="31">
        <f t="shared" si="16"/>
        <v>0.300873521438075</v>
      </c>
      <c r="L26" s="38">
        <f t="shared" si="12"/>
        <v>0.28727655027181931</v>
      </c>
      <c r="M26" s="31">
        <f>'[2]Resources-new'!M23</f>
        <v>0.32325926761659279</v>
      </c>
      <c r="N26" s="38">
        <f t="shared" si="17"/>
        <v>0.28008</v>
      </c>
      <c r="O26" s="32">
        <f t="shared" si="0"/>
        <v>0.27571156821143228</v>
      </c>
      <c r="P26" s="33">
        <f t="shared" si="1"/>
        <v>94264855.273568347</v>
      </c>
      <c r="Q26" s="35"/>
      <c r="R26" s="35">
        <f t="shared" si="2"/>
        <v>0</v>
      </c>
      <c r="S26" s="39">
        <f t="shared" si="3"/>
        <v>94264855.273568347</v>
      </c>
      <c r="T26" s="36">
        <f t="shared" si="4"/>
        <v>454123204.49094456</v>
      </c>
      <c r="U26" s="36">
        <f t="shared" si="5"/>
        <v>548388059.7645129</v>
      </c>
      <c r="V26" s="40" t="e">
        <f t="shared" si="6"/>
        <v>#REF!</v>
      </c>
      <c r="W26" s="41"/>
      <c r="X26" s="42">
        <v>2.0699558929120937E-3</v>
      </c>
      <c r="Y26" s="42" t="e">
        <f t="shared" si="13"/>
        <v>#REF!</v>
      </c>
      <c r="Z26" s="26">
        <f t="shared" si="14"/>
        <v>450000</v>
      </c>
      <c r="AA26" s="43">
        <f t="shared" si="15"/>
        <v>561052.248432728</v>
      </c>
      <c r="AB26" s="45">
        <v>2.0699558929120937E-3</v>
      </c>
    </row>
    <row r="27" spans="1:28" ht="18" customHeight="1" x14ac:dyDescent="0.2">
      <c r="A27" s="94" t="s">
        <v>43</v>
      </c>
      <c r="B27" s="100">
        <f>'[1]State Population'!$K24</f>
        <v>159536</v>
      </c>
      <c r="C27" s="101">
        <f t="shared" si="7"/>
        <v>3.9956606147946586E-3</v>
      </c>
      <c r="D27" s="101">
        <f t="shared" si="8"/>
        <v>1.9978303073973293E-3</v>
      </c>
      <c r="E27" s="102">
        <f>'[1]Poverty-Uninsured Population'!$E22</f>
        <v>5.5199813406387587E-3</v>
      </c>
      <c r="F27" s="102">
        <f t="shared" si="9"/>
        <v>1.6559944021916275E-3</v>
      </c>
      <c r="G27" s="101">
        <f>[1]Prevalence!$J22</f>
        <v>5.3760897026724217E-3</v>
      </c>
      <c r="H27" s="101">
        <f t="shared" si="10"/>
        <v>1.0752179405344843E-3</v>
      </c>
      <c r="I27" s="102">
        <f t="shared" si="11"/>
        <v>4.7290426501234413E-3</v>
      </c>
      <c r="J27" s="30">
        <f>'[2]Self Suff. Calc'!F24</f>
        <v>0.82438362788087205</v>
      </c>
      <c r="K27" s="31">
        <f t="shared" si="16"/>
        <v>4.3968437245989192E-3</v>
      </c>
      <c r="L27" s="38">
        <f t="shared" si="12"/>
        <v>4.1981430976372729E-3</v>
      </c>
      <c r="M27" s="31">
        <f>'[2]Resources-new'!M24</f>
        <v>3.5473619182547992E-3</v>
      </c>
      <c r="N27" s="38">
        <f t="shared" si="17"/>
        <v>4.352E-3</v>
      </c>
      <c r="O27" s="32">
        <f t="shared" si="0"/>
        <v>4.2841214826340804E-3</v>
      </c>
      <c r="P27" s="33">
        <f t="shared" si="1"/>
        <v>1464726.685770385</v>
      </c>
      <c r="Q27" s="35"/>
      <c r="R27" s="35">
        <f t="shared" si="2"/>
        <v>0</v>
      </c>
      <c r="S27" s="39">
        <f t="shared" si="3"/>
        <v>1464726.685770385</v>
      </c>
      <c r="T27" s="36">
        <f t="shared" si="4"/>
        <v>6956339.56104297</v>
      </c>
      <c r="U27" s="36">
        <f t="shared" si="5"/>
        <v>8421066.246813355</v>
      </c>
      <c r="V27" s="40" t="e">
        <f t="shared" si="6"/>
        <v>#REF!</v>
      </c>
      <c r="W27" s="41"/>
      <c r="X27" s="42">
        <v>1.5585188224433275E-3</v>
      </c>
      <c r="Y27" s="42" t="e">
        <f t="shared" si="13"/>
        <v>#REF!</v>
      </c>
      <c r="Z27" s="26">
        <f t="shared" si="14"/>
        <v>450000</v>
      </c>
      <c r="AA27" s="43">
        <f t="shared" si="15"/>
        <v>163233.55758240735</v>
      </c>
      <c r="AB27" s="45">
        <v>1.5585188224433275E-3</v>
      </c>
    </row>
    <row r="28" spans="1:28" ht="18" customHeight="1" x14ac:dyDescent="0.2">
      <c r="A28" s="94" t="s">
        <v>44</v>
      </c>
      <c r="B28" s="100">
        <f>'[1]State Population'!$K25</f>
        <v>262879</v>
      </c>
      <c r="C28" s="101">
        <f t="shared" si="7"/>
        <v>6.5839388398643882E-3</v>
      </c>
      <c r="D28" s="101">
        <f t="shared" si="8"/>
        <v>3.2919694199321941E-3</v>
      </c>
      <c r="E28" s="102">
        <f>'[1]Poverty-Uninsured Population'!$E23</f>
        <v>3.5930254618037E-3</v>
      </c>
      <c r="F28" s="102">
        <f t="shared" si="9"/>
        <v>1.0779076385411099E-3</v>
      </c>
      <c r="G28" s="101">
        <f>[1]Prevalence!$J23</f>
        <v>3.0835293645019171E-3</v>
      </c>
      <c r="H28" s="101">
        <f t="shared" si="10"/>
        <v>6.1670587290038343E-4</v>
      </c>
      <c r="I28" s="102">
        <f t="shared" si="11"/>
        <v>4.9865829313736872E-3</v>
      </c>
      <c r="J28" s="30">
        <f>'[2]Self Suff. Calc'!F25</f>
        <v>1.528339256895364</v>
      </c>
      <c r="K28" s="31">
        <f t="shared" si="16"/>
        <v>6.0404259395373189E-3</v>
      </c>
      <c r="L28" s="38">
        <f t="shared" si="12"/>
        <v>5.7674491187814387E-3</v>
      </c>
      <c r="M28" s="31">
        <f>'[2]Resources-new'!M25</f>
        <v>6.4154037999636796E-3</v>
      </c>
      <c r="N28" s="38">
        <f t="shared" si="17"/>
        <v>5.6379999999999998E-3</v>
      </c>
      <c r="O28" s="32">
        <f t="shared" si="0"/>
        <v>5.5500636303058232E-3</v>
      </c>
      <c r="P28" s="33">
        <f t="shared" si="1"/>
        <v>1897548.0363909537</v>
      </c>
      <c r="Q28" s="35"/>
      <c r="R28" s="35">
        <f t="shared" si="2"/>
        <v>0</v>
      </c>
      <c r="S28" s="39">
        <f t="shared" si="3"/>
        <v>1897548.0363909537</v>
      </c>
      <c r="T28" s="36">
        <f t="shared" si="4"/>
        <v>9012047.8858845998</v>
      </c>
      <c r="U28" s="36">
        <f t="shared" si="5"/>
        <v>10909595.922275554</v>
      </c>
      <c r="V28" s="40" t="e">
        <f t="shared" si="6"/>
        <v>#REF!</v>
      </c>
      <c r="W28" s="41"/>
      <c r="X28" s="42">
        <v>0.28566950456457074</v>
      </c>
      <c r="Y28" s="42" t="e">
        <f t="shared" si="13"/>
        <v>#REF!</v>
      </c>
      <c r="Z28" s="26">
        <f t="shared" si="14"/>
        <v>450000</v>
      </c>
      <c r="AA28" s="43">
        <f t="shared" si="15"/>
        <v>94264855.273568347</v>
      </c>
      <c r="AB28" s="45">
        <v>0.28566950456457074</v>
      </c>
    </row>
    <row r="29" spans="1:28" ht="18" customHeight="1" x14ac:dyDescent="0.2">
      <c r="A29" s="94" t="s">
        <v>45</v>
      </c>
      <c r="B29" s="100">
        <f>'[1]State Population'!$K26</f>
        <v>18068</v>
      </c>
      <c r="C29" s="101">
        <f t="shared" si="7"/>
        <v>4.5252228956542656E-4</v>
      </c>
      <c r="D29" s="101">
        <f t="shared" si="8"/>
        <v>2.2626114478271328E-4</v>
      </c>
      <c r="E29" s="102">
        <f>'[1]Poverty-Uninsured Population'!$E24</f>
        <v>4.7389003892348242E-4</v>
      </c>
      <c r="F29" s="102">
        <f t="shared" si="9"/>
        <v>1.4216701167704473E-4</v>
      </c>
      <c r="G29" s="101">
        <f>[1]Prevalence!$J24</f>
        <v>4.2048127697753417E-4</v>
      </c>
      <c r="H29" s="101">
        <f t="shared" si="10"/>
        <v>8.4096255395506842E-5</v>
      </c>
      <c r="I29" s="102">
        <f t="shared" si="11"/>
        <v>4.5252441185526484E-4</v>
      </c>
      <c r="J29" s="30">
        <f>'[2]Self Suff. Calc'!F26</f>
        <v>0.81413093589657715</v>
      </c>
      <c r="K29" s="31">
        <f t="shared" si="16"/>
        <v>4.1888029628906886E-4</v>
      </c>
      <c r="L29" s="38">
        <f t="shared" si="12"/>
        <v>3.999504041419218E-4</v>
      </c>
      <c r="M29" s="31">
        <f>'[2]Resources-new'!M26</f>
        <v>8.6693744280502E-4</v>
      </c>
      <c r="N29" s="38">
        <f t="shared" si="17"/>
        <v>3.2000000000000003E-4</v>
      </c>
      <c r="O29" s="32">
        <f t="shared" si="0"/>
        <v>3.1500893254662356E-4</v>
      </c>
      <c r="P29" s="33">
        <f t="shared" si="1"/>
        <v>107700.49160076361</v>
      </c>
      <c r="Q29" s="35"/>
      <c r="R29" s="35">
        <f t="shared" si="2"/>
        <v>0</v>
      </c>
      <c r="S29" s="39">
        <f t="shared" si="3"/>
        <v>107700.49160076361</v>
      </c>
      <c r="T29" s="36">
        <f t="shared" si="4"/>
        <v>1690288.9264145575</v>
      </c>
      <c r="U29" s="36">
        <f t="shared" si="5"/>
        <v>1797989.418015321</v>
      </c>
      <c r="V29" s="40" t="e">
        <f t="shared" si="6"/>
        <v>#REF!</v>
      </c>
      <c r="W29" s="41"/>
      <c r="X29" s="42">
        <v>4.3759359934352239E-3</v>
      </c>
      <c r="Y29" s="42" t="e">
        <f t="shared" si="13"/>
        <v>#REF!</v>
      </c>
      <c r="Z29" s="26">
        <f t="shared" si="14"/>
        <v>450000</v>
      </c>
      <c r="AA29" s="43">
        <f t="shared" si="15"/>
        <v>1464726.685770385</v>
      </c>
      <c r="AB29" s="45">
        <v>4.3759359934352239E-3</v>
      </c>
    </row>
    <row r="30" spans="1:28" ht="18" customHeight="1" x14ac:dyDescent="0.2">
      <c r="A30" s="94" t="s">
        <v>46</v>
      </c>
      <c r="B30" s="100">
        <f>'[1]State Population'!$K27</f>
        <v>89009</v>
      </c>
      <c r="C30" s="101">
        <f t="shared" si="7"/>
        <v>2.2292758729205806E-3</v>
      </c>
      <c r="D30" s="101">
        <f t="shared" si="8"/>
        <v>1.1146379364602903E-3</v>
      </c>
      <c r="E30" s="102">
        <f>'[1]Poverty-Uninsured Population'!$E25</f>
        <v>2.858068561497687E-3</v>
      </c>
      <c r="F30" s="102">
        <f t="shared" si="9"/>
        <v>8.5742056844930609E-4</v>
      </c>
      <c r="G30" s="101">
        <f>[1]Prevalence!$J25</f>
        <v>2.657691638136134E-3</v>
      </c>
      <c r="H30" s="101">
        <f t="shared" si="10"/>
        <v>5.315383276272268E-4</v>
      </c>
      <c r="I30" s="102">
        <f t="shared" si="11"/>
        <v>2.5035968325368232E-3</v>
      </c>
      <c r="J30" s="30">
        <f>'[2]Self Suff. Calc'!F27</f>
        <v>0.94538031965732738</v>
      </c>
      <c r="K30" s="31">
        <f t="shared" si="16"/>
        <v>2.4488985690567875E-3</v>
      </c>
      <c r="L30" s="38">
        <f t="shared" si="12"/>
        <v>2.3382287996686455E-3</v>
      </c>
      <c r="M30" s="31">
        <f>'[2]Resources-new'!M27</f>
        <v>3.7869376817330491E-3</v>
      </c>
      <c r="N30" s="38">
        <f t="shared" si="17"/>
        <v>2.0479999999999999E-3</v>
      </c>
      <c r="O30" s="32">
        <f t="shared" si="0"/>
        <v>2.0160571682983908E-3</v>
      </c>
      <c r="P30" s="33">
        <f t="shared" si="1"/>
        <v>689283.14624488703</v>
      </c>
      <c r="Q30" s="35"/>
      <c r="R30" s="35">
        <f t="shared" si="2"/>
        <v>0</v>
      </c>
      <c r="S30" s="39">
        <f t="shared" si="3"/>
        <v>689283.14624488703</v>
      </c>
      <c r="T30" s="36">
        <f t="shared" si="4"/>
        <v>4003307.2961994791</v>
      </c>
      <c r="U30" s="36">
        <f t="shared" si="5"/>
        <v>4692590.4424443664</v>
      </c>
      <c r="V30" s="40" t="e">
        <f t="shared" si="6"/>
        <v>#REF!</v>
      </c>
      <c r="W30" s="41"/>
      <c r="X30" s="42">
        <v>5.6690942660785719E-3</v>
      </c>
      <c r="Y30" s="42" t="e">
        <f t="shared" si="13"/>
        <v>#REF!</v>
      </c>
      <c r="Z30" s="26">
        <f t="shared" si="14"/>
        <v>450000</v>
      </c>
      <c r="AA30" s="43">
        <f t="shared" si="15"/>
        <v>1897548.0363909537</v>
      </c>
      <c r="AB30" s="45">
        <v>5.6690942660785719E-3</v>
      </c>
    </row>
    <row r="31" spans="1:28" ht="18" customHeight="1" x14ac:dyDescent="0.2">
      <c r="A31" s="94" t="s">
        <v>47</v>
      </c>
      <c r="B31" s="100">
        <f>'[1]State Population'!$K28</f>
        <v>282928</v>
      </c>
      <c r="C31" s="101">
        <f t="shared" si="7"/>
        <v>7.0860762863718734E-3</v>
      </c>
      <c r="D31" s="101">
        <f t="shared" si="8"/>
        <v>3.5430381431859367E-3</v>
      </c>
      <c r="E31" s="102">
        <f>'[1]Poverty-Uninsured Population'!$E26</f>
        <v>1.0238668678354436E-2</v>
      </c>
      <c r="F31" s="102">
        <f t="shared" si="9"/>
        <v>3.0716006035063307E-3</v>
      </c>
      <c r="G31" s="101">
        <f>[1]Prevalence!$J26</f>
        <v>1.0746822955956595E-2</v>
      </c>
      <c r="H31" s="101">
        <f t="shared" si="10"/>
        <v>2.149364591191319E-3</v>
      </c>
      <c r="I31" s="102">
        <f t="shared" si="11"/>
        <v>8.7640033378835868E-3</v>
      </c>
      <c r="J31" s="30">
        <f>'[2]Self Suff. Calc'!F28</f>
        <v>0.7904697557059237</v>
      </c>
      <c r="K31" s="31">
        <f t="shared" si="16"/>
        <v>8.0294738337312477E-3</v>
      </c>
      <c r="L31" s="38">
        <f t="shared" si="12"/>
        <v>7.6666086547828947E-3</v>
      </c>
      <c r="M31" s="31">
        <f>'[2]Resources-new'!M28</f>
        <v>7.0115939627733437E-3</v>
      </c>
      <c r="N31" s="38">
        <f t="shared" si="17"/>
        <v>7.8100000000000001E-3</v>
      </c>
      <c r="O31" s="32">
        <f t="shared" si="0"/>
        <v>7.6881867599660316E-3</v>
      </c>
      <c r="P31" s="33">
        <f t="shared" si="1"/>
        <v>2628565.1231311369</v>
      </c>
      <c r="Q31" s="35"/>
      <c r="R31" s="35">
        <f t="shared" si="2"/>
        <v>0</v>
      </c>
      <c r="S31" s="39">
        <f t="shared" si="3"/>
        <v>2628565.1231311369</v>
      </c>
      <c r="T31" s="36">
        <f t="shared" si="4"/>
        <v>11704671.94935012</v>
      </c>
      <c r="U31" s="36">
        <f t="shared" si="5"/>
        <v>14333237.072481258</v>
      </c>
      <c r="V31" s="40" t="e">
        <f t="shared" si="6"/>
        <v>#REF!</v>
      </c>
      <c r="W31" s="41"/>
      <c r="X31" s="42">
        <v>1.0632885424146066E-3</v>
      </c>
      <c r="Y31" s="42" t="e">
        <f t="shared" si="13"/>
        <v>#REF!</v>
      </c>
      <c r="Z31" s="26">
        <f t="shared" si="14"/>
        <v>350000</v>
      </c>
      <c r="AA31" s="43">
        <f t="shared" si="15"/>
        <v>107700.49160076361</v>
      </c>
      <c r="AB31" s="45">
        <v>1.0632885424146066E-3</v>
      </c>
    </row>
    <row r="32" spans="1:28" ht="18" customHeight="1" x14ac:dyDescent="0.2">
      <c r="A32" s="94" t="s">
        <v>48</v>
      </c>
      <c r="B32" s="100">
        <f>'[1]State Population'!$K29</f>
        <v>9602</v>
      </c>
      <c r="C32" s="101">
        <f t="shared" si="7"/>
        <v>2.4048699493066337E-4</v>
      </c>
      <c r="D32" s="101">
        <f t="shared" si="8"/>
        <v>1.2024349746533168E-4</v>
      </c>
      <c r="E32" s="102">
        <f>'[1]Poverty-Uninsured Population'!$E27</f>
        <v>3.0113588253272177E-4</v>
      </c>
      <c r="F32" s="102">
        <f t="shared" si="9"/>
        <v>9.0340764759816528E-5</v>
      </c>
      <c r="G32" s="101">
        <f>[1]Prevalence!$J27</f>
        <v>3.0978132295372476E-4</v>
      </c>
      <c r="H32" s="101">
        <f t="shared" si="10"/>
        <v>6.1956264590744958E-5</v>
      </c>
      <c r="I32" s="102">
        <f t="shared" si="11"/>
        <v>2.7254052681589314E-4</v>
      </c>
      <c r="J32" s="30">
        <f>'[2]Self Suff. Calc'!F29</f>
        <v>0.75616462607408685</v>
      </c>
      <c r="K32" s="31">
        <f t="shared" si="16"/>
        <v>2.4595851830944572E-4</v>
      </c>
      <c r="L32" s="38">
        <f t="shared" si="12"/>
        <v>2.3484324679746982E-4</v>
      </c>
      <c r="M32" s="31">
        <f>'[2]Resources-new'!M29</f>
        <v>7.4844837349412894E-4</v>
      </c>
      <c r="N32" s="38">
        <f t="shared" si="17"/>
        <v>1.8799999999999999E-4</v>
      </c>
      <c r="O32" s="32">
        <f t="shared" si="0"/>
        <v>1.8506774787114134E-4</v>
      </c>
      <c r="P32" s="33">
        <f t="shared" si="1"/>
        <v>63274.038815448621</v>
      </c>
      <c r="Q32" s="35"/>
      <c r="R32" s="35">
        <f t="shared" si="2"/>
        <v>0</v>
      </c>
      <c r="S32" s="39">
        <f t="shared" si="3"/>
        <v>63274.038815448621</v>
      </c>
      <c r="T32" s="36">
        <f t="shared" si="4"/>
        <v>1576309.3817913877</v>
      </c>
      <c r="U32" s="36">
        <f t="shared" si="5"/>
        <v>1639583.4206068362</v>
      </c>
      <c r="V32" s="40" t="e">
        <f t="shared" si="6"/>
        <v>#REF!</v>
      </c>
      <c r="W32" s="41"/>
      <c r="X32" s="42">
        <v>2.5183095702123294E-3</v>
      </c>
      <c r="Y32" s="42" t="e">
        <f t="shared" si="13"/>
        <v>#REF!</v>
      </c>
      <c r="Z32" s="26">
        <f t="shared" si="14"/>
        <v>450000</v>
      </c>
      <c r="AA32" s="43">
        <f t="shared" si="15"/>
        <v>689283.14624488703</v>
      </c>
      <c r="AB32" s="45">
        <v>2.5183095702123294E-3</v>
      </c>
    </row>
    <row r="33" spans="1:28" ht="18" customHeight="1" x14ac:dyDescent="0.2">
      <c r="A33" s="94" t="s">
        <v>49</v>
      </c>
      <c r="B33" s="100">
        <f>'[1]State Population'!$K30</f>
        <v>13616</v>
      </c>
      <c r="C33" s="101">
        <f t="shared" si="7"/>
        <v>3.4101967537762055E-4</v>
      </c>
      <c r="D33" s="101">
        <f t="shared" si="8"/>
        <v>1.7050983768881028E-4</v>
      </c>
      <c r="E33" s="102">
        <f>'[1]Poverty-Uninsured Population'!$E28</f>
        <v>3.8949643474320977E-4</v>
      </c>
      <c r="F33" s="102">
        <f t="shared" si="9"/>
        <v>1.1684893042296292E-4</v>
      </c>
      <c r="G33" s="101">
        <f>[1]Prevalence!$J28</f>
        <v>3.2317244642434686E-4</v>
      </c>
      <c r="H33" s="101">
        <f t="shared" si="10"/>
        <v>6.463448928486938E-5</v>
      </c>
      <c r="I33" s="102">
        <f t="shared" si="11"/>
        <v>3.5199325739664262E-4</v>
      </c>
      <c r="J33" s="30">
        <f>'[2]Self Suff. Calc'!F30</f>
        <v>1.1682383373615322</v>
      </c>
      <c r="K33" s="31">
        <f t="shared" si="16"/>
        <v>3.7568076155139501E-4</v>
      </c>
      <c r="L33" s="38">
        <f t="shared" si="12"/>
        <v>3.5870312770008042E-4</v>
      </c>
      <c r="M33" s="31">
        <f>'[2]Resources-new'!M30</f>
        <v>6.558221656124424E-4</v>
      </c>
      <c r="N33" s="38">
        <f t="shared" si="17"/>
        <v>2.99E-4</v>
      </c>
      <c r="O33" s="32">
        <f t="shared" si="0"/>
        <v>2.9433647134825141E-4</v>
      </c>
      <c r="P33" s="33">
        <f t="shared" si="1"/>
        <v>100632.6468394635</v>
      </c>
      <c r="Q33" s="35"/>
      <c r="R33" s="35">
        <f t="shared" si="2"/>
        <v>0</v>
      </c>
      <c r="S33" s="39">
        <f t="shared" si="3"/>
        <v>100632.6468394635</v>
      </c>
      <c r="T33" s="36">
        <f t="shared" si="4"/>
        <v>1643979.6407593642</v>
      </c>
      <c r="U33" s="36">
        <f t="shared" si="5"/>
        <v>1744612.2875988279</v>
      </c>
      <c r="V33" s="40" t="e">
        <f t="shared" si="6"/>
        <v>#REF!</v>
      </c>
      <c r="W33" s="41"/>
      <c r="X33" s="42">
        <v>7.3629090163093653E-3</v>
      </c>
      <c r="Y33" s="42" t="e">
        <f t="shared" si="13"/>
        <v>#REF!</v>
      </c>
      <c r="Z33" s="26">
        <f t="shared" si="14"/>
        <v>450000</v>
      </c>
      <c r="AA33" s="43">
        <f t="shared" si="15"/>
        <v>2628565.1231311369</v>
      </c>
      <c r="AB33" s="45">
        <v>7.3629090163093653E-3</v>
      </c>
    </row>
    <row r="34" spans="1:28" ht="18" customHeight="1" x14ac:dyDescent="0.2">
      <c r="A34" s="94" t="s">
        <v>50</v>
      </c>
      <c r="B34" s="100">
        <f>'[1]State Population'!$K31</f>
        <v>445414</v>
      </c>
      <c r="C34" s="101">
        <f t="shared" si="7"/>
        <v>1.1155621158096906E-2</v>
      </c>
      <c r="D34" s="101">
        <f t="shared" si="8"/>
        <v>5.5778105790484532E-3</v>
      </c>
      <c r="E34" s="102">
        <f>'[1]Poverty-Uninsured Population'!$E29</f>
        <v>1.2581384988769286E-2</v>
      </c>
      <c r="F34" s="102">
        <f t="shared" si="9"/>
        <v>3.7744154966307857E-3</v>
      </c>
      <c r="G34" s="101">
        <f>[1]Prevalence!$J29</f>
        <v>1.1257471130969652E-2</v>
      </c>
      <c r="H34" s="101">
        <f t="shared" si="10"/>
        <v>2.2514942261939305E-3</v>
      </c>
      <c r="I34" s="102">
        <f t="shared" si="11"/>
        <v>1.160372030187317E-2</v>
      </c>
      <c r="J34" s="30">
        <f>'[2]Self Suff. Calc'!F31</f>
        <v>1.1248452176754136</v>
      </c>
      <c r="K34" s="31">
        <f t="shared" si="16"/>
        <v>1.218318789664596E-2</v>
      </c>
      <c r="L34" s="38">
        <f t="shared" si="12"/>
        <v>1.1632609521546692E-2</v>
      </c>
      <c r="M34" s="31">
        <f>'[2]Resources-new'!M31</f>
        <v>1.0174595587632961E-2</v>
      </c>
      <c r="N34" s="38">
        <f t="shared" si="17"/>
        <v>1.1965999999999999E-2</v>
      </c>
      <c r="O34" s="32">
        <f t="shared" si="0"/>
        <v>1.1779365271415303E-2</v>
      </c>
      <c r="P34" s="33">
        <f t="shared" si="1"/>
        <v>4027325.2577960538</v>
      </c>
      <c r="Q34" s="35"/>
      <c r="R34" s="35">
        <f t="shared" si="2"/>
        <v>0</v>
      </c>
      <c r="S34" s="39">
        <f t="shared" si="3"/>
        <v>4027325.2577960538</v>
      </c>
      <c r="T34" s="36">
        <f t="shared" si="4"/>
        <v>18642748.693514984</v>
      </c>
      <c r="U34" s="36">
        <f t="shared" si="5"/>
        <v>22670073.951311037</v>
      </c>
      <c r="V34" s="40" t="e">
        <f t="shared" si="6"/>
        <v>#REF!</v>
      </c>
      <c r="W34" s="41"/>
      <c r="X34" s="42">
        <v>9.9158888091086255E-4</v>
      </c>
      <c r="Y34" s="42" t="e">
        <f t="shared" si="13"/>
        <v>#REF!</v>
      </c>
      <c r="Z34" s="26">
        <f t="shared" si="14"/>
        <v>350000</v>
      </c>
      <c r="AA34" s="43">
        <f t="shared" si="15"/>
        <v>63274.038815448621</v>
      </c>
      <c r="AB34" s="45">
        <v>9.9158888091086255E-4</v>
      </c>
    </row>
    <row r="35" spans="1:28" ht="18" customHeight="1" x14ac:dyDescent="0.2">
      <c r="A35" s="94" t="s">
        <v>51</v>
      </c>
      <c r="B35" s="100">
        <f>'[1]State Population'!$K32</f>
        <v>140779</v>
      </c>
      <c r="C35" s="101">
        <f t="shared" si="7"/>
        <v>3.5258819682715955E-3</v>
      </c>
      <c r="D35" s="101">
        <f t="shared" si="8"/>
        <v>1.7629409841357978E-3</v>
      </c>
      <c r="E35" s="102">
        <f>'[1]Poverty-Uninsured Population'!$E30</f>
        <v>2.7876866246065802E-3</v>
      </c>
      <c r="F35" s="102">
        <f t="shared" si="9"/>
        <v>8.36305987381974E-4</v>
      </c>
      <c r="G35" s="101">
        <f>[1]Prevalence!$J30</f>
        <v>2.3880836855942758E-3</v>
      </c>
      <c r="H35" s="101">
        <f t="shared" si="10"/>
        <v>4.776167371188552E-4</v>
      </c>
      <c r="I35" s="102">
        <f t="shared" si="11"/>
        <v>3.0768637086366272E-3</v>
      </c>
      <c r="J35" s="30">
        <f>'[2]Self Suff. Calc'!F32</f>
        <v>1.1700839254084392</v>
      </c>
      <c r="K35" s="31">
        <f t="shared" si="16"/>
        <v>3.2861937316413015E-3</v>
      </c>
      <c r="L35" s="38">
        <f t="shared" si="12"/>
        <v>3.1376852115086872E-3</v>
      </c>
      <c r="M35" s="31">
        <f>'[2]Resources-new'!M32</f>
        <v>3.9912316137657002E-3</v>
      </c>
      <c r="N35" s="38">
        <f t="shared" si="17"/>
        <v>2.967E-3</v>
      </c>
      <c r="O35" s="32">
        <f t="shared" si="0"/>
        <v>2.9207234464557253E-3</v>
      </c>
      <c r="P35" s="33">
        <f t="shared" si="1"/>
        <v>998585.49556083011</v>
      </c>
      <c r="Q35" s="35"/>
      <c r="R35" s="35">
        <f t="shared" si="2"/>
        <v>0</v>
      </c>
      <c r="S35" s="39">
        <f t="shared" si="3"/>
        <v>998585.49556083011</v>
      </c>
      <c r="T35" s="36">
        <f t="shared" si="4"/>
        <v>5355734.1103691049</v>
      </c>
      <c r="U35" s="36">
        <f t="shared" si="5"/>
        <v>6354319.6059299354</v>
      </c>
      <c r="V35" s="40" t="e">
        <f t="shared" si="6"/>
        <v>#REF!</v>
      </c>
      <c r="W35" s="41"/>
      <c r="X35" s="42">
        <v>1.0341573494717408E-3</v>
      </c>
      <c r="Y35" s="42" t="e">
        <f t="shared" si="13"/>
        <v>#REF!</v>
      </c>
      <c r="Z35" s="26">
        <f t="shared" si="14"/>
        <v>350000</v>
      </c>
      <c r="AA35" s="43">
        <f t="shared" si="15"/>
        <v>100632.6468394635</v>
      </c>
      <c r="AB35" s="45">
        <v>1.0341573494717408E-3</v>
      </c>
    </row>
    <row r="36" spans="1:28" ht="18" customHeight="1" x14ac:dyDescent="0.2">
      <c r="A36" s="94" t="s">
        <v>52</v>
      </c>
      <c r="B36" s="100">
        <f>'[1]State Population'!$K33</f>
        <v>98904</v>
      </c>
      <c r="C36" s="101">
        <f t="shared" si="7"/>
        <v>2.4771012025226339E-3</v>
      </c>
      <c r="D36" s="101">
        <f t="shared" si="8"/>
        <v>1.2385506012613169E-3</v>
      </c>
      <c r="E36" s="102">
        <f>'[1]Poverty-Uninsured Population'!$E31</f>
        <v>2.049363965432933E-3</v>
      </c>
      <c r="F36" s="102">
        <f t="shared" si="9"/>
        <v>6.1480918962987985E-4</v>
      </c>
      <c r="G36" s="101">
        <f>[1]Prevalence!$J31</f>
        <v>1.8336911739105205E-3</v>
      </c>
      <c r="H36" s="101">
        <f t="shared" si="10"/>
        <v>3.667382347821041E-4</v>
      </c>
      <c r="I36" s="102">
        <f t="shared" si="11"/>
        <v>2.2200980256733009E-3</v>
      </c>
      <c r="J36" s="30">
        <f>'[2]Self Suff. Calc'!F33</f>
        <v>1.0255867504212226</v>
      </c>
      <c r="K36" s="31">
        <f t="shared" si="16"/>
        <v>2.2428200633107217E-3</v>
      </c>
      <c r="L36" s="38">
        <f t="shared" si="12"/>
        <v>2.1414633218262034E-3</v>
      </c>
      <c r="M36" s="31">
        <f>'[2]Resources-new'!M33</f>
        <v>2.692981988660444E-3</v>
      </c>
      <c r="N36" s="38">
        <f t="shared" si="17"/>
        <v>2.0309999999999998E-3</v>
      </c>
      <c r="O36" s="32">
        <f t="shared" si="0"/>
        <v>1.9993223187568512E-3</v>
      </c>
      <c r="P36" s="33">
        <f t="shared" si="1"/>
        <v>683561.55762859643</v>
      </c>
      <c r="Q36" s="35"/>
      <c r="R36" s="35">
        <f t="shared" si="2"/>
        <v>0</v>
      </c>
      <c r="S36" s="39">
        <f t="shared" si="3"/>
        <v>683561.55762859643</v>
      </c>
      <c r="T36" s="36">
        <f t="shared" si="4"/>
        <v>4383565.23334001</v>
      </c>
      <c r="U36" s="36">
        <f t="shared" si="5"/>
        <v>5067126.7909686062</v>
      </c>
      <c r="V36" s="40" t="e">
        <f t="shared" si="6"/>
        <v>#REF!</v>
      </c>
      <c r="W36" s="41"/>
      <c r="X36" s="42">
        <v>1.1727356651964303E-2</v>
      </c>
      <c r="Y36" s="42" t="e">
        <f t="shared" si="13"/>
        <v>#REF!</v>
      </c>
      <c r="Z36" s="26">
        <f t="shared" si="14"/>
        <v>450000</v>
      </c>
      <c r="AA36" s="43">
        <f t="shared" si="15"/>
        <v>4027325.2577960538</v>
      </c>
      <c r="AB36" s="45">
        <v>1.1727356651964303E-2</v>
      </c>
    </row>
    <row r="37" spans="1:28" ht="18" customHeight="1" x14ac:dyDescent="0.2">
      <c r="A37" s="94" t="s">
        <v>53</v>
      </c>
      <c r="B37" s="100">
        <f>'[1]State Population'!$K34</f>
        <v>3222498</v>
      </c>
      <c r="C37" s="101">
        <f t="shared" si="7"/>
        <v>8.0709108538853658E-2</v>
      </c>
      <c r="D37" s="101">
        <f t="shared" si="8"/>
        <v>4.0354554269426829E-2</v>
      </c>
      <c r="E37" s="102">
        <f>'[1]Poverty-Uninsured Population'!$E32</f>
        <v>6.687785973275101E-2</v>
      </c>
      <c r="F37" s="102">
        <f t="shared" si="9"/>
        <v>2.0063357919825303E-2</v>
      </c>
      <c r="G37" s="101">
        <f>[1]Prevalence!$J32</f>
        <v>6.4492543376080777E-2</v>
      </c>
      <c r="H37" s="101">
        <f t="shared" si="10"/>
        <v>1.2898508675216157E-2</v>
      </c>
      <c r="I37" s="102">
        <f t="shared" si="11"/>
        <v>7.3316420864468296E-2</v>
      </c>
      <c r="J37" s="30">
        <f>'[2]Self Suff. Calc'!F34</f>
        <v>1.337553376030113</v>
      </c>
      <c r="K37" s="31">
        <f t="shared" si="16"/>
        <v>8.3215703016966652E-2</v>
      </c>
      <c r="L37" s="38">
        <f t="shared" si="12"/>
        <v>7.9455048011191173E-2</v>
      </c>
      <c r="M37" s="31">
        <f>'[2]Resources-new'!M34</f>
        <v>5.8665143124024474E-2</v>
      </c>
      <c r="N37" s="38">
        <f t="shared" si="17"/>
        <v>8.5086999999999996E-2</v>
      </c>
      <c r="O37" s="32">
        <f t="shared" si="0"/>
        <v>8.3759890761232997E-2</v>
      </c>
      <c r="P37" s="33">
        <f t="shared" si="1"/>
        <v>28637224.152606793</v>
      </c>
      <c r="Q37" s="35"/>
      <c r="R37" s="35">
        <f t="shared" si="2"/>
        <v>0</v>
      </c>
      <c r="S37" s="39">
        <f t="shared" si="3"/>
        <v>28637224.152606793</v>
      </c>
      <c r="T37" s="36">
        <f t="shared" si="4"/>
        <v>129227203.04687195</v>
      </c>
      <c r="U37" s="36">
        <f t="shared" si="5"/>
        <v>157864427.19947875</v>
      </c>
      <c r="V37" s="40" t="e">
        <f t="shared" si="6"/>
        <v>#REF!</v>
      </c>
      <c r="W37" s="41"/>
      <c r="X37" s="42">
        <v>3.3690634936916607E-3</v>
      </c>
      <c r="Y37" s="42" t="e">
        <f t="shared" si="13"/>
        <v>#REF!</v>
      </c>
      <c r="Z37" s="26">
        <f t="shared" si="14"/>
        <v>450000</v>
      </c>
      <c r="AA37" s="43">
        <f t="shared" si="15"/>
        <v>998585.49556083011</v>
      </c>
      <c r="AB37" s="45">
        <v>3.3690634936916607E-3</v>
      </c>
    </row>
    <row r="38" spans="1:28" ht="18" customHeight="1" x14ac:dyDescent="0.2">
      <c r="A38" s="94" t="s">
        <v>54</v>
      </c>
      <c r="B38" s="100">
        <f>'[1]State Population'!$K35</f>
        <v>396691</v>
      </c>
      <c r="C38" s="101">
        <f t="shared" si="7"/>
        <v>9.9353287342261801E-3</v>
      </c>
      <c r="D38" s="101">
        <f t="shared" si="8"/>
        <v>4.96766436711309E-3</v>
      </c>
      <c r="E38" s="102">
        <f>'[1]Poverty-Uninsured Population'!$E33</f>
        <v>5.8947686403019979E-3</v>
      </c>
      <c r="F38" s="102">
        <f t="shared" si="9"/>
        <v>1.7684305920905993E-3</v>
      </c>
      <c r="G38" s="101">
        <f>[1]Prevalence!$J33</f>
        <v>4.9743559985537585E-3</v>
      </c>
      <c r="H38" s="101">
        <f t="shared" si="10"/>
        <v>9.9487119971075166E-4</v>
      </c>
      <c r="I38" s="102">
        <f t="shared" si="11"/>
        <v>7.7309661589144412E-3</v>
      </c>
      <c r="J38" s="30">
        <f>'[2]Self Suff. Calc'!F35</f>
        <v>1.1366558778223337</v>
      </c>
      <c r="K38" s="31">
        <f t="shared" si="16"/>
        <v>8.1535589456589244E-3</v>
      </c>
      <c r="L38" s="38">
        <f t="shared" si="12"/>
        <v>7.7850861556420462E-3</v>
      </c>
      <c r="M38" s="31">
        <f>'[2]Resources-new'!M35</f>
        <v>5.2297806268976638E-3</v>
      </c>
      <c r="N38" s="38">
        <f t="shared" si="17"/>
        <v>8.5459999999999998E-3</v>
      </c>
      <c r="O38" s="32">
        <f t="shared" si="0"/>
        <v>8.4127073048232658E-3</v>
      </c>
      <c r="P38" s="33">
        <f t="shared" si="1"/>
        <v>2876276.2538128933</v>
      </c>
      <c r="Q38" s="35"/>
      <c r="R38" s="35">
        <f t="shared" si="2"/>
        <v>0</v>
      </c>
      <c r="S38" s="39">
        <f t="shared" si="3"/>
        <v>2876276.2538128933</v>
      </c>
      <c r="T38" s="36">
        <f t="shared" si="4"/>
        <v>10854472.599328367</v>
      </c>
      <c r="U38" s="36">
        <f t="shared" si="5"/>
        <v>13730748.853141259</v>
      </c>
      <c r="V38" s="40" t="e">
        <f t="shared" si="6"/>
        <v>#REF!</v>
      </c>
      <c r="W38" s="41"/>
      <c r="X38" s="42">
        <v>2.7575135911375526E-3</v>
      </c>
      <c r="Y38" s="42" t="e">
        <f t="shared" si="13"/>
        <v>#REF!</v>
      </c>
      <c r="Z38" s="26">
        <f t="shared" si="14"/>
        <v>450000</v>
      </c>
      <c r="AA38" s="43">
        <f t="shared" si="15"/>
        <v>683561.55762859643</v>
      </c>
      <c r="AB38" s="45">
        <v>2.7575135911375526E-3</v>
      </c>
    </row>
    <row r="39" spans="1:28" ht="18" customHeight="1" x14ac:dyDescent="0.2">
      <c r="A39" s="94" t="s">
        <v>55</v>
      </c>
      <c r="B39" s="100">
        <f>'[1]State Population'!$K36</f>
        <v>19779</v>
      </c>
      <c r="C39" s="101">
        <f t="shared" si="7"/>
        <v>4.953751585850438E-4</v>
      </c>
      <c r="D39" s="101">
        <f t="shared" si="8"/>
        <v>2.476875792925219E-4</v>
      </c>
      <c r="E39" s="102">
        <f>'[1]Poverty-Uninsured Population'!$E34</f>
        <v>5.4469976246680144E-4</v>
      </c>
      <c r="F39" s="102">
        <f t="shared" si="9"/>
        <v>1.6340992874004043E-4</v>
      </c>
      <c r="G39" s="101">
        <f>[1]Prevalence!$J34</f>
        <v>4.4369255765994582E-4</v>
      </c>
      <c r="H39" s="101">
        <f t="shared" si="10"/>
        <v>8.8738511531989174E-5</v>
      </c>
      <c r="I39" s="102">
        <f t="shared" si="11"/>
        <v>4.9983601956455151E-4</v>
      </c>
      <c r="J39" s="30">
        <f>'[2]Self Suff. Calc'!F36</f>
        <v>0.89442933035319716</v>
      </c>
      <c r="K39" s="31">
        <f t="shared" si="16"/>
        <v>4.7872881024494263E-4</v>
      </c>
      <c r="L39" s="38">
        <f t="shared" si="12"/>
        <v>4.5709426494416552E-4</v>
      </c>
      <c r="M39" s="31">
        <f>'[2]Resources-new'!M36</f>
        <v>1.1682427173593385E-3</v>
      </c>
      <c r="N39" s="38">
        <f t="shared" si="17"/>
        <v>3.6600000000000001E-4</v>
      </c>
      <c r="O39" s="32">
        <f t="shared" si="0"/>
        <v>3.6029146660020069E-4</v>
      </c>
      <c r="P39" s="33">
        <f t="shared" si="1"/>
        <v>123182.43726837338</v>
      </c>
      <c r="Q39" s="35"/>
      <c r="R39" s="35">
        <f t="shared" si="2"/>
        <v>0</v>
      </c>
      <c r="S39" s="39">
        <f t="shared" si="3"/>
        <v>123182.43726837338</v>
      </c>
      <c r="T39" s="36">
        <f t="shared" si="4"/>
        <v>2277144.9794886452</v>
      </c>
      <c r="U39" s="36">
        <f t="shared" si="5"/>
        <v>2400327.4167570188</v>
      </c>
      <c r="V39" s="40" t="e">
        <f t="shared" si="6"/>
        <v>#REF!</v>
      </c>
      <c r="W39" s="41"/>
      <c r="X39" s="42">
        <v>8.1291311929428664E-2</v>
      </c>
      <c r="Y39" s="42" t="e">
        <f t="shared" si="13"/>
        <v>#REF!</v>
      </c>
      <c r="Z39" s="26">
        <f t="shared" si="14"/>
        <v>450000</v>
      </c>
      <c r="AA39" s="43">
        <f t="shared" si="15"/>
        <v>28637224.152606793</v>
      </c>
      <c r="AB39" s="45">
        <v>8.1291311929428664E-2</v>
      </c>
    </row>
    <row r="40" spans="1:28" ht="18" customHeight="1" x14ac:dyDescent="0.2">
      <c r="A40" s="94" t="s">
        <v>56</v>
      </c>
      <c r="B40" s="100">
        <f>'[1]State Population'!$K37</f>
        <v>2440124</v>
      </c>
      <c r="C40" s="101">
        <f t="shared" si="7"/>
        <v>6.1114152053550308E-2</v>
      </c>
      <c r="D40" s="101">
        <f t="shared" si="8"/>
        <v>3.0557076026775154E-2</v>
      </c>
      <c r="E40" s="102">
        <f>'[1]Poverty-Uninsured Population'!$E35</f>
        <v>6.4493062122982336E-2</v>
      </c>
      <c r="F40" s="102">
        <f t="shared" ref="F40:F67" si="18">E40*$E$5</f>
        <v>1.9347918636894699E-2</v>
      </c>
      <c r="G40" s="101">
        <f>[1]Prevalence!$J35</f>
        <v>6.3769422708667187E-2</v>
      </c>
      <c r="H40" s="101">
        <f t="shared" ref="H40:H67" si="19">G40*$G$5</f>
        <v>1.2753884541733438E-2</v>
      </c>
      <c r="I40" s="102">
        <f t="shared" si="11"/>
        <v>6.2658879205403292E-2</v>
      </c>
      <c r="J40" s="30">
        <f>'[2]Self Suff. Calc'!F37</f>
        <v>1.0303831369247987</v>
      </c>
      <c r="K40" s="31">
        <f t="shared" si="16"/>
        <v>6.3420388527984178E-2</v>
      </c>
      <c r="L40" s="38">
        <f t="shared" si="12"/>
        <v>6.0554316465390876E-2</v>
      </c>
      <c r="M40" s="31">
        <f>'[2]Resources-new'!M37</f>
        <v>3.9019185211273254E-2</v>
      </c>
      <c r="N40" s="38">
        <f t="shared" si="17"/>
        <v>6.7238000000000006E-2</v>
      </c>
      <c r="O40" s="32">
        <f t="shared" ref="O40:O66" si="20">(N40/N$67)</f>
        <v>6.6189283145530867E-2</v>
      </c>
      <c r="P40" s="33">
        <f t="shared" ref="P40:P66" si="21">O40*$P$71</f>
        <v>22629892.66953795</v>
      </c>
      <c r="Q40" s="35"/>
      <c r="R40" s="35">
        <f t="shared" ref="R40:R62" si="22">IF(Q40=0,(AA42/AA$69)*Q$67,0)</f>
        <v>0</v>
      </c>
      <c r="S40" s="39">
        <f t="shared" si="3"/>
        <v>22629892.66953795</v>
      </c>
      <c r="T40" s="36">
        <f t="shared" ref="T40:T62" si="23">X42*$P$70</f>
        <v>82887425.009926751</v>
      </c>
      <c r="U40" s="36">
        <f t="shared" si="5"/>
        <v>105517317.6794647</v>
      </c>
      <c r="V40" s="40" t="e">
        <f t="shared" ref="V40:V66" si="24">U40/$U$67</f>
        <v>#REF!</v>
      </c>
      <c r="W40" s="41"/>
      <c r="X40" s="42">
        <v>6.8280849317878759E-3</v>
      </c>
      <c r="Y40" s="42" t="e">
        <f t="shared" si="13"/>
        <v>#REF!</v>
      </c>
      <c r="Z40" s="26">
        <f t="shared" si="14"/>
        <v>450000</v>
      </c>
      <c r="AA40" s="43">
        <f t="shared" si="15"/>
        <v>2876276.2538128933</v>
      </c>
      <c r="AB40" s="45">
        <v>6.8280849317878759E-3</v>
      </c>
    </row>
    <row r="41" spans="1:28" ht="18" customHeight="1" x14ac:dyDescent="0.2">
      <c r="A41" s="94" t="s">
        <v>57</v>
      </c>
      <c r="B41" s="100">
        <f>'[1]State Population'!$K38</f>
        <v>1546174</v>
      </c>
      <c r="C41" s="101">
        <f t="shared" si="7"/>
        <v>3.8724717652564418E-2</v>
      </c>
      <c r="D41" s="101">
        <f t="shared" si="8"/>
        <v>1.9362358826282209E-2</v>
      </c>
      <c r="E41" s="102">
        <f>'[1]Poverty-Uninsured Population'!$E36</f>
        <v>4.0138268681921295E-2</v>
      </c>
      <c r="F41" s="102">
        <f t="shared" si="18"/>
        <v>1.2041480604576387E-2</v>
      </c>
      <c r="G41" s="101">
        <f>[1]Prevalence!$J36</f>
        <v>3.9550236799700038E-2</v>
      </c>
      <c r="H41" s="101">
        <f t="shared" si="19"/>
        <v>7.9100473599400083E-3</v>
      </c>
      <c r="I41" s="102">
        <f t="shared" si="11"/>
        <v>3.9313886790798599E-2</v>
      </c>
      <c r="J41" s="30">
        <f>'[2]Self Suff. Calc'!F38</f>
        <v>0.97693049078750616</v>
      </c>
      <c r="K41" s="31">
        <f t="shared" si="16"/>
        <v>3.8951105961398891E-2</v>
      </c>
      <c r="L41" s="38">
        <f t="shared" ref="L41:L64" si="25">(K41/K$67)</f>
        <v>3.7190841175985014E-2</v>
      </c>
      <c r="M41" s="31">
        <f>'[2]Resources-new'!M38</f>
        <v>4.0362905500949384E-2</v>
      </c>
      <c r="N41" s="38">
        <f t="shared" si="17"/>
        <v>3.6555999999999998E-2</v>
      </c>
      <c r="O41" s="32">
        <f t="shared" si="20"/>
        <v>3.5985832931794907E-2</v>
      </c>
      <c r="P41" s="33">
        <f t="shared" si="21"/>
        <v>12303434.909242231</v>
      </c>
      <c r="Q41" s="35"/>
      <c r="R41" s="35">
        <f t="shared" si="22"/>
        <v>0</v>
      </c>
      <c r="S41" s="39">
        <f t="shared" si="3"/>
        <v>12303434.909242231</v>
      </c>
      <c r="T41" s="36">
        <f t="shared" si="23"/>
        <v>51088762.668712266</v>
      </c>
      <c r="U41" s="36">
        <f t="shared" si="5"/>
        <v>63392197.577954501</v>
      </c>
      <c r="V41" s="40" t="e">
        <f t="shared" si="24"/>
        <v>#REF!</v>
      </c>
      <c r="W41" s="41"/>
      <c r="X41" s="42">
        <v>1.4324546107293056E-3</v>
      </c>
      <c r="Y41" s="42" t="e">
        <f t="shared" si="13"/>
        <v>#REF!</v>
      </c>
      <c r="Z41" s="26">
        <f t="shared" si="14"/>
        <v>350000</v>
      </c>
      <c r="AA41" s="43">
        <f t="shared" si="15"/>
        <v>123182.43726837338</v>
      </c>
      <c r="AB41" s="45">
        <v>1.4324546107293056E-3</v>
      </c>
    </row>
    <row r="42" spans="1:28" ht="18" customHeight="1" x14ac:dyDescent="0.2">
      <c r="A42" s="94" t="s">
        <v>58</v>
      </c>
      <c r="B42" s="100">
        <f>'[1]State Population'!$K39</f>
        <v>62296</v>
      </c>
      <c r="C42" s="101">
        <f t="shared" si="7"/>
        <v>1.5602351422829208E-3</v>
      </c>
      <c r="D42" s="101">
        <f t="shared" si="8"/>
        <v>7.8011757114146039E-4</v>
      </c>
      <c r="E42" s="102">
        <f>'[1]Poverty-Uninsured Population'!$E37</f>
        <v>1.4899596935607914E-3</v>
      </c>
      <c r="F42" s="102">
        <f t="shared" si="18"/>
        <v>4.4698790806823739E-4</v>
      </c>
      <c r="G42" s="101">
        <f>[1]Prevalence!$J37</f>
        <v>1.3908913578152828E-3</v>
      </c>
      <c r="H42" s="101">
        <f t="shared" si="19"/>
        <v>2.7817827156305657E-4</v>
      </c>
      <c r="I42" s="102">
        <f t="shared" si="11"/>
        <v>1.5052837507727544E-3</v>
      </c>
      <c r="J42" s="30">
        <f>'[2]Self Suff. Calc'!F39</f>
        <v>1.0977262403565604</v>
      </c>
      <c r="K42" s="31">
        <f t="shared" si="16"/>
        <v>1.5641260394258915E-3</v>
      </c>
      <c r="L42" s="38">
        <f t="shared" si="25"/>
        <v>1.4934406013826481E-3</v>
      </c>
      <c r="M42" s="31">
        <f>'[2]Resources-new'!M39</f>
        <v>1.3812260629820728E-3</v>
      </c>
      <c r="N42" s="38">
        <f t="shared" si="17"/>
        <v>1.518E-3</v>
      </c>
      <c r="O42" s="32">
        <f t="shared" si="20"/>
        <v>1.4943236237680456E-3</v>
      </c>
      <c r="P42" s="33">
        <f t="shared" si="21"/>
        <v>510904.20703112235</v>
      </c>
      <c r="Q42" s="35"/>
      <c r="R42" s="35">
        <f t="shared" si="22"/>
        <v>0</v>
      </c>
      <c r="S42" s="39">
        <f t="shared" si="3"/>
        <v>510904.20703112235</v>
      </c>
      <c r="T42" s="36">
        <f t="shared" si="23"/>
        <v>3177893.1976551521</v>
      </c>
      <c r="U42" s="36">
        <f t="shared" si="5"/>
        <v>3688797.4046862745</v>
      </c>
      <c r="V42" s="40" t="e">
        <f t="shared" si="24"/>
        <v>#REF!</v>
      </c>
      <c r="W42" s="41"/>
      <c r="X42" s="42">
        <v>5.2140937532054572E-2</v>
      </c>
      <c r="Y42" s="42" t="e">
        <f t="shared" ref="Y42:Y64" si="26">V40-X42</f>
        <v>#REF!</v>
      </c>
      <c r="Z42" s="26">
        <f t="shared" ref="Z42:Z64" si="27">IF(B40&lt;20000,250000+100000,350000+100000)</f>
        <v>450000</v>
      </c>
      <c r="AA42" s="43">
        <f t="shared" ref="AA42:AA64" si="28">IF(Q40=0,P40,0)</f>
        <v>22629892.66953795</v>
      </c>
      <c r="AB42" s="45">
        <v>5.2140937532054572E-2</v>
      </c>
    </row>
    <row r="43" spans="1:28" ht="18" customHeight="1" x14ac:dyDescent="0.2">
      <c r="A43" s="94" t="s">
        <v>59</v>
      </c>
      <c r="B43" s="100">
        <f>'[1]State Population'!$K40</f>
        <v>2192203</v>
      </c>
      <c r="C43" s="101">
        <f t="shared" si="7"/>
        <v>5.4904843964589153E-2</v>
      </c>
      <c r="D43" s="101">
        <f t="shared" si="8"/>
        <v>2.7452421982294577E-2</v>
      </c>
      <c r="E43" s="102">
        <f>'[1]Poverty-Uninsured Population'!$E38</f>
        <v>6.3545222680010074E-2</v>
      </c>
      <c r="F43" s="102">
        <f t="shared" si="18"/>
        <v>1.9063566804003021E-2</v>
      </c>
      <c r="G43" s="101">
        <f>[1]Prevalence!$J38</f>
        <v>6.2624928022711343E-2</v>
      </c>
      <c r="H43" s="101">
        <f t="shared" si="19"/>
        <v>1.2524985604542269E-2</v>
      </c>
      <c r="I43" s="102">
        <f t="shared" si="11"/>
        <v>5.904097439083987E-2</v>
      </c>
      <c r="J43" s="30">
        <f>'[2]Self Suff. Calc'!F40</f>
        <v>0.98125891902257356</v>
      </c>
      <c r="K43" s="31">
        <f t="shared" si="16"/>
        <v>5.8598377718021913E-2</v>
      </c>
      <c r="L43" s="38">
        <f t="shared" si="25"/>
        <v>5.5950220284914955E-2</v>
      </c>
      <c r="M43" s="31">
        <f>'[2]Resources-new'!M40</f>
        <v>4.5811781575791688E-2</v>
      </c>
      <c r="N43" s="38">
        <f t="shared" si="17"/>
        <v>5.8427E-2</v>
      </c>
      <c r="O43" s="32">
        <f t="shared" si="20"/>
        <v>5.7515709068442417E-2</v>
      </c>
      <c r="P43" s="33">
        <f t="shared" si="21"/>
        <v>19664426.946118172</v>
      </c>
      <c r="Q43" s="35"/>
      <c r="R43" s="35">
        <f t="shared" si="22"/>
        <v>0</v>
      </c>
      <c r="S43" s="39">
        <f t="shared" si="3"/>
        <v>19664426.946118172</v>
      </c>
      <c r="T43" s="36">
        <f t="shared" si="23"/>
        <v>83894325.851197243</v>
      </c>
      <c r="U43" s="36">
        <f t="shared" si="5"/>
        <v>103558752.79731542</v>
      </c>
      <c r="V43" s="40" t="e">
        <f t="shared" si="24"/>
        <v>#REF!</v>
      </c>
      <c r="W43" s="41"/>
      <c r="X43" s="42">
        <v>3.2137757718740383E-2</v>
      </c>
      <c r="Y43" s="42" t="e">
        <f t="shared" si="26"/>
        <v>#REF!</v>
      </c>
      <c r="Z43" s="26">
        <f t="shared" si="27"/>
        <v>450000</v>
      </c>
      <c r="AA43" s="43">
        <f t="shared" si="28"/>
        <v>12303434.909242231</v>
      </c>
      <c r="AB43" s="45">
        <v>3.2137757718740383E-2</v>
      </c>
    </row>
    <row r="44" spans="1:28" ht="18" customHeight="1" x14ac:dyDescent="0.2">
      <c r="A44" s="94" t="s">
        <v>60</v>
      </c>
      <c r="B44" s="100">
        <f>'[1]State Population'!$K41</f>
        <v>3351786</v>
      </c>
      <c r="C44" s="101">
        <f t="shared" si="7"/>
        <v>8.3947192542248333E-2</v>
      </c>
      <c r="D44" s="101">
        <f t="shared" si="8"/>
        <v>4.1973596271124167E-2</v>
      </c>
      <c r="E44" s="102">
        <f>'[1]Poverty-Uninsured Population'!$E39</f>
        <v>7.5531337829534473E-2</v>
      </c>
      <c r="F44" s="102">
        <f t="shared" si="18"/>
        <v>2.2659401348860343E-2</v>
      </c>
      <c r="G44" s="101">
        <f>[1]Prevalence!$J39</f>
        <v>7.6427605354663905E-2</v>
      </c>
      <c r="H44" s="101">
        <f t="shared" si="19"/>
        <v>1.5285521070932782E-2</v>
      </c>
      <c r="I44" s="102">
        <f t="shared" si="11"/>
        <v>7.991851869091729E-2</v>
      </c>
      <c r="J44" s="30">
        <f>'[2]Self Suff. Calc'!F41</f>
        <v>1.1438410045138312</v>
      </c>
      <c r="K44" s="31">
        <f t="shared" si="16"/>
        <v>8.4516742694020874E-2</v>
      </c>
      <c r="L44" s="38">
        <f t="shared" si="25"/>
        <v>8.0697291557264822E-2</v>
      </c>
      <c r="M44" s="31">
        <f>'[2]Resources-new'!M41</f>
        <v>6.8969119608601095E-2</v>
      </c>
      <c r="N44" s="38">
        <f t="shared" si="17"/>
        <v>8.3442000000000002E-2</v>
      </c>
      <c r="O44" s="32">
        <f t="shared" si="20"/>
        <v>8.2140547967360505E-2</v>
      </c>
      <c r="P44" s="33">
        <f t="shared" si="21"/>
        <v>28083576.312971614</v>
      </c>
      <c r="Q44" s="35"/>
      <c r="R44" s="35">
        <f t="shared" si="22"/>
        <v>0</v>
      </c>
      <c r="S44" s="39">
        <f t="shared" si="3"/>
        <v>28083576.312971614</v>
      </c>
      <c r="T44" s="36">
        <f t="shared" si="23"/>
        <v>130287098.66926193</v>
      </c>
      <c r="U44" s="36">
        <f t="shared" si="5"/>
        <v>158370674.98223355</v>
      </c>
      <c r="V44" s="40" t="e">
        <f t="shared" si="24"/>
        <v>#REF!</v>
      </c>
      <c r="W44" s="41"/>
      <c r="X44" s="42">
        <v>1.9990768283926555E-3</v>
      </c>
      <c r="Y44" s="42" t="e">
        <f t="shared" si="26"/>
        <v>#REF!</v>
      </c>
      <c r="Z44" s="26">
        <f t="shared" si="27"/>
        <v>450000</v>
      </c>
      <c r="AA44" s="43">
        <f t="shared" si="28"/>
        <v>510904.20703112235</v>
      </c>
      <c r="AB44" s="45">
        <v>1.9990768283926555E-3</v>
      </c>
    </row>
    <row r="45" spans="1:28" ht="18" customHeight="1" x14ac:dyDescent="0.2">
      <c r="A45" s="94" t="s">
        <v>61</v>
      </c>
      <c r="B45" s="100">
        <f>'[1]State Population'!$K42</f>
        <v>883869</v>
      </c>
      <c r="C45" s="101">
        <f t="shared" si="7"/>
        <v>2.2136950606370602E-2</v>
      </c>
      <c r="D45" s="101">
        <f t="shared" si="8"/>
        <v>1.1068475303185301E-2</v>
      </c>
      <c r="E45" s="102">
        <f>'[1]Poverty-Uninsured Population'!$E40</f>
        <v>1.7304580042352073E-2</v>
      </c>
      <c r="F45" s="102">
        <f t="shared" si="18"/>
        <v>5.1913740127056216E-3</v>
      </c>
      <c r="G45" s="101">
        <f>[1]Prevalence!$J40</f>
        <v>1.5294448486579862E-2</v>
      </c>
      <c r="H45" s="101">
        <f t="shared" si="19"/>
        <v>3.0588896973159727E-3</v>
      </c>
      <c r="I45" s="102">
        <f t="shared" si="11"/>
        <v>1.9318739013206895E-2</v>
      </c>
      <c r="J45" s="30">
        <f>'[2]Self Suff. Calc'!F42</f>
        <v>1.3602646262059919</v>
      </c>
      <c r="K45" s="31">
        <f t="shared" si="16"/>
        <v>2.2102682328952534E-2</v>
      </c>
      <c r="L45" s="38">
        <f t="shared" si="25"/>
        <v>2.1103825623692313E-2</v>
      </c>
      <c r="M45" s="31">
        <f>'[2]Resources-new'!M42</f>
        <v>3.2000277277978759E-2</v>
      </c>
      <c r="N45" s="38">
        <f t="shared" si="17"/>
        <v>1.8925000000000001E-2</v>
      </c>
      <c r="O45" s="32">
        <f t="shared" si="20"/>
        <v>1.862982515139016E-2</v>
      </c>
      <c r="P45" s="33">
        <f t="shared" si="21"/>
        <v>6369474.3860764103</v>
      </c>
      <c r="Q45" s="35"/>
      <c r="R45" s="35">
        <f t="shared" si="22"/>
        <v>0</v>
      </c>
      <c r="S45" s="39">
        <f t="shared" si="3"/>
        <v>6369474.3860764103</v>
      </c>
      <c r="T45" s="36">
        <f t="shared" si="23"/>
        <v>29515647.170586441</v>
      </c>
      <c r="U45" s="36">
        <f t="shared" si="5"/>
        <v>35885121.55666285</v>
      </c>
      <c r="V45" s="40" t="e">
        <f t="shared" si="24"/>
        <v>#REF!</v>
      </c>
      <c r="W45" s="41"/>
      <c r="X45" s="42">
        <v>5.277433582931583E-2</v>
      </c>
      <c r="Y45" s="42" t="e">
        <f t="shared" si="26"/>
        <v>#REF!</v>
      </c>
      <c r="Z45" s="26">
        <f t="shared" si="27"/>
        <v>450000</v>
      </c>
      <c r="AA45" s="43">
        <f t="shared" si="28"/>
        <v>19664426.946118172</v>
      </c>
      <c r="AB45" s="45">
        <v>5.277433582931583E-2</v>
      </c>
    </row>
    <row r="46" spans="1:28" ht="18" customHeight="1" x14ac:dyDescent="0.2">
      <c r="A46" s="94" t="s">
        <v>62</v>
      </c>
      <c r="B46" s="100">
        <f>'[1]State Population'!$K43</f>
        <v>770385</v>
      </c>
      <c r="C46" s="101">
        <f t="shared" si="7"/>
        <v>1.9294685856036151E-2</v>
      </c>
      <c r="D46" s="101">
        <f t="shared" si="8"/>
        <v>9.6473429280180753E-3</v>
      </c>
      <c r="E46" s="102">
        <f>'[1]Poverty-Uninsured Population'!$E41</f>
        <v>2.1383212188155823E-2</v>
      </c>
      <c r="F46" s="102">
        <f t="shared" si="18"/>
        <v>6.4149636564467469E-3</v>
      </c>
      <c r="G46" s="101">
        <f>[1]Prevalence!$J41</f>
        <v>2.2997915448446406E-2</v>
      </c>
      <c r="H46" s="101">
        <f t="shared" si="19"/>
        <v>4.5995830896892811E-3</v>
      </c>
      <c r="I46" s="102">
        <f t="shared" si="11"/>
        <v>2.0661889674154103E-2</v>
      </c>
      <c r="J46" s="30">
        <f>'[2]Self Suff. Calc'!F43</f>
        <v>0.9076270674365593</v>
      </c>
      <c r="K46" s="31">
        <f t="shared" si="16"/>
        <v>1.9898449937552548E-2</v>
      </c>
      <c r="L46" s="38">
        <f t="shared" si="25"/>
        <v>1.8999206133176197E-2</v>
      </c>
      <c r="M46" s="31">
        <f>'[2]Resources-new'!M43</f>
        <v>1.7310135838113212E-2</v>
      </c>
      <c r="N46" s="38">
        <f t="shared" si="17"/>
        <v>1.9369999999999998E-2</v>
      </c>
      <c r="O46" s="32">
        <f t="shared" si="20"/>
        <v>1.9067884448212804E-2</v>
      </c>
      <c r="P46" s="33">
        <f t="shared" si="21"/>
        <v>6519245.3822087208</v>
      </c>
      <c r="Q46" s="35"/>
      <c r="R46" s="35">
        <f t="shared" si="22"/>
        <v>0</v>
      </c>
      <c r="S46" s="39">
        <f t="shared" si="3"/>
        <v>6519245.3822087208</v>
      </c>
      <c r="T46" s="36">
        <f t="shared" si="23"/>
        <v>26854330.793197673</v>
      </c>
      <c r="U46" s="36">
        <f t="shared" si="5"/>
        <v>33373576.175406393</v>
      </c>
      <c r="V46" s="40" t="e">
        <f t="shared" si="24"/>
        <v>#REF!</v>
      </c>
      <c r="W46" s="41"/>
      <c r="X46" s="42">
        <v>8.1958046979177357E-2</v>
      </c>
      <c r="Y46" s="42" t="e">
        <f t="shared" si="26"/>
        <v>#REF!</v>
      </c>
      <c r="Z46" s="26">
        <f t="shared" si="27"/>
        <v>450000</v>
      </c>
      <c r="AA46" s="43">
        <f t="shared" si="28"/>
        <v>28083576.312971614</v>
      </c>
      <c r="AB46" s="45">
        <v>8.1958046979177357E-2</v>
      </c>
    </row>
    <row r="47" spans="1:28" ht="18" customHeight="1" x14ac:dyDescent="0.2">
      <c r="A47" s="94" t="s">
        <v>63</v>
      </c>
      <c r="B47" s="100">
        <f>'[1]State Population'!$K44</f>
        <v>280393</v>
      </c>
      <c r="C47" s="101">
        <f t="shared" si="7"/>
        <v>7.0225859164333992E-3</v>
      </c>
      <c r="D47" s="101">
        <f t="shared" si="8"/>
        <v>3.5112929582166996E-3</v>
      </c>
      <c r="E47" s="102">
        <f>'[1]Poverty-Uninsured Population'!$E42</f>
        <v>6.0839126877198892E-3</v>
      </c>
      <c r="F47" s="102">
        <f t="shared" si="18"/>
        <v>1.8251738063159667E-3</v>
      </c>
      <c r="G47" s="101">
        <f>[1]Prevalence!$J42</f>
        <v>6.0545732918506085E-3</v>
      </c>
      <c r="H47" s="101">
        <f t="shared" si="19"/>
        <v>1.2109146583701219E-3</v>
      </c>
      <c r="I47" s="102">
        <f t="shared" si="11"/>
        <v>6.547381422902788E-3</v>
      </c>
      <c r="J47" s="30">
        <f>'[2]Self Suff. Calc'!F44</f>
        <v>1.0711595570220553</v>
      </c>
      <c r="K47" s="31">
        <f t="shared" si="16"/>
        <v>6.7337449275860668E-3</v>
      </c>
      <c r="L47" s="38">
        <f t="shared" si="25"/>
        <v>6.429435877113001E-3</v>
      </c>
      <c r="M47" s="31">
        <f>'[2]Resources-new'!M44</f>
        <v>6.4123979022079908E-3</v>
      </c>
      <c r="N47" s="38">
        <f t="shared" si="17"/>
        <v>6.4330000000000003E-3</v>
      </c>
      <c r="O47" s="32">
        <f t="shared" si="20"/>
        <v>6.3326639471013423E-3</v>
      </c>
      <c r="P47" s="33">
        <f t="shared" si="21"/>
        <v>2165116.445211601</v>
      </c>
      <c r="Q47" s="35"/>
      <c r="R47" s="35">
        <f t="shared" si="22"/>
        <v>0</v>
      </c>
      <c r="S47" s="39">
        <f t="shared" si="3"/>
        <v>2165116.445211601</v>
      </c>
      <c r="T47" s="36">
        <f t="shared" si="23"/>
        <v>10831970.199960701</v>
      </c>
      <c r="U47" s="36">
        <f t="shared" si="5"/>
        <v>12997086.645172302</v>
      </c>
      <c r="V47" s="40" t="e">
        <f t="shared" si="24"/>
        <v>#REF!</v>
      </c>
      <c r="W47" s="41"/>
      <c r="X47" s="42">
        <v>1.8567032516155504E-2</v>
      </c>
      <c r="Y47" s="42" t="e">
        <f t="shared" si="26"/>
        <v>#REF!</v>
      </c>
      <c r="Z47" s="26">
        <f t="shared" si="27"/>
        <v>450000</v>
      </c>
      <c r="AA47" s="43">
        <f t="shared" si="28"/>
        <v>6369474.3860764103</v>
      </c>
      <c r="AB47" s="45">
        <v>1.8567032516155504E-2</v>
      </c>
    </row>
    <row r="48" spans="1:28" ht="18" customHeight="1" x14ac:dyDescent="0.2">
      <c r="A48" s="94" t="s">
        <v>64</v>
      </c>
      <c r="B48" s="100">
        <f>'[1]State Population'!$K45</f>
        <v>774485</v>
      </c>
      <c r="C48" s="101">
        <f t="shared" si="7"/>
        <v>1.9397372450413959E-2</v>
      </c>
      <c r="D48" s="101">
        <f t="shared" si="8"/>
        <v>9.6986862252069796E-3</v>
      </c>
      <c r="E48" s="102">
        <f>'[1]Poverty-Uninsured Population'!$E43</f>
        <v>1.0940930792850362E-2</v>
      </c>
      <c r="F48" s="102">
        <f t="shared" si="18"/>
        <v>3.2822792378551084E-3</v>
      </c>
      <c r="G48" s="101">
        <f>[1]Prevalence!$J43</f>
        <v>8.8836713104107051E-3</v>
      </c>
      <c r="H48" s="101">
        <f t="shared" si="19"/>
        <v>1.776734262082141E-3</v>
      </c>
      <c r="I48" s="102">
        <f t="shared" si="11"/>
        <v>1.4757699725144229E-2</v>
      </c>
      <c r="J48" s="30">
        <f>'[2]Self Suff. Calc'!F45</f>
        <v>1.4824280019632914</v>
      </c>
      <c r="K48" s="31">
        <f t="shared" si="16"/>
        <v>1.7605510761934447E-2</v>
      </c>
      <c r="L48" s="38">
        <f t="shared" si="25"/>
        <v>1.6809888664472823E-2</v>
      </c>
      <c r="M48" s="31">
        <f>'[2]Resources-new'!M45</f>
        <v>1.6203300616117335E-2</v>
      </c>
      <c r="N48" s="38">
        <f t="shared" si="17"/>
        <v>1.6936E-2</v>
      </c>
      <c r="O48" s="32">
        <f t="shared" si="20"/>
        <v>1.6671847755030052E-2</v>
      </c>
      <c r="P48" s="33">
        <f t="shared" si="21"/>
        <v>5700048.5179704139</v>
      </c>
      <c r="Q48" s="35"/>
      <c r="R48" s="35">
        <f t="shared" si="22"/>
        <v>0</v>
      </c>
      <c r="S48" s="39">
        <f t="shared" si="3"/>
        <v>5700048.5179704139</v>
      </c>
      <c r="T48" s="36">
        <f t="shared" si="23"/>
        <v>25939396.279777631</v>
      </c>
      <c r="U48" s="36">
        <f t="shared" si="5"/>
        <v>31639444.797748044</v>
      </c>
      <c r="V48" s="40" t="e">
        <f t="shared" si="24"/>
        <v>#REF!</v>
      </c>
      <c r="W48" s="41"/>
      <c r="X48" s="42">
        <v>1.6892912093548058E-2</v>
      </c>
      <c r="Y48" s="42" t="e">
        <f t="shared" si="26"/>
        <v>#REF!</v>
      </c>
      <c r="Z48" s="26">
        <f t="shared" si="27"/>
        <v>450000</v>
      </c>
      <c r="AA48" s="43">
        <f t="shared" si="28"/>
        <v>6519245.3822087208</v>
      </c>
      <c r="AB48" s="45">
        <v>1.6892912093548058E-2</v>
      </c>
    </row>
    <row r="49" spans="1:28" ht="18" customHeight="1" x14ac:dyDescent="0.2">
      <c r="A49" s="94" t="s">
        <v>65</v>
      </c>
      <c r="B49" s="100">
        <f>'[1]State Population'!$K46</f>
        <v>454593</v>
      </c>
      <c r="C49" s="101">
        <f t="shared" si="7"/>
        <v>1.138551390194908E-2</v>
      </c>
      <c r="D49" s="101">
        <f t="shared" si="8"/>
        <v>5.6927569509745398E-3</v>
      </c>
      <c r="E49" s="102">
        <f>'[1]Poverty-Uninsured Population'!$E44</f>
        <v>1.1506850786240152E-2</v>
      </c>
      <c r="F49" s="102">
        <f t="shared" si="18"/>
        <v>3.4520552358720453E-3</v>
      </c>
      <c r="G49" s="101">
        <f>[1]Prevalence!$J44</f>
        <v>1.1793116069794536E-2</v>
      </c>
      <c r="H49" s="101">
        <f t="shared" si="19"/>
        <v>2.3586232139589072E-3</v>
      </c>
      <c r="I49" s="102">
        <f t="shared" si="11"/>
        <v>1.1503435400805492E-2</v>
      </c>
      <c r="J49" s="30">
        <f>'[2]Self Suff. Calc'!F46</f>
        <v>1.1150494015147712</v>
      </c>
      <c r="K49" s="31">
        <f t="shared" si="16"/>
        <v>1.2032820744096093E-2</v>
      </c>
      <c r="L49" s="38">
        <f t="shared" si="25"/>
        <v>1.1489037708871866E-2</v>
      </c>
      <c r="M49" s="31">
        <f>'[2]Resources-new'!M46</f>
        <v>1.0272809144904313E-2</v>
      </c>
      <c r="N49" s="38">
        <f t="shared" si="17"/>
        <v>1.1761000000000001E-2</v>
      </c>
      <c r="O49" s="32">
        <f t="shared" si="20"/>
        <v>1.1577562674002624E-2</v>
      </c>
      <c r="P49" s="33">
        <f t="shared" si="21"/>
        <v>3958329.6303643151</v>
      </c>
      <c r="Q49" s="35"/>
      <c r="R49" s="35">
        <f t="shared" si="22"/>
        <v>0</v>
      </c>
      <c r="S49" s="39">
        <f t="shared" si="3"/>
        <v>3958329.6303643151</v>
      </c>
      <c r="T49" s="36">
        <f t="shared" si="23"/>
        <v>18464033.985493537</v>
      </c>
      <c r="U49" s="36">
        <f t="shared" si="5"/>
        <v>22422363.615857851</v>
      </c>
      <c r="V49" s="40" t="e">
        <f t="shared" si="24"/>
        <v>#REF!</v>
      </c>
      <c r="W49" s="41"/>
      <c r="X49" s="42">
        <v>6.8139296338085957E-3</v>
      </c>
      <c r="Y49" s="42" t="e">
        <f t="shared" si="26"/>
        <v>#REF!</v>
      </c>
      <c r="Z49" s="26">
        <f t="shared" si="27"/>
        <v>450000</v>
      </c>
      <c r="AA49" s="43">
        <f t="shared" si="28"/>
        <v>2165116.445211601</v>
      </c>
      <c r="AB49" s="45">
        <v>6.8139296338085957E-3</v>
      </c>
    </row>
    <row r="50" spans="1:28" ht="18" customHeight="1" x14ac:dyDescent="0.2">
      <c r="A50" s="94" t="s">
        <v>66</v>
      </c>
      <c r="B50" s="100">
        <f>'[1]State Population'!$K47</f>
        <v>1954286</v>
      </c>
      <c r="C50" s="101">
        <f t="shared" si="7"/>
        <v>4.8946091165909852E-2</v>
      </c>
      <c r="D50" s="101">
        <f t="shared" si="8"/>
        <v>2.4473045582954926E-2</v>
      </c>
      <c r="E50" s="102">
        <f>'[1]Poverty-Uninsured Population'!$E45</f>
        <v>3.1553195026802872E-2</v>
      </c>
      <c r="F50" s="102">
        <f t="shared" si="18"/>
        <v>9.4659585080408611E-3</v>
      </c>
      <c r="G50" s="101">
        <f>[1]Prevalence!$J45</f>
        <v>2.6766177593079466E-2</v>
      </c>
      <c r="H50" s="101">
        <f t="shared" si="19"/>
        <v>5.3532355186158937E-3</v>
      </c>
      <c r="I50" s="102">
        <f t="shared" si="11"/>
        <v>3.929223960961168E-2</v>
      </c>
      <c r="J50" s="30">
        <f>'[2]Self Suff. Calc'!F47</f>
        <v>1.3549209654156584</v>
      </c>
      <c r="K50" s="31">
        <f t="shared" si="16"/>
        <v>4.4870495455846385E-2</v>
      </c>
      <c r="L50" s="38">
        <f t="shared" si="25"/>
        <v>4.2842723686457501E-2</v>
      </c>
      <c r="M50" s="31">
        <f>'[2]Resources-new'!M47</f>
        <v>4.2353369238825447E-2</v>
      </c>
      <c r="N50" s="38">
        <f t="shared" si="17"/>
        <v>4.2942000000000001E-2</v>
      </c>
      <c r="O50" s="32">
        <f t="shared" si="20"/>
        <v>4.2272229941928467E-2</v>
      </c>
      <c r="P50" s="33">
        <f t="shared" si="21"/>
        <v>14452732.844749972</v>
      </c>
      <c r="Q50" s="35"/>
      <c r="R50" s="35">
        <f t="shared" si="22"/>
        <v>0</v>
      </c>
      <c r="S50" s="39">
        <f t="shared" si="3"/>
        <v>14452732.844749972</v>
      </c>
      <c r="T50" s="36">
        <f t="shared" si="23"/>
        <v>73071813.181405544</v>
      </c>
      <c r="U50" s="36">
        <f t="shared" si="5"/>
        <v>87524546.026155517</v>
      </c>
      <c r="V50" s="40" t="e">
        <f t="shared" si="24"/>
        <v>#REF!</v>
      </c>
      <c r="W50" s="41"/>
      <c r="X50" s="42">
        <v>1.6317365883680376E-2</v>
      </c>
      <c r="Y50" s="42" t="e">
        <f t="shared" si="26"/>
        <v>#REF!</v>
      </c>
      <c r="Z50" s="26">
        <f t="shared" si="27"/>
        <v>450000</v>
      </c>
      <c r="AA50" s="43">
        <f t="shared" si="28"/>
        <v>5700048.5179704139</v>
      </c>
      <c r="AB50" s="45">
        <v>1.6317365883680376E-2</v>
      </c>
    </row>
    <row r="51" spans="1:28" ht="18" customHeight="1" x14ac:dyDescent="0.2">
      <c r="A51" s="94" t="s">
        <v>67</v>
      </c>
      <c r="B51" s="100">
        <f>'[1]State Population'!$K48</f>
        <v>274871</v>
      </c>
      <c r="C51" s="101">
        <f t="shared" si="7"/>
        <v>6.8842846056640676E-3</v>
      </c>
      <c r="D51" s="101">
        <f t="shared" si="8"/>
        <v>3.4421423028320338E-3</v>
      </c>
      <c r="E51" s="102">
        <f>'[1]Poverty-Uninsured Population'!$E46</f>
        <v>6.0811687339278799E-3</v>
      </c>
      <c r="F51" s="102">
        <f t="shared" si="18"/>
        <v>1.8243506201783639E-3</v>
      </c>
      <c r="G51" s="101">
        <f>[1]Prevalence!$J46</f>
        <v>5.8894161023796028E-3</v>
      </c>
      <c r="H51" s="101">
        <f t="shared" si="19"/>
        <v>1.1778832204759207E-3</v>
      </c>
      <c r="I51" s="102">
        <f t="shared" si="11"/>
        <v>6.4443761434863182E-3</v>
      </c>
      <c r="J51" s="30">
        <f>'[2]Self Suff. Calc'!F48</f>
        <v>1.2510658669016386</v>
      </c>
      <c r="K51" s="31">
        <f t="shared" si="16"/>
        <v>7.0915612967281712E-3</v>
      </c>
      <c r="L51" s="38">
        <f t="shared" si="25"/>
        <v>6.771081933790302E-3</v>
      </c>
      <c r="M51" s="31">
        <f>'[2]Resources-new'!M48</f>
        <v>7.7101885590351374E-3</v>
      </c>
      <c r="N51" s="38">
        <f t="shared" si="17"/>
        <v>6.5830000000000003E-3</v>
      </c>
      <c r="O51" s="32">
        <f t="shared" si="20"/>
        <v>6.480324384232572E-3</v>
      </c>
      <c r="P51" s="33">
        <f t="shared" si="21"/>
        <v>2215601.050649459</v>
      </c>
      <c r="Q51" s="35"/>
      <c r="R51" s="35">
        <f t="shared" si="22"/>
        <v>0</v>
      </c>
      <c r="S51" s="39">
        <f t="shared" si="3"/>
        <v>2215601.050649459</v>
      </c>
      <c r="T51" s="36">
        <f t="shared" si="23"/>
        <v>11734512.087642023</v>
      </c>
      <c r="U51" s="36">
        <f t="shared" si="5"/>
        <v>13950113.138291482</v>
      </c>
      <c r="V51" s="40" t="e">
        <f t="shared" si="24"/>
        <v>#REF!</v>
      </c>
      <c r="W51" s="41"/>
      <c r="X51" s="42">
        <v>1.1614934865114371E-2</v>
      </c>
      <c r="Y51" s="42" t="e">
        <f t="shared" si="26"/>
        <v>#REF!</v>
      </c>
      <c r="Z51" s="26">
        <f t="shared" si="27"/>
        <v>450000</v>
      </c>
      <c r="AA51" s="43">
        <f t="shared" si="28"/>
        <v>3958329.6303643151</v>
      </c>
      <c r="AB51" s="45">
        <v>1.1614934865114371E-2</v>
      </c>
    </row>
    <row r="52" spans="1:28" ht="18" customHeight="1" x14ac:dyDescent="0.2">
      <c r="A52" s="94" t="s">
        <v>68</v>
      </c>
      <c r="B52" s="100">
        <f>'[1]State Population'!$K49</f>
        <v>178773</v>
      </c>
      <c r="C52" s="101">
        <f t="shared" si="7"/>
        <v>4.4774611065131727E-3</v>
      </c>
      <c r="D52" s="101">
        <f t="shared" si="8"/>
        <v>2.2387305532565864E-3</v>
      </c>
      <c r="E52" s="102">
        <f>'[1]Poverty-Uninsured Population'!$E47</f>
        <v>5.3612705252024575E-3</v>
      </c>
      <c r="F52" s="102">
        <f t="shared" si="18"/>
        <v>1.6083811575607371E-3</v>
      </c>
      <c r="G52" s="101">
        <f>[1]Prevalence!$J47</f>
        <v>5.3921590508371683E-3</v>
      </c>
      <c r="H52" s="101">
        <f t="shared" si="19"/>
        <v>1.0784318101674337E-3</v>
      </c>
      <c r="I52" s="102">
        <f t="shared" si="11"/>
        <v>4.9255435209847572E-3</v>
      </c>
      <c r="J52" s="30">
        <f>'[2]Self Suff. Calc'!F49</f>
        <v>0.91706547254023674</v>
      </c>
      <c r="K52" s="31">
        <f t="shared" si="16"/>
        <v>4.7621444712266092E-3</v>
      </c>
      <c r="L52" s="38">
        <f t="shared" si="25"/>
        <v>4.5469353004251208E-3</v>
      </c>
      <c r="M52" s="31">
        <f>'[2]Resources-new'!M49</f>
        <v>5.0802221978863129E-3</v>
      </c>
      <c r="N52" s="38">
        <f t="shared" si="17"/>
        <v>4.4400000000000004E-3</v>
      </c>
      <c r="O52" s="32">
        <f t="shared" si="20"/>
        <v>4.3707489390844021E-3</v>
      </c>
      <c r="P52" s="33">
        <f t="shared" si="21"/>
        <v>1494344.320960595</v>
      </c>
      <c r="Q52" s="35"/>
      <c r="R52" s="35">
        <f t="shared" si="22"/>
        <v>0</v>
      </c>
      <c r="S52" s="39">
        <f t="shared" si="3"/>
        <v>1494344.320960595</v>
      </c>
      <c r="T52" s="36">
        <f t="shared" si="23"/>
        <v>7717344.6179189822</v>
      </c>
      <c r="U52" s="36">
        <f t="shared" si="5"/>
        <v>9211688.9388795774</v>
      </c>
      <c r="V52" s="40" t="e">
        <f t="shared" si="24"/>
        <v>#REF!</v>
      </c>
      <c r="W52" s="41"/>
      <c r="X52" s="42">
        <v>4.5966355523643448E-2</v>
      </c>
      <c r="Y52" s="42" t="e">
        <f t="shared" si="26"/>
        <v>#REF!</v>
      </c>
      <c r="Z52" s="26">
        <f t="shared" si="27"/>
        <v>450000</v>
      </c>
      <c r="AA52" s="43">
        <f t="shared" si="28"/>
        <v>14452732.844749972</v>
      </c>
      <c r="AB52" s="45">
        <v>4.5966355523643448E-2</v>
      </c>
    </row>
    <row r="53" spans="1:28" ht="18" customHeight="1" x14ac:dyDescent="0.2">
      <c r="A53" s="94" t="s">
        <v>69</v>
      </c>
      <c r="B53" s="100">
        <f>'[1]State Population'!$K50</f>
        <v>3213</v>
      </c>
      <c r="C53" s="101">
        <f t="shared" si="7"/>
        <v>8.0471226277048676E-5</v>
      </c>
      <c r="D53" s="101">
        <f t="shared" si="8"/>
        <v>4.0235613138524338E-5</v>
      </c>
      <c r="E53" s="102">
        <f>'[1]Poverty-Uninsured Population'!$E48</f>
        <v>8.4394985689931754E-5</v>
      </c>
      <c r="F53" s="102">
        <f t="shared" si="18"/>
        <v>2.5318495706979527E-5</v>
      </c>
      <c r="G53" s="101">
        <f>[1]Prevalence!$J48</f>
        <v>7.0526583611943097E-5</v>
      </c>
      <c r="H53" s="101">
        <f t="shared" si="19"/>
        <v>1.4105316722388619E-5</v>
      </c>
      <c r="I53" s="102">
        <f t="shared" si="11"/>
        <v>7.9659425567892481E-5</v>
      </c>
      <c r="J53" s="30">
        <f>'[2]Self Suff. Calc'!F50</f>
        <v>0.85961072192666421</v>
      </c>
      <c r="K53" s="31">
        <f t="shared" si="16"/>
        <v>7.5186093869007261E-5</v>
      </c>
      <c r="L53" s="38">
        <f t="shared" si="25"/>
        <v>7.1788310157253516E-5</v>
      </c>
      <c r="M53" s="31">
        <f>'[2]Resources-new'!M50</f>
        <v>5.5894122507123582E-4</v>
      </c>
      <c r="N53" s="38">
        <f t="shared" si="17"/>
        <v>5.7000000000000003E-5</v>
      </c>
      <c r="O53" s="32">
        <f t="shared" si="20"/>
        <v>5.6110966109867321E-5</v>
      </c>
      <c r="P53" s="33">
        <f t="shared" si="21"/>
        <v>19184.150066386017</v>
      </c>
      <c r="Q53" s="35"/>
      <c r="R53" s="35">
        <f t="shared" si="22"/>
        <v>0</v>
      </c>
      <c r="S53" s="39">
        <f t="shared" si="3"/>
        <v>19184.150066386017</v>
      </c>
      <c r="T53" s="36">
        <f t="shared" si="23"/>
        <v>1481244.897506255</v>
      </c>
      <c r="U53" s="36">
        <f t="shared" si="5"/>
        <v>1500429.0475726409</v>
      </c>
      <c r="V53" s="40" t="e">
        <f t="shared" si="24"/>
        <v>#REF!</v>
      </c>
      <c r="W53" s="41"/>
      <c r="X53" s="42">
        <v>7.3816801723253665E-3</v>
      </c>
      <c r="Y53" s="42" t="e">
        <f t="shared" si="26"/>
        <v>#REF!</v>
      </c>
      <c r="Z53" s="26">
        <f t="shared" si="27"/>
        <v>450000</v>
      </c>
      <c r="AA53" s="43">
        <f t="shared" si="28"/>
        <v>2215601.050649459</v>
      </c>
      <c r="AB53" s="45">
        <v>7.3816801723253665E-3</v>
      </c>
    </row>
    <row r="54" spans="1:28" ht="18" customHeight="1" x14ac:dyDescent="0.2">
      <c r="A54" s="94" t="s">
        <v>70</v>
      </c>
      <c r="B54" s="100">
        <f>'[1]State Population'!$K51</f>
        <v>44584</v>
      </c>
      <c r="C54" s="101">
        <f t="shared" si="7"/>
        <v>1.116629054570787E-3</v>
      </c>
      <c r="D54" s="101">
        <f t="shared" si="8"/>
        <v>5.5831452728539348E-4</v>
      </c>
      <c r="E54" s="102">
        <f>'[1]Poverty-Uninsured Population'!$E49</f>
        <v>1.457294088371038E-3</v>
      </c>
      <c r="F54" s="102">
        <f t="shared" si="18"/>
        <v>4.3718822651131136E-4</v>
      </c>
      <c r="G54" s="101">
        <f>[1]Prevalence!$J49</f>
        <v>1.3775002343446607E-3</v>
      </c>
      <c r="H54" s="101">
        <f t="shared" si="19"/>
        <v>2.7550004686893216E-4</v>
      </c>
      <c r="I54" s="102">
        <f t="shared" si="11"/>
        <v>1.2710028006656369E-3</v>
      </c>
      <c r="J54" s="30">
        <f>'[2]Self Suff. Calc'!F51</f>
        <v>0.81340444934339518</v>
      </c>
      <c r="K54" s="31">
        <f t="shared" si="16"/>
        <v>1.1761374136751203E-3</v>
      </c>
      <c r="L54" s="38">
        <f t="shared" si="25"/>
        <v>1.1229858221862476E-3</v>
      </c>
      <c r="M54" s="31">
        <f>'[2]Resources-new'!M51</f>
        <v>1.6581769841231299E-3</v>
      </c>
      <c r="N54" s="38">
        <f t="shared" si="17"/>
        <v>1.016E-3</v>
      </c>
      <c r="O54" s="32">
        <f t="shared" si="20"/>
        <v>1.0001533608355298E-3</v>
      </c>
      <c r="P54" s="33">
        <f t="shared" si="21"/>
        <v>341949.06083242444</v>
      </c>
      <c r="Q54" s="35"/>
      <c r="R54" s="35">
        <f t="shared" si="22"/>
        <v>0</v>
      </c>
      <c r="S54" s="39">
        <f t="shared" si="3"/>
        <v>341949.06083242444</v>
      </c>
      <c r="T54" s="36">
        <f t="shared" si="23"/>
        <v>2753282.7052392247</v>
      </c>
      <c r="U54" s="36">
        <f t="shared" si="5"/>
        <v>3095231.7660716493</v>
      </c>
      <c r="V54" s="40" t="e">
        <f t="shared" si="24"/>
        <v>#REF!</v>
      </c>
      <c r="W54" s="41"/>
      <c r="X54" s="42">
        <v>4.8546517591547848E-3</v>
      </c>
      <c r="Y54" s="42" t="e">
        <f t="shared" si="26"/>
        <v>#REF!</v>
      </c>
      <c r="Z54" s="26">
        <f t="shared" si="27"/>
        <v>450000</v>
      </c>
      <c r="AA54" s="43">
        <f t="shared" si="28"/>
        <v>1494344.320960595</v>
      </c>
      <c r="AB54" s="45">
        <v>4.8546517591547848E-3</v>
      </c>
    </row>
    <row r="55" spans="1:28" ht="18" customHeight="1" x14ac:dyDescent="0.2">
      <c r="A55" s="94" t="s">
        <v>71</v>
      </c>
      <c r="B55" s="100">
        <f>'[1]State Population'!$K52</f>
        <v>441307</v>
      </c>
      <c r="C55" s="101">
        <f t="shared" si="7"/>
        <v>1.1052759245143332E-2</v>
      </c>
      <c r="D55" s="101">
        <f t="shared" si="8"/>
        <v>5.5263796225716658E-3</v>
      </c>
      <c r="E55" s="102">
        <f>'[1]Poverty-Uninsured Population'!$E50</f>
        <v>8.4643600095687926E-3</v>
      </c>
      <c r="F55" s="102">
        <f t="shared" si="18"/>
        <v>2.5393080028706379E-3</v>
      </c>
      <c r="G55" s="101">
        <f>[1]Prevalence!$J50</f>
        <v>7.7231072762901235E-3</v>
      </c>
      <c r="H55" s="101">
        <f t="shared" si="19"/>
        <v>1.5446214552580248E-3</v>
      </c>
      <c r="I55" s="102">
        <f t="shared" si="11"/>
        <v>9.6103090807003293E-3</v>
      </c>
      <c r="J55" s="30">
        <f>'[2]Self Suff. Calc'!F52</f>
        <v>1.0682128357610661</v>
      </c>
      <c r="K55" s="31">
        <f t="shared" si="16"/>
        <v>9.872527654674286E-3</v>
      </c>
      <c r="L55" s="38">
        <f t="shared" si="25"/>
        <v>9.4263718307351693E-3</v>
      </c>
      <c r="M55" s="31">
        <f>'[2]Resources-new'!M52</f>
        <v>1.01355602631429E-2</v>
      </c>
      <c r="N55" s="38">
        <f t="shared" si="17"/>
        <v>9.2849999999999999E-3</v>
      </c>
      <c r="O55" s="32">
        <f t="shared" si="20"/>
        <v>9.1401810584231247E-3</v>
      </c>
      <c r="P55" s="33">
        <f t="shared" si="21"/>
        <v>3124997.0766034066</v>
      </c>
      <c r="Q55" s="35"/>
      <c r="R55" s="35">
        <f t="shared" si="22"/>
        <v>0</v>
      </c>
      <c r="S55" s="39">
        <f t="shared" si="3"/>
        <v>3124997.0766034066</v>
      </c>
      <c r="T55" s="36">
        <f t="shared" si="23"/>
        <v>16090846.156529861</v>
      </c>
      <c r="U55" s="36">
        <f t="shared" si="5"/>
        <v>19215843.233133268</v>
      </c>
      <c r="V55" s="40" t="e">
        <f t="shared" si="24"/>
        <v>#REF!</v>
      </c>
      <c r="W55" s="41"/>
      <c r="X55" s="42">
        <v>9.3178787567955686E-4</v>
      </c>
      <c r="Y55" s="42" t="e">
        <f t="shared" si="26"/>
        <v>#REF!</v>
      </c>
      <c r="Z55" s="26">
        <f t="shared" si="27"/>
        <v>350000</v>
      </c>
      <c r="AA55" s="43">
        <f t="shared" si="28"/>
        <v>19184.150066386017</v>
      </c>
      <c r="AB55" s="45">
        <v>9.3178787567955686E-4</v>
      </c>
    </row>
    <row r="56" spans="1:28" ht="18" customHeight="1" x14ac:dyDescent="0.2">
      <c r="A56" s="94" t="s">
        <v>72</v>
      </c>
      <c r="B56" s="100">
        <f>'[1]State Population'!$K53</f>
        <v>500675</v>
      </c>
      <c r="C56" s="101">
        <f t="shared" si="7"/>
        <v>1.2539661131734003E-2</v>
      </c>
      <c r="D56" s="101">
        <f t="shared" si="8"/>
        <v>6.2698305658670014E-3</v>
      </c>
      <c r="E56" s="102">
        <f>'[1]Poverty-Uninsured Population'!$E51</f>
        <v>1.0533491945292415E-2</v>
      </c>
      <c r="F56" s="102">
        <f t="shared" si="18"/>
        <v>3.1600475835877242E-3</v>
      </c>
      <c r="G56" s="101">
        <f>[1]Prevalence!$J51</f>
        <v>8.0105700601261452E-3</v>
      </c>
      <c r="H56" s="101">
        <f t="shared" si="19"/>
        <v>1.6021140120252291E-3</v>
      </c>
      <c r="I56" s="102">
        <f t="shared" si="11"/>
        <v>1.1031992161479955E-2</v>
      </c>
      <c r="J56" s="30">
        <f>'[2]Self Suff. Calc'!F53</f>
        <v>1.0979405459192104</v>
      </c>
      <c r="K56" s="31">
        <f t="shared" si="16"/>
        <v>1.1464183895428675E-2</v>
      </c>
      <c r="L56" s="38">
        <f t="shared" si="25"/>
        <v>1.0946098498196806E-2</v>
      </c>
      <c r="M56" s="31">
        <f>'[2]Resources-new'!M53</f>
        <v>1.0004844094319466E-2</v>
      </c>
      <c r="N56" s="38">
        <f t="shared" si="17"/>
        <v>1.1152E-2</v>
      </c>
      <c r="O56" s="32">
        <f t="shared" si="20"/>
        <v>1.0978061299249831E-2</v>
      </c>
      <c r="P56" s="33">
        <f t="shared" si="21"/>
        <v>3753362.1322866115</v>
      </c>
      <c r="Q56" s="35"/>
      <c r="R56" s="35">
        <f t="shared" si="22"/>
        <v>0</v>
      </c>
      <c r="S56" s="39">
        <f t="shared" si="3"/>
        <v>3753362.1322866115</v>
      </c>
      <c r="T56" s="36">
        <f t="shared" si="23"/>
        <v>18079699.526728429</v>
      </c>
      <c r="U56" s="36">
        <f t="shared" si="5"/>
        <v>21833061.659015041</v>
      </c>
      <c r="V56" s="40" t="e">
        <f t="shared" si="24"/>
        <v>#REF!</v>
      </c>
      <c r="W56" s="41"/>
      <c r="X56" s="42">
        <v>1.7319725100010258E-3</v>
      </c>
      <c r="Y56" s="42" t="e">
        <f t="shared" si="26"/>
        <v>#REF!</v>
      </c>
      <c r="Z56" s="26">
        <f t="shared" si="27"/>
        <v>450000</v>
      </c>
      <c r="AA56" s="43">
        <f t="shared" si="28"/>
        <v>341949.06083242444</v>
      </c>
      <c r="AB56" s="45">
        <v>1.7319725100010258E-3</v>
      </c>
    </row>
    <row r="57" spans="1:28" ht="18" customHeight="1" x14ac:dyDescent="0.2">
      <c r="A57" s="94" t="s">
        <v>73</v>
      </c>
      <c r="B57" s="100">
        <f>'[1]State Population'!$K54</f>
        <v>558972</v>
      </c>
      <c r="C57" s="101">
        <f t="shared" si="7"/>
        <v>1.3999739276232324E-2</v>
      </c>
      <c r="D57" s="101">
        <f t="shared" si="8"/>
        <v>6.9998696381161621E-3</v>
      </c>
      <c r="E57" s="102">
        <f>'[1]Poverty-Uninsured Population'!$E52</f>
        <v>1.697842794191818E-2</v>
      </c>
      <c r="F57" s="102">
        <f t="shared" si="18"/>
        <v>5.0935283825754539E-3</v>
      </c>
      <c r="G57" s="101">
        <f>[1]Prevalence!$J52</f>
        <v>1.6327350476947181E-2</v>
      </c>
      <c r="H57" s="101">
        <f t="shared" si="19"/>
        <v>3.2654700953894363E-3</v>
      </c>
      <c r="I57" s="102">
        <f t="shared" si="11"/>
        <v>1.5358868116081052E-2</v>
      </c>
      <c r="J57" s="30">
        <f>'[2]Self Suff. Calc'!F54</f>
        <v>0.87613999467311376</v>
      </c>
      <c r="K57" s="31">
        <f t="shared" si="16"/>
        <v>1.4597928321411956E-2</v>
      </c>
      <c r="L57" s="38">
        <f t="shared" si="25"/>
        <v>1.393822383985904E-2</v>
      </c>
      <c r="M57" s="31">
        <f>'[2]Resources-new'!M54</f>
        <v>1.2880923283307359E-2</v>
      </c>
      <c r="N57" s="38">
        <f t="shared" si="17"/>
        <v>1.4167000000000001E-2</v>
      </c>
      <c r="O57" s="32">
        <f t="shared" si="20"/>
        <v>1.3946036085587551E-2</v>
      </c>
      <c r="P57" s="33">
        <f t="shared" si="21"/>
        <v>4768102.7015875569</v>
      </c>
      <c r="Q57" s="35"/>
      <c r="R57" s="35">
        <f t="shared" si="22"/>
        <v>0</v>
      </c>
      <c r="S57" s="39">
        <f t="shared" si="3"/>
        <v>4768102.7015875569</v>
      </c>
      <c r="T57" s="36">
        <f t="shared" si="23"/>
        <v>20492185.024153028</v>
      </c>
      <c r="U57" s="36">
        <f t="shared" si="5"/>
        <v>25260287.725740585</v>
      </c>
      <c r="V57" s="40" t="e">
        <f t="shared" si="24"/>
        <v>#REF!</v>
      </c>
      <c r="W57" s="41"/>
      <c r="X57" s="42">
        <v>1.012206380141553E-2</v>
      </c>
      <c r="Y57" s="42" t="e">
        <f t="shared" si="26"/>
        <v>#REF!</v>
      </c>
      <c r="Z57" s="26">
        <f t="shared" si="27"/>
        <v>450000</v>
      </c>
      <c r="AA57" s="43">
        <f t="shared" si="28"/>
        <v>3124997.0766034066</v>
      </c>
      <c r="AB57" s="45">
        <v>1.012206380141553E-2</v>
      </c>
    </row>
    <row r="58" spans="1:28" ht="18" customHeight="1" x14ac:dyDescent="0.2">
      <c r="A58" s="104" t="s">
        <v>74</v>
      </c>
      <c r="B58" s="100">
        <f>'[1]State Population'!$K55</f>
        <v>175406</v>
      </c>
      <c r="C58" s="101">
        <f t="shared" si="7"/>
        <v>4.39313287156925E-3</v>
      </c>
      <c r="D58" s="101">
        <f t="shared" si="8"/>
        <v>2.196566435784625E-3</v>
      </c>
      <c r="E58" s="102">
        <f>'[1]Poverty-Uninsured Population'!$E53</f>
        <v>5.6500487367081124E-3</v>
      </c>
      <c r="F58" s="102">
        <f t="shared" si="18"/>
        <v>1.6950146210124336E-3</v>
      </c>
      <c r="G58" s="101">
        <f>[1]Prevalence!$J53</f>
        <v>5.4117993652607471E-3</v>
      </c>
      <c r="H58" s="101">
        <f t="shared" si="19"/>
        <v>1.0823598730521494E-3</v>
      </c>
      <c r="I58" s="102">
        <f t="shared" si="11"/>
        <v>4.9739409298492077E-3</v>
      </c>
      <c r="J58" s="47">
        <f>'[2]Self Suff. Calc'!F55</f>
        <v>0.84375588693571013</v>
      </c>
      <c r="K58" s="48">
        <f t="shared" si="16"/>
        <v>4.6630813342418247E-3</v>
      </c>
      <c r="L58" s="49">
        <f t="shared" si="25"/>
        <v>4.4523489901507184E-3</v>
      </c>
      <c r="M58" s="48">
        <f>'[2]Resources-new'!M55</f>
        <v>5.4033518929818081E-3</v>
      </c>
      <c r="N58" s="49">
        <f t="shared" si="17"/>
        <v>4.2620000000000002E-3</v>
      </c>
      <c r="O58" s="50">
        <f t="shared" si="20"/>
        <v>4.1955252203553428E-3</v>
      </c>
      <c r="P58" s="51">
        <f t="shared" si="21"/>
        <v>1434435.9225076705</v>
      </c>
      <c r="Q58" s="52"/>
      <c r="R58" s="52">
        <f t="shared" si="22"/>
        <v>0</v>
      </c>
      <c r="S58" s="53">
        <f t="shared" si="3"/>
        <v>1434435.9225076705</v>
      </c>
      <c r="T58" s="36">
        <f t="shared" si="23"/>
        <v>7599614.6734012039</v>
      </c>
      <c r="U58" s="36">
        <f t="shared" si="5"/>
        <v>9034050.5959088746</v>
      </c>
      <c r="V58" s="54" t="e">
        <f t="shared" si="24"/>
        <v>#REF!</v>
      </c>
      <c r="W58" s="41"/>
      <c r="X58" s="42">
        <v>1.1373166478613191E-2</v>
      </c>
      <c r="Y58" s="42" t="e">
        <f t="shared" si="26"/>
        <v>#REF!</v>
      </c>
      <c r="Z58" s="26">
        <f t="shared" si="27"/>
        <v>450000</v>
      </c>
      <c r="AA58" s="43">
        <f t="shared" si="28"/>
        <v>3753362.1322866115</v>
      </c>
      <c r="AB58" s="45">
        <v>1.1373166478613191E-2</v>
      </c>
    </row>
    <row r="59" spans="1:28" ht="18" customHeight="1" x14ac:dyDescent="0.2">
      <c r="A59" s="94" t="s">
        <v>75</v>
      </c>
      <c r="B59" s="100">
        <f>'[1]State Population'!$K56</f>
        <v>64387</v>
      </c>
      <c r="C59" s="101">
        <f t="shared" si="7"/>
        <v>1.6126053054156034E-3</v>
      </c>
      <c r="D59" s="101">
        <f t="shared" si="8"/>
        <v>8.0630265270780171E-4</v>
      </c>
      <c r="E59" s="102">
        <f>'[1]Poverty-Uninsured Population'!$E54</f>
        <v>2.1086066820477142E-3</v>
      </c>
      <c r="F59" s="102">
        <f t="shared" si="18"/>
        <v>6.3258200461431427E-4</v>
      </c>
      <c r="G59" s="101">
        <f>[1]Prevalence!$J54</f>
        <v>2.0774096210758428E-3</v>
      </c>
      <c r="H59" s="101">
        <f t="shared" si="19"/>
        <v>4.1548192421516858E-4</v>
      </c>
      <c r="I59" s="102">
        <f t="shared" si="11"/>
        <v>1.8543665815372846E-3</v>
      </c>
      <c r="J59" s="30">
        <f>'[2]Self Suff. Calc'!F56</f>
        <v>0.8193124167320136</v>
      </c>
      <c r="K59" s="31">
        <f t="shared" si="16"/>
        <v>1.7203421750929288E-3</v>
      </c>
      <c r="L59" s="38">
        <f t="shared" si="25"/>
        <v>1.6425970719710959E-3</v>
      </c>
      <c r="M59" s="31">
        <f>'[2]Resources-new'!M56</f>
        <v>1.938246056700894E-3</v>
      </c>
      <c r="N59" s="38">
        <f t="shared" si="17"/>
        <v>1.583E-3</v>
      </c>
      <c r="O59" s="32">
        <f t="shared" si="20"/>
        <v>1.5583098131915784E-3</v>
      </c>
      <c r="P59" s="33">
        <f t="shared" si="21"/>
        <v>532780.86938752746</v>
      </c>
      <c r="Q59" s="35"/>
      <c r="R59" s="35">
        <f t="shared" si="22"/>
        <v>0</v>
      </c>
      <c r="S59" s="39">
        <f t="shared" si="3"/>
        <v>532780.86938752746</v>
      </c>
      <c r="T59" s="36">
        <f t="shared" si="23"/>
        <v>3189633.5799339339</v>
      </c>
      <c r="U59" s="36">
        <f t="shared" si="5"/>
        <v>3722414.4493214614</v>
      </c>
      <c r="V59" s="40" t="e">
        <f t="shared" si="24"/>
        <v>#REF!</v>
      </c>
      <c r="W59" s="41"/>
      <c r="X59" s="42">
        <v>1.2890758026464253E-2</v>
      </c>
      <c r="Y59" s="42" t="e">
        <f t="shared" si="26"/>
        <v>#REF!</v>
      </c>
      <c r="Z59" s="26">
        <f t="shared" si="27"/>
        <v>450000</v>
      </c>
      <c r="AA59" s="43">
        <f t="shared" si="28"/>
        <v>4768102.7015875569</v>
      </c>
      <c r="AB59" s="45">
        <v>1.2890758026464253E-2</v>
      </c>
    </row>
    <row r="60" spans="1:28" s="3" customFormat="1" ht="18" customHeight="1" x14ac:dyDescent="0.2">
      <c r="A60" s="94" t="s">
        <v>76</v>
      </c>
      <c r="B60" s="100">
        <f>'[1]State Population'!$K57</f>
        <v>13688</v>
      </c>
      <c r="C60" s="101">
        <f t="shared" si="7"/>
        <v>3.4282295215693815E-4</v>
      </c>
      <c r="D60" s="101">
        <f t="shared" si="8"/>
        <v>1.7141147607846908E-4</v>
      </c>
      <c r="E60" s="102">
        <f>'[1]Poverty-Uninsured Population'!$E55</f>
        <v>4.2833591782998238E-4</v>
      </c>
      <c r="F60" s="102">
        <f t="shared" si="18"/>
        <v>1.285007753489947E-4</v>
      </c>
      <c r="G60" s="101">
        <f>[1]Prevalence!$J55</f>
        <v>4.3208691731873999E-4</v>
      </c>
      <c r="H60" s="101">
        <f t="shared" si="19"/>
        <v>8.6417383463748001E-5</v>
      </c>
      <c r="I60" s="102">
        <f t="shared" si="11"/>
        <v>3.8632963489121174E-4</v>
      </c>
      <c r="J60" s="30">
        <f>'[2]Self Suff. Calc'!F57</f>
        <v>0.8785812666685342</v>
      </c>
      <c r="K60" s="31">
        <f t="shared" si="16"/>
        <v>3.6756657292445229E-4</v>
      </c>
      <c r="L60" s="38">
        <f t="shared" si="25"/>
        <v>3.5095563265345265E-4</v>
      </c>
      <c r="M60" s="31">
        <f>'[2]Resources-new'!M58</f>
        <v>8.5896221495662325E-4</v>
      </c>
      <c r="N60" s="38">
        <f t="shared" si="17"/>
        <v>2.81E-4</v>
      </c>
      <c r="O60" s="32">
        <f t="shared" si="20"/>
        <v>2.7661721889250378E-4</v>
      </c>
      <c r="P60" s="33">
        <f t="shared" si="21"/>
        <v>94574.494186920536</v>
      </c>
      <c r="Q60" s="35"/>
      <c r="R60" s="35">
        <f t="shared" si="22"/>
        <v>0</v>
      </c>
      <c r="S60" s="39">
        <f t="shared" si="3"/>
        <v>94574.494186920536</v>
      </c>
      <c r="T60" s="36">
        <f t="shared" si="23"/>
        <v>1637783.3278900071</v>
      </c>
      <c r="U60" s="36">
        <f t="shared" si="5"/>
        <v>1732357.8220769276</v>
      </c>
      <c r="V60" s="40" t="e">
        <f t="shared" si="24"/>
        <v>#REF!</v>
      </c>
      <c r="W60" s="41"/>
      <c r="X60" s="55">
        <v>4.7805928813211621E-3</v>
      </c>
      <c r="Y60" s="55" t="e">
        <f t="shared" si="26"/>
        <v>#REF!</v>
      </c>
      <c r="Z60" s="56">
        <f t="shared" si="27"/>
        <v>450000</v>
      </c>
      <c r="AA60" s="57">
        <f t="shared" si="28"/>
        <v>1434435.9225076705</v>
      </c>
      <c r="AB60" s="24">
        <v>2.5260026669401991E-3</v>
      </c>
    </row>
    <row r="61" spans="1:28" ht="18" customHeight="1" x14ac:dyDescent="0.2">
      <c r="A61" s="94" t="s">
        <v>77</v>
      </c>
      <c r="B61" s="100">
        <f>'[1]State Population'!$K58</f>
        <v>479112</v>
      </c>
      <c r="C61" s="101">
        <f t="shared" si="7"/>
        <v>1.19996047818392E-2</v>
      </c>
      <c r="D61" s="101">
        <f t="shared" si="8"/>
        <v>5.9998023909195999E-3</v>
      </c>
      <c r="E61" s="102">
        <f>'[1]Poverty-Uninsured Population'!$E56</f>
        <v>1.8008840952016381E-2</v>
      </c>
      <c r="F61" s="102">
        <f t="shared" si="18"/>
        <v>5.4026522856049138E-3</v>
      </c>
      <c r="G61" s="101">
        <f>[1]Prevalence!$J56</f>
        <v>1.9353744381307776E-2</v>
      </c>
      <c r="H61" s="101">
        <f t="shared" si="19"/>
        <v>3.8707488762615553E-3</v>
      </c>
      <c r="I61" s="102">
        <f t="shared" si="11"/>
        <v>1.5273203552786068E-2</v>
      </c>
      <c r="J61" s="30">
        <f>'[2]Self Suff. Calc'!F58</f>
        <v>0.75694439383253287</v>
      </c>
      <c r="K61" s="31">
        <f t="shared" si="16"/>
        <v>1.3788308453729456E-2</v>
      </c>
      <c r="L61" s="38">
        <f t="shared" si="25"/>
        <v>1.3165192030653371E-2</v>
      </c>
      <c r="M61" s="31">
        <f>'[2]Resources-new'!M59</f>
        <v>1.4248316329424785E-2</v>
      </c>
      <c r="N61" s="38">
        <f t="shared" si="17"/>
        <v>1.2949E-2</v>
      </c>
      <c r="O61" s="32">
        <f t="shared" si="20"/>
        <v>1.2747033336081964E-2</v>
      </c>
      <c r="P61" s="33">
        <f t="shared" si="21"/>
        <v>4358167.7054321496</v>
      </c>
      <c r="Q61" s="35"/>
      <c r="R61" s="35">
        <f t="shared" si="22"/>
        <v>0</v>
      </c>
      <c r="S61" s="39">
        <f t="shared" si="3"/>
        <v>4358167.7054321496</v>
      </c>
      <c r="T61" s="36">
        <f t="shared" si="23"/>
        <v>19402449.263471134</v>
      </c>
      <c r="U61" s="36">
        <f t="shared" si="5"/>
        <v>23760616.968903285</v>
      </c>
      <c r="V61" s="40" t="e">
        <f t="shared" si="24"/>
        <v>#REF!</v>
      </c>
      <c r="W61" s="41"/>
      <c r="X61" s="42">
        <v>2.0064622012514106E-3</v>
      </c>
      <c r="Y61" s="42" t="e">
        <f t="shared" si="26"/>
        <v>#REF!</v>
      </c>
      <c r="Z61" s="26">
        <f t="shared" si="27"/>
        <v>450000</v>
      </c>
      <c r="AA61" s="43">
        <f t="shared" si="28"/>
        <v>532780.86938752746</v>
      </c>
      <c r="AB61" s="45">
        <v>2.0064622012514106E-3</v>
      </c>
    </row>
    <row r="62" spans="1:28" ht="18" customHeight="1" x14ac:dyDescent="0.2">
      <c r="A62" s="94" t="s">
        <v>78</v>
      </c>
      <c r="B62" s="100">
        <f>'[1]State Population'!$K59</f>
        <v>54590</v>
      </c>
      <c r="C62" s="101">
        <f t="shared" si="7"/>
        <v>1.367234435874288E-3</v>
      </c>
      <c r="D62" s="101">
        <f t="shared" si="8"/>
        <v>6.83617217937144E-4</v>
      </c>
      <c r="E62" s="102">
        <f>'[1]Poverty-Uninsured Population'!$E57</f>
        <v>1.2780997422011048E-3</v>
      </c>
      <c r="F62" s="102">
        <f t="shared" si="18"/>
        <v>3.8342992266033146E-4</v>
      </c>
      <c r="G62" s="101">
        <f>[1]Prevalence!$J57</f>
        <v>1.2185922358266118E-3</v>
      </c>
      <c r="H62" s="101">
        <f t="shared" si="19"/>
        <v>2.4371844716532238E-4</v>
      </c>
      <c r="I62" s="102">
        <f t="shared" si="11"/>
        <v>1.3107655877627978E-3</v>
      </c>
      <c r="J62" s="30">
        <f>'[2]Self Suff. Calc'!F59</f>
        <v>0.91835046545152221</v>
      </c>
      <c r="K62" s="31">
        <f t="shared" si="16"/>
        <v>1.2679562277056E-3</v>
      </c>
      <c r="L62" s="38">
        <f t="shared" si="25"/>
        <v>1.2106551924207928E-3</v>
      </c>
      <c r="M62" s="31">
        <f>'[2]Resources-new'!M60</f>
        <v>1.4874660437640549E-3</v>
      </c>
      <c r="N62" s="38">
        <f t="shared" si="17"/>
        <v>1.155E-3</v>
      </c>
      <c r="O62" s="32">
        <f t="shared" si="20"/>
        <v>1.1369853659104693E-3</v>
      </c>
      <c r="P62" s="33">
        <f t="shared" si="21"/>
        <v>388731.46187150612</v>
      </c>
      <c r="Q62" s="35"/>
      <c r="R62" s="35">
        <f t="shared" si="22"/>
        <v>0</v>
      </c>
      <c r="S62" s="39">
        <f t="shared" si="3"/>
        <v>388731.46187150612</v>
      </c>
      <c r="T62" s="36">
        <f t="shared" si="23"/>
        <v>3048096.7491286248</v>
      </c>
      <c r="U62" s="36">
        <f t="shared" si="5"/>
        <v>3436828.211000131</v>
      </c>
      <c r="V62" s="40" t="e">
        <f t="shared" si="24"/>
        <v>#REF!</v>
      </c>
      <c r="W62" s="41"/>
      <c r="X62" s="42">
        <v>1.0302595137962867E-3</v>
      </c>
      <c r="Y62" s="42" t="e">
        <f t="shared" si="26"/>
        <v>#REF!</v>
      </c>
      <c r="Z62" s="26">
        <f t="shared" si="27"/>
        <v>350000</v>
      </c>
      <c r="AA62" s="43">
        <f t="shared" si="28"/>
        <v>94574.494186920536</v>
      </c>
      <c r="AB62" s="45">
        <v>1.0302595137962867E-3</v>
      </c>
    </row>
    <row r="63" spans="1:28" ht="18" customHeight="1" x14ac:dyDescent="0.2">
      <c r="A63" s="94" t="s">
        <v>79</v>
      </c>
      <c r="B63" s="100">
        <f>'[1]State Population'!$K60</f>
        <v>856598</v>
      </c>
      <c r="C63" s="101">
        <f t="shared" si="7"/>
        <v>2.1453934480693229E-2</v>
      </c>
      <c r="D63" s="101">
        <f t="shared" si="8"/>
        <v>1.0726967240346615E-2</v>
      </c>
      <c r="E63" s="102">
        <f>'[1]Poverty-Uninsured Population'!$E58</f>
        <v>1.7007501108556599E-2</v>
      </c>
      <c r="F63" s="102">
        <f t="shared" si="18"/>
        <v>5.1022503325669792E-3</v>
      </c>
      <c r="G63" s="101">
        <f>[1]Prevalence!$J58</f>
        <v>1.5748853943016308E-2</v>
      </c>
      <c r="H63" s="101">
        <f t="shared" si="19"/>
        <v>3.1497707886032618E-3</v>
      </c>
      <c r="I63" s="102">
        <f t="shared" si="11"/>
        <v>1.8978988361516857E-2</v>
      </c>
      <c r="J63" s="30">
        <f>'[2]Self Suff. Calc'!F60</f>
        <v>1.184955331763383</v>
      </c>
      <c r="K63" s="31">
        <f t="shared" si="16"/>
        <v>2.0383094397091951E-2</v>
      </c>
      <c r="L63" s="38">
        <f t="shared" si="25"/>
        <v>1.946194870945666E-2</v>
      </c>
      <c r="M63" s="31">
        <f>'[2]Resources-new'!M61</f>
        <v>1.7094422336843693E-2</v>
      </c>
      <c r="N63" s="38">
        <f t="shared" si="17"/>
        <v>2.0001000000000001E-2</v>
      </c>
      <c r="O63" s="32">
        <f t="shared" si="20"/>
        <v>1.9689042687078183E-2</v>
      </c>
      <c r="P63" s="33">
        <f t="shared" si="21"/>
        <v>6731617.2890839782</v>
      </c>
      <c r="Q63" s="35"/>
      <c r="R63" s="35" t="e">
        <f>IF(Q63=0,(#REF!/AA$69)*Q$67,0)</f>
        <v>#REF!</v>
      </c>
      <c r="S63" s="39" t="e">
        <f t="shared" si="3"/>
        <v>#REF!</v>
      </c>
      <c r="T63" s="36" t="e">
        <f>#REF!*$P$70</f>
        <v>#REF!</v>
      </c>
      <c r="U63" s="36" t="e">
        <f t="shared" si="5"/>
        <v>#REF!</v>
      </c>
      <c r="V63" s="40" t="e">
        <f t="shared" si="24"/>
        <v>#REF!</v>
      </c>
      <c r="W63" s="41"/>
      <c r="X63" s="42">
        <v>1.2205251820699559E-2</v>
      </c>
      <c r="Y63" s="42" t="e">
        <f t="shared" si="26"/>
        <v>#REF!</v>
      </c>
      <c r="Z63" s="26">
        <f t="shared" si="27"/>
        <v>450000</v>
      </c>
      <c r="AA63" s="43">
        <f t="shared" si="28"/>
        <v>4358167.7054321496</v>
      </c>
      <c r="AB63" s="45">
        <v>1.2205251820699559E-2</v>
      </c>
    </row>
    <row r="64" spans="1:28" ht="18" customHeight="1" x14ac:dyDescent="0.2">
      <c r="A64" s="94" t="s">
        <v>80</v>
      </c>
      <c r="B64" s="100">
        <f>'[1]State Population'!$K61</f>
        <v>222581</v>
      </c>
      <c r="C64" s="101">
        <f t="shared" si="7"/>
        <v>5.5746548446846478E-3</v>
      </c>
      <c r="D64" s="101">
        <f t="shared" si="8"/>
        <v>2.7873274223423239E-3</v>
      </c>
      <c r="E64" s="102">
        <f>'[1]Poverty-Uninsured Population'!$E59</f>
        <v>5.7229658396233136E-3</v>
      </c>
      <c r="F64" s="102">
        <f t="shared" si="18"/>
        <v>1.7168897518869939E-3</v>
      </c>
      <c r="G64" s="101">
        <f>[1]Prevalence!$J59</f>
        <v>6.5571867927812916E-3</v>
      </c>
      <c r="H64" s="101">
        <f t="shared" si="19"/>
        <v>1.3114373585562584E-3</v>
      </c>
      <c r="I64" s="102">
        <f t="shared" ref="I64" si="29">(C64*C$5)+(E64*E$5)+(G64*G$5)</f>
        <v>5.815654532785576E-3</v>
      </c>
      <c r="J64" s="58">
        <f>'[2]Self Suff. Calc'!F61</f>
        <v>1.0324204081174673</v>
      </c>
      <c r="K64" s="38">
        <f t="shared" si="16"/>
        <v>5.8910728901548186E-3</v>
      </c>
      <c r="L64" s="38">
        <f t="shared" si="25"/>
        <v>5.6248455802775958E-3</v>
      </c>
      <c r="M64" s="31">
        <f>'[2]Resources-new'!M62</f>
        <v>4.4850151804400251E-3</v>
      </c>
      <c r="N64" s="38">
        <f t="shared" si="17"/>
        <v>5.9109999999999996E-3</v>
      </c>
      <c r="O64" s="32">
        <f t="shared" si="20"/>
        <v>5.8188056258846616E-3</v>
      </c>
      <c r="P64" s="33">
        <f t="shared" si="21"/>
        <v>1989430.0182878552</v>
      </c>
      <c r="Q64" s="35"/>
      <c r="R64" s="35">
        <f>IF(Q64=0,(AA65/AA$69)*Q$67,0)</f>
        <v>0</v>
      </c>
      <c r="S64" s="39">
        <f t="shared" si="3"/>
        <v>1989430.0182878552</v>
      </c>
      <c r="T64" s="36">
        <f>X65*$P$70</f>
        <v>8637823.2007484417</v>
      </c>
      <c r="U64" s="36">
        <f t="shared" si="5"/>
        <v>10627253.219036296</v>
      </c>
      <c r="V64" s="40" t="e">
        <f t="shared" si="24"/>
        <v>#REF!</v>
      </c>
      <c r="W64" s="41"/>
      <c r="X64" s="42">
        <v>1.9174274284542005E-3</v>
      </c>
      <c r="Y64" s="42" t="e">
        <f t="shared" si="26"/>
        <v>#REF!</v>
      </c>
      <c r="Z64" s="26">
        <f t="shared" si="27"/>
        <v>450000</v>
      </c>
      <c r="AA64" s="43">
        <f t="shared" si="28"/>
        <v>388731.46187150612</v>
      </c>
      <c r="AB64" s="45">
        <v>1.9174274284542005E-3</v>
      </c>
    </row>
    <row r="65" spans="1:28" ht="18" customHeight="1" x14ac:dyDescent="0.2">
      <c r="A65" s="94" t="s">
        <v>81</v>
      </c>
      <c r="B65" s="110"/>
      <c r="C65" s="110"/>
      <c r="D65" s="111"/>
      <c r="E65" s="110"/>
      <c r="F65" s="110"/>
      <c r="G65" s="111"/>
      <c r="H65" s="111"/>
      <c r="I65" s="110"/>
      <c r="J65" s="30"/>
      <c r="K65" s="31"/>
      <c r="L65" s="38"/>
      <c r="M65" s="31">
        <f>'[2]Resources-new'!M7</f>
        <v>1.7741056163061461E-3</v>
      </c>
      <c r="N65" s="38">
        <f>'[2]E-1 CityCounty2014'!G13</f>
        <v>3.0674827222905961E-3</v>
      </c>
      <c r="O65" s="32">
        <f t="shared" si="20"/>
        <v>3.0196389311061612E-3</v>
      </c>
      <c r="P65" s="33">
        <f t="shared" si="21"/>
        <v>1032404.3661485807</v>
      </c>
      <c r="Q65" s="35"/>
      <c r="R65" s="35">
        <f>IF(Q65=0,(AA67/AA$69)*Q$67,0)</f>
        <v>0</v>
      </c>
      <c r="S65" s="39">
        <f>P65+Q65-R65</f>
        <v>1032404.3661485807</v>
      </c>
      <c r="T65" s="36">
        <f>X67*$P$70</f>
        <v>4818937.742844821</v>
      </c>
      <c r="U65" s="36">
        <f>S65+T65</f>
        <v>5851342.1089934018</v>
      </c>
      <c r="V65" s="40" t="e">
        <f t="shared" si="24"/>
        <v>#REF!</v>
      </c>
      <c r="W65" s="41"/>
      <c r="X65" s="42">
        <v>5.4336855062057645E-3</v>
      </c>
      <c r="Y65" s="42" t="e">
        <f>V64-X65</f>
        <v>#REF!</v>
      </c>
      <c r="Z65" s="26">
        <f>IF(B64&lt;20000,250000+100000,350000+100000)</f>
        <v>450000</v>
      </c>
      <c r="AA65" s="43">
        <f>IF(Q64=0,P64,0)</f>
        <v>1989430.0182878552</v>
      </c>
      <c r="AB65" s="45">
        <v>5.4336855062057645E-3</v>
      </c>
    </row>
    <row r="66" spans="1:28" ht="18" customHeight="1" x14ac:dyDescent="0.2">
      <c r="A66" s="94" t="s">
        <v>82</v>
      </c>
      <c r="B66" s="110"/>
      <c r="C66" s="110"/>
      <c r="D66" s="111"/>
      <c r="E66" s="110"/>
      <c r="F66" s="110"/>
      <c r="G66" s="111"/>
      <c r="H66" s="111"/>
      <c r="I66" s="110"/>
      <c r="J66" s="30"/>
      <c r="K66" s="31"/>
      <c r="L66" s="38"/>
      <c r="M66" s="31">
        <f>'[2]Resources-new'!M57</f>
        <v>3.047119967198115E-3</v>
      </c>
      <c r="N66" s="38">
        <f>'[2]E-1 CityCounty2014'!F198</f>
        <v>6.0687265610054426E-3</v>
      </c>
      <c r="O66" s="32">
        <f t="shared" si="20"/>
        <v>5.9740721121864567E-3</v>
      </c>
      <c r="P66" s="33">
        <f t="shared" si="21"/>
        <v>2042515.1062840552</v>
      </c>
      <c r="Q66" s="35"/>
      <c r="R66" s="35">
        <f>IF(Q66=0,(AA68/AA$69)*Q$67,0)</f>
        <v>0</v>
      </c>
      <c r="S66" s="39">
        <f>P66+Q66-R66</f>
        <v>2042515.1062840552</v>
      </c>
      <c r="T66" s="36">
        <f>X68*$P$70</f>
        <v>8862358.0118301362</v>
      </c>
      <c r="U66" s="36">
        <f>S66+T66</f>
        <v>10904873.118114192</v>
      </c>
      <c r="V66" s="40" t="e">
        <f t="shared" si="24"/>
        <v>#REF!</v>
      </c>
      <c r="W66" s="41"/>
      <c r="X66" s="42"/>
      <c r="Y66" s="42"/>
      <c r="Z66" s="26"/>
      <c r="AA66" s="43"/>
      <c r="AB66" s="45">
        <v>2.2545902143809621E-3</v>
      </c>
    </row>
    <row r="67" spans="1:28" ht="18" customHeight="1" x14ac:dyDescent="0.2">
      <c r="A67" s="105" t="s">
        <v>83</v>
      </c>
      <c r="B67" s="100">
        <f>SUM(B8:B66)</f>
        <v>39927315</v>
      </c>
      <c r="C67" s="102">
        <f>SUM(C8:C66)</f>
        <v>1</v>
      </c>
      <c r="D67" s="101">
        <f t="shared" ref="D67" si="30">C67*$C$5</f>
        <v>0.5</v>
      </c>
      <c r="E67" s="102">
        <f>SUM(E8:E66)</f>
        <v>0.99999999999999978</v>
      </c>
      <c r="F67" s="102">
        <f t="shared" si="18"/>
        <v>0.29999999999999993</v>
      </c>
      <c r="G67" s="102">
        <f>SUM(G8:G66)</f>
        <v>1</v>
      </c>
      <c r="H67" s="101">
        <f t="shared" si="19"/>
        <v>0.2</v>
      </c>
      <c r="I67" s="102">
        <f>SUM(I8:I66)</f>
        <v>0.99999999999999978</v>
      </c>
      <c r="J67" s="59"/>
      <c r="K67" s="29">
        <f t="shared" ref="K67:V67" si="31">SUM(K8:K66)</f>
        <v>1.0473305988720287</v>
      </c>
      <c r="L67" s="29">
        <f t="shared" si="31"/>
        <v>1.0000000000000002</v>
      </c>
      <c r="M67" s="29">
        <f t="shared" si="31"/>
        <v>0.99999999999999989</v>
      </c>
      <c r="N67" s="29">
        <f t="shared" si="31"/>
        <v>1.0158442092832962</v>
      </c>
      <c r="O67" s="29">
        <f t="shared" si="31"/>
        <v>0.99999999999999967</v>
      </c>
      <c r="P67" s="60">
        <f t="shared" si="31"/>
        <v>341896627.27999991</v>
      </c>
      <c r="Q67" s="61">
        <f t="shared" si="31"/>
        <v>0</v>
      </c>
      <c r="R67" s="61" t="e">
        <f t="shared" si="31"/>
        <v>#REF!</v>
      </c>
      <c r="S67" s="60" t="e">
        <f t="shared" si="31"/>
        <v>#REF!</v>
      </c>
      <c r="T67" s="62" t="e">
        <f t="shared" si="31"/>
        <v>#REF!</v>
      </c>
      <c r="U67" s="63" t="e">
        <f t="shared" si="31"/>
        <v>#REF!</v>
      </c>
      <c r="V67" s="64" t="e">
        <f t="shared" si="31"/>
        <v>#REF!</v>
      </c>
      <c r="W67" s="41"/>
      <c r="X67" s="42">
        <v>3.0313878346497078E-3</v>
      </c>
      <c r="Y67" s="42" t="e">
        <f>V65-X67</f>
        <v>#REF!</v>
      </c>
      <c r="Z67" s="26">
        <f>IF(B65&lt;20000,250000+100000,350000+100000)</f>
        <v>350000</v>
      </c>
      <c r="AA67" s="43">
        <f>IF(Q65=0,P65,0)</f>
        <v>1032404.3661485807</v>
      </c>
      <c r="AB67" s="45">
        <v>3.0313878346497078E-3</v>
      </c>
    </row>
    <row r="68" spans="1:28" ht="18" hidden="1" customHeight="1" x14ac:dyDescent="0.2">
      <c r="H68" s="106"/>
      <c r="W68" s="41"/>
      <c r="X68" s="42">
        <v>5.5749307621294495E-3</v>
      </c>
      <c r="Y68" s="42" t="e">
        <f>V66-X68</f>
        <v>#REF!</v>
      </c>
      <c r="Z68" s="26">
        <f>IF(B66&lt;20000,250000+100000,350000+100000)</f>
        <v>350000</v>
      </c>
      <c r="AA68" s="43">
        <f>IF(Q66=0,P66,0)</f>
        <v>2042515.1062840552</v>
      </c>
      <c r="AB68" s="45">
        <v>5.5749307621294495E-3</v>
      </c>
    </row>
    <row r="69" spans="1:28" ht="18" hidden="1" customHeight="1" x14ac:dyDescent="0.25">
      <c r="H69" s="106"/>
      <c r="L69" s="66" t="s">
        <v>85</v>
      </c>
      <c r="M69" s="66"/>
      <c r="N69" s="66"/>
      <c r="O69" s="66"/>
      <c r="P69" s="67">
        <v>1931577000</v>
      </c>
      <c r="S69" s="68"/>
      <c r="T69" s="69"/>
      <c r="W69" s="70"/>
      <c r="X69" s="71">
        <f>SUM(X10:X68)</f>
        <v>0.97917899271720177</v>
      </c>
      <c r="Y69" s="72"/>
      <c r="Z69" s="73"/>
      <c r="AA69" s="74">
        <f>SUM(AA10:AA68)</f>
        <v>335165009.99091595</v>
      </c>
      <c r="AB69" s="75">
        <f>SUM(AB10:AB68)</f>
        <v>0.97917899271720188</v>
      </c>
    </row>
    <row r="70" spans="1:28" ht="15.75" hidden="1" x14ac:dyDescent="0.25">
      <c r="B70" s="107"/>
      <c r="H70" s="106"/>
      <c r="L70" s="66" t="s">
        <v>86</v>
      </c>
      <c r="M70" s="66"/>
      <c r="N70" s="66"/>
      <c r="O70" s="66"/>
      <c r="P70" s="76">
        <v>1589680372.72</v>
      </c>
      <c r="AA70" s="4" t="s">
        <v>84</v>
      </c>
    </row>
    <row r="71" spans="1:28" ht="15.6" hidden="1" customHeight="1" x14ac:dyDescent="0.25">
      <c r="H71" s="106"/>
      <c r="L71" s="66" t="s">
        <v>87</v>
      </c>
      <c r="M71" s="66"/>
      <c r="N71" s="66"/>
      <c r="O71" s="66"/>
      <c r="P71" s="77">
        <f>P69-P70</f>
        <v>341896627.27999997</v>
      </c>
      <c r="Q71" s="78"/>
    </row>
    <row r="72" spans="1:28" ht="15.6" hidden="1" customHeight="1" x14ac:dyDescent="0.2">
      <c r="H72" s="106"/>
    </row>
    <row r="73" spans="1:28" ht="15.6" hidden="1" customHeight="1" x14ac:dyDescent="0.2">
      <c r="H73" s="106"/>
      <c r="L73" s="1" t="s">
        <v>88</v>
      </c>
      <c r="P73" s="65"/>
    </row>
    <row r="74" spans="1:28" hidden="1" x14ac:dyDescent="0.2">
      <c r="H74" s="106"/>
      <c r="L74" s="1" t="s">
        <v>89</v>
      </c>
      <c r="M74" s="79"/>
      <c r="N74" s="80">
        <v>1599532</v>
      </c>
      <c r="P74" s="65"/>
    </row>
    <row r="75" spans="1:28" hidden="1" x14ac:dyDescent="0.2">
      <c r="H75" s="106"/>
      <c r="L75" s="1" t="s">
        <v>90</v>
      </c>
      <c r="N75" s="81">
        <v>446046</v>
      </c>
      <c r="P75" s="65"/>
      <c r="Q75" s="81">
        <f>N77-N82</f>
        <v>1931627</v>
      </c>
    </row>
    <row r="76" spans="1:28" hidden="1" x14ac:dyDescent="0.2">
      <c r="L76" s="1" t="s">
        <v>91</v>
      </c>
      <c r="N76" s="81">
        <v>1899</v>
      </c>
      <c r="P76" s="65"/>
    </row>
    <row r="77" spans="1:28" hidden="1" x14ac:dyDescent="0.2">
      <c r="L77" s="1" t="s">
        <v>83</v>
      </c>
      <c r="N77" s="82">
        <f>N74+N75+N76</f>
        <v>2047477</v>
      </c>
      <c r="O77" s="8"/>
      <c r="P77" s="83"/>
      <c r="Q77" s="8"/>
      <c r="R77" s="8"/>
      <c r="S77" s="8"/>
      <c r="V77" s="8"/>
    </row>
    <row r="78" spans="1:28" hidden="1" x14ac:dyDescent="0.2">
      <c r="N78" s="8"/>
      <c r="O78" s="84"/>
      <c r="P78" s="85"/>
      <c r="Q78" s="85"/>
      <c r="R78" s="85"/>
      <c r="S78" s="85"/>
      <c r="V78" s="8"/>
    </row>
    <row r="79" spans="1:28" hidden="1" x14ac:dyDescent="0.2">
      <c r="L79" s="1" t="s">
        <v>92</v>
      </c>
      <c r="N79" s="8"/>
      <c r="O79" s="84"/>
      <c r="P79" s="85"/>
      <c r="Q79" s="85"/>
      <c r="R79" s="85"/>
      <c r="S79" s="85"/>
      <c r="V79" s="8"/>
    </row>
    <row r="80" spans="1:28" hidden="1" x14ac:dyDescent="0.2">
      <c r="L80" s="1" t="s">
        <v>93</v>
      </c>
      <c r="N80" s="82">
        <v>103200</v>
      </c>
      <c r="O80" s="84"/>
      <c r="P80" s="85"/>
      <c r="Q80" s="85"/>
      <c r="R80" s="85"/>
      <c r="S80" s="85"/>
      <c r="V80" s="8"/>
    </row>
    <row r="81" spans="12:25" hidden="1" x14ac:dyDescent="0.2">
      <c r="L81" s="1" t="s">
        <v>94</v>
      </c>
      <c r="N81" s="86">
        <v>12650</v>
      </c>
      <c r="O81" s="8"/>
      <c r="P81" s="87"/>
      <c r="Q81" s="8"/>
      <c r="R81" s="8"/>
      <c r="S81" s="87"/>
      <c r="V81" s="8"/>
    </row>
    <row r="82" spans="12:25" hidden="1" x14ac:dyDescent="0.2">
      <c r="L82" s="1" t="s">
        <v>83</v>
      </c>
      <c r="N82" s="82">
        <f>SUM(N80:N81)</f>
        <v>115850</v>
      </c>
      <c r="O82" s="8"/>
      <c r="P82" s="83"/>
      <c r="Q82" s="8"/>
      <c r="R82" s="8"/>
      <c r="S82" s="8"/>
      <c r="V82" s="8"/>
    </row>
    <row r="83" spans="12:25" hidden="1" x14ac:dyDescent="0.2">
      <c r="L83" s="1" t="s">
        <v>83</v>
      </c>
      <c r="N83" s="82">
        <f>N77-N80-N81</f>
        <v>1931627</v>
      </c>
      <c r="O83" s="8"/>
      <c r="P83" s="83"/>
      <c r="Q83" s="8"/>
      <c r="R83" s="8"/>
      <c r="S83" s="8"/>
      <c r="V83" s="8"/>
    </row>
    <row r="84" spans="12:25" hidden="1" x14ac:dyDescent="0.2"/>
    <row r="85" spans="12:25" hidden="1" x14ac:dyDescent="0.2"/>
    <row r="86" spans="12:25" hidden="1" x14ac:dyDescent="0.2"/>
    <row r="87" spans="12:25" hidden="1" x14ac:dyDescent="0.2">
      <c r="T87" s="88"/>
      <c r="U87" s="88"/>
    </row>
    <row r="88" spans="12:25" hidden="1" x14ac:dyDescent="0.2">
      <c r="T88" s="88"/>
      <c r="U88" s="88"/>
    </row>
    <row r="89" spans="12:25" hidden="1" x14ac:dyDescent="0.2">
      <c r="T89" s="88"/>
      <c r="U89" s="88"/>
      <c r="W89" s="88"/>
      <c r="X89" s="89"/>
      <c r="Y89" s="89"/>
    </row>
    <row r="90" spans="12:25" hidden="1" x14ac:dyDescent="0.2">
      <c r="T90" s="88"/>
      <c r="U90" s="88"/>
      <c r="W90" s="88"/>
      <c r="X90" s="89"/>
      <c r="Y90" s="89"/>
    </row>
    <row r="91" spans="12:25" hidden="1" x14ac:dyDescent="0.2">
      <c r="T91" s="88"/>
      <c r="U91" s="88"/>
      <c r="W91" s="88"/>
      <c r="X91" s="89"/>
      <c r="Y91" s="89"/>
    </row>
    <row r="92" spans="12:25" hidden="1" x14ac:dyDescent="0.2">
      <c r="T92" s="88"/>
      <c r="U92" s="88"/>
      <c r="W92" s="88"/>
      <c r="X92" s="89"/>
      <c r="Y92" s="89"/>
    </row>
    <row r="93" spans="12:25" hidden="1" x14ac:dyDescent="0.2">
      <c r="W93" s="88"/>
      <c r="X93" s="89"/>
      <c r="Y93" s="89"/>
    </row>
    <row r="94" spans="12:25" hidden="1" x14ac:dyDescent="0.2">
      <c r="W94" s="88"/>
      <c r="X94" s="89"/>
      <c r="Y94" s="89"/>
    </row>
  </sheetData>
  <sheetProtection sheet="1" objects="1" scenarios="1" selectLockedCells="1"/>
  <mergeCells count="4">
    <mergeCell ref="X5:AB5"/>
    <mergeCell ref="J3:N3"/>
    <mergeCell ref="O3:V3"/>
    <mergeCell ref="A2:I3"/>
  </mergeCells>
  <pageMargins left="0.7" right="0.7" top="0.75" bottom="0.75" header="0.3" footer="0.3"/>
  <pageSetup scale="87" fitToHeight="0" orientation="landscape" r:id="rId1"/>
  <headerFooter>
    <oddHeader>&amp;LEnclosure 1</oddHead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DHCSDOC-1797567310-1820</_dlc_DocId>
    <_dlc_DocIdUrl xmlns="69bc34b3-1921-46c7-8c7a-d18363374b4b">
      <Url>http://dhcs2016prod:88/_layouts/15/DocIdRedir.aspx?ID=DHCSDOC-1797567310-1820</Url>
      <Description>DHCSDOC-1797567310-1820</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025B614-FE8B-4C92-810D-1371CBEABFF8}"/>
</file>

<file path=customXml/itemProps2.xml><?xml version="1.0" encoding="utf-8"?>
<ds:datastoreItem xmlns:ds="http://schemas.openxmlformats.org/officeDocument/2006/customXml" ds:itemID="{5D13B5EF-B835-4DCB-A8B7-7353DAA73522}"/>
</file>

<file path=customXml/itemProps3.xml><?xml version="1.0" encoding="utf-8"?>
<ds:datastoreItem xmlns:ds="http://schemas.openxmlformats.org/officeDocument/2006/customXml" ds:itemID="{4B5CF755-AE69-494B-A101-C78565DA7CCE}"/>
</file>

<file path=customXml/itemProps4.xml><?xml version="1.0" encoding="utf-8"?>
<ds:datastoreItem xmlns:ds="http://schemas.openxmlformats.org/officeDocument/2006/customXml" ds:itemID="{C4B684CB-01D4-4EB4-8E2C-E17556143C2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Enclosure 1</vt:lpstr>
      <vt:lpstr>'Enclosure 1'!Print_Area</vt:lpstr>
      <vt:lpstr>'Enclosure 1'!Print_Titles</vt:lpstr>
      <vt:lpstr>TitleRegion1.a2.I67.1</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Enc-1-Need-for-Services</dc:title>
  <dc:creator>Tchrist2</dc:creator>
  <cp:keywords/>
  <cp:lastModifiedBy>Ramel, Jennifer (MHSD-FMOR)@DHCS</cp:lastModifiedBy>
  <cp:lastPrinted>2019-10-07T20:08:12Z</cp:lastPrinted>
  <dcterms:created xsi:type="dcterms:W3CDTF">2017-06-07T17:15:53Z</dcterms:created>
  <dcterms:modified xsi:type="dcterms:W3CDTF">2019-10-07T20:25:22Z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792e42f0-2556-49f3-aacc-1de1f20fbd9d</vt:lpwstr>
  </property>
  <property fmtid="{D5CDD505-2E9C-101B-9397-08002B2CF9AE}" pid="4" name="Remediated">
    <vt:bool>false</vt:bool>
  </property>
  <property fmtid="{D5CDD505-2E9C-101B-9397-08002B2CF9AE}" pid="5" name="Division">
    <vt:lpwstr>11;#Community Services|c23dee46-a4de-4c29-8bbc-79830d9e7d7c</vt:lpwstr>
  </property>
  <property fmtid="{D5CDD505-2E9C-101B-9397-08002B2CF9AE}" pid="6" name="Organization">
    <vt:lpwstr>103</vt:lpwstr>
  </property>
</Properties>
</file>