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1" documentId="13_ncr:1_{554D3E75-4BDA-495F-9667-1CA05877EA2E}" xr6:coauthVersionLast="47" xr6:coauthVersionMax="47" xr10:uidLastSave="{1928CFDA-7139-4115-9379-121053D3873F}"/>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7"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<sst xmlns="http://schemas.openxmlformats.org/spreadsheetml/2006/main" count="36020" uniqueCount="758">
  <si>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</si>
  <si>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</si>
  <si>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</si>
  <si>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</si>
  <si>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</si>
  <si>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</si>
  <si>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</si>
  <si>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</si>
  <si>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</si>
  <si>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</si>
  <si>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</si>
  <si>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</si>
  <si>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</si>
  <si>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</si>
  <si>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</si>
  <si>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</si>
  <si>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</si>
  <si>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</si>
  <si>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</si>
  <si>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</si>
  <si>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</si>
  <si>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</si>
  <si>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</si>
  <si>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</si>
  <si>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</si>
  <si>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</si>
  <si>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</si>
  <si>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</si>
  <si>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</si>
  <si>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</si>
  <si>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</si>
  <si>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</si>
  <si>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</si>
  <si>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</si>
  <si>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</si>
  <si>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</si>
  <si>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</si>
  <si>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</si>
  <si>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</si>
  <si>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</si>
  <si>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</si>
  <si>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</si>
  <si>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</si>
  <si>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</si>
  <si>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</si>
  <si>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</si>
  <si>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</si>
  <si>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</si>
  <si>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</si>
  <si>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</si>
  <si>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</si>
  <si>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</si>
  <si>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</si>
  <si>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</si>
  <si>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</si>
  <si>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</si>
  <si>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</si>
  <si>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</si>
  <si>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</si>
  <si>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</si>
  <si>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</si>
  <si>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</si>
  <si>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</si>
  <si>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</si>
  <si>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</si>
  <si>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</si>
  <si>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</si>
  <si>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</si>
  <si>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</si>
  <si>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</si>
  <si>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</si>
  <si>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</si>
  <si>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</si>
  <si>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</si>
  <si>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</si>
  <si>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</si>
  <si>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</si>
  <si>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</si>
  <si>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</si>
  <si>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</si>
  <si>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</si>
  <si>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</si>
  <si>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</si>
  <si>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</si>
  <si>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</si>
  <si>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</si>
  <si>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</si>
  <si>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</si>
  <si>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</si>
  <si>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</si>
  <si>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</si>
  <si>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</si>
  <si>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</si>
  <si>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</si>
  <si>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</si>
  <si>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</si>
  <si>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</si>
  <si>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</si>
  <si>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</si>
  <si>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</si>
  <si>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</si>
  <si>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</si>
  <si>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</si>
  <si>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</si>
  <si>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</si>
  <si>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Glenn MHP</t>
  </si>
  <si>
    <t>Plan 2</t>
  </si>
  <si>
    <t>Humboldt MHP</t>
  </si>
  <si>
    <t>Plan 3</t>
  </si>
  <si>
    <t>Imperial MHP</t>
  </si>
  <si>
    <t>Plan 4</t>
  </si>
  <si>
    <t>Inyo MHP</t>
  </si>
  <si>
    <t>Plan 5</t>
  </si>
  <si>
    <t>Kern MHP</t>
  </si>
  <si>
    <t>Plan 6</t>
  </si>
  <si>
    <t>Kings MHP</t>
  </si>
  <si>
    <t>Plan 7</t>
  </si>
  <si>
    <t>Lake MHP</t>
  </si>
  <si>
    <t>Plan 8</t>
  </si>
  <si>
    <t>Lassen MHP</t>
  </si>
  <si>
    <t>Plan 9</t>
  </si>
  <si>
    <t>Los Angeles MHP</t>
  </si>
  <si>
    <t>Plan 10</t>
  </si>
  <si>
    <t>Madera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</si>
  <si>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</si>
  <si>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</si>
  <si>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</si>
  <si>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</si>
  <si>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</si>
  <si>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</si>
  <si>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</si>
  <si>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</si>
  <si>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</si>
  <si>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</si>
  <si>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</si>
  <si>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</si>
  <si>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</si>
  <si>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</si>
  <si>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</si>
  <si>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</si>
  <si>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</si>
  <si>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</si>
  <si>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</si>
  <si>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</si>
  <si>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</si>
  <si>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</si>
  <si>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</si>
  <si>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</si>
  <si>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</si>
  <si>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</si>
  <si>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</si>
  <si>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</si>
  <si>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</si>
  <si>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</si>
  <si>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</si>
  <si>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</si>
  <si>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</si>
  <si>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</si>
  <si>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</si>
  <si>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</si>
  <si>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</si>
  <si>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</si>
  <si>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</si>
  <si>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</si>
  <si>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</si>
  <si>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</si>
  <si>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</si>
  <si>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</si>
  <si>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</si>
  <si>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</si>
  <si>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</si>
  <si>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</si>
  <si>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</si>
  <si>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</si>
  <si>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 xml:space="preserve">Glenn MHP; Humboldt MHP; Imperial MHP; Inyo MHP; Kern MHP; Kings MHP; Lake MHP; Lassen MHP; Los Angeles MHP; Madera MHP; </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</si>
  <si>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</si>
  <si>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</si>
  <si>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</si>
  <si>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</si>
  <si>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</si>
  <si>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</si>
  <si>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</si>
  <si>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</si>
  <si>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</si>
  <si>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</si>
  <si>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</si>
  <si>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</si>
  <si>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</si>
  <si>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</si>
  <si>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</si>
  <si>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</si>
  <si>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</si>
  <si>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</si>
  <si>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</si>
  <si>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</si>
  <si>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</si>
  <si>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</si>
  <si>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</si>
  <si>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</si>
  <si>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</si>
  <si>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</si>
  <si>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</si>
  <si>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</si>
  <si>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</si>
  <si>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</si>
  <si>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</si>
  <si>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</si>
  <si>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</si>
  <si>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</si>
  <si>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</si>
  <si>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</si>
  <si>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</si>
  <si>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</si>
  <si>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</si>
  <si>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</si>
  <si>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</si>
  <si>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</si>
  <si>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</si>
  <si>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</si>
  <si>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</si>
  <si>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</si>
  <si>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</si>
  <si>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</si>
  <si>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</si>
  <si>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</si>
  <si>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</si>
  <si>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</si>
  <si>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</si>
  <si>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</si>
  <si>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</si>
  <si>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</si>
  <si>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</si>
  <si>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</si>
  <si>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</si>
  <si>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</si>
  <si>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</si>
  <si>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</si>
  <si>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</si>
  <si>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</si>
  <si>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</si>
  <si>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</si>
  <si>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</si>
  <si>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</si>
  <si>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</si>
  <si>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</si>
  <si>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</si>
  <si>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</si>
  <si>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</si>
  <si>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</si>
  <si>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</si>
  <si>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</si>
  <si>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</si>
  <si>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</si>
  <si>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</si>
  <si>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</si>
  <si>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</si>
  <si>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</si>
  <si>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</si>
  <si>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</si>
  <si>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</si>
  <si>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</si>
  <si>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</si>
  <si>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</si>
  <si>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</si>
  <si>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</si>
  <si>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</si>
  <si>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</si>
  <si>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</si>
  <si>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</si>
  <si>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</si>
  <si>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</si>
  <si>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</si>
  <si>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</si>
  <si>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</si>
  <si>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</si>
  <si>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</si>
  <si>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</si>
  <si>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</si>
  <si>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</si>
  <si>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</si>
  <si>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</si>
  <si>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</si>
  <si>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</si>
  <si>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</si>
  <si>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</si>
  <si>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</si>
  <si>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</si>
  <si>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</si>
  <si>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</si>
  <si>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</si>
  <si>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</si>
  <si>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</si>
  <si>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</si>
  <si>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</si>
  <si>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</si>
  <si>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</si>
  <si>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</si>
  <si>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</si>
  <si>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</si>
  <si>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</si>
  <si>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</si>
  <si>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</si>
  <si>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</si>
  <si>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</si>
  <si>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</si>
  <si>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</si>
  <si>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</si>
  <si>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</si>
  <si>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</si>
  <si>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</si>
  <si>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</si>
  <si>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</si>
  <si>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</si>
  <si>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</si>
  <si>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</si>
  <si>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</si>
  <si>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</si>
  <si>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</si>
  <si>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</si>
  <si>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</si>
  <si>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</si>
  <si>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</si>
  <si>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</si>
  <si>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</si>
  <si>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</si>
  <si>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</si>
  <si>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</si>
  <si>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</si>
  <si>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</si>
  <si>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</si>
  <si>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</si>
  <si>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</si>
  <si>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</si>
  <si>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</si>
  <si>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</si>
  <si>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</si>
  <si>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</si>
  <si>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</si>
  <si>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</si>
  <si>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</si>
  <si>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</si>
  <si>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</si>
  <si>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</si>
  <si>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</si>
  <si>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</si>
  <si>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</si>
  <si>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</si>
  <si>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</si>
  <si>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</si>
  <si>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</si>
  <si>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</si>
  <si>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</si>
  <si>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</si>
  <si>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</si>
  <si>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</si>
  <si>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</si>
  <si>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</si>
  <si>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 xml:space="preserve">274 File; 
Language Capabilities: Contract
IHCP: Contract/Good-faith effort to contract; 
</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</si>
  <si>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</si>
  <si>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</si>
  <si>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</si>
  <si>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</si>
  <si>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</si>
  <si>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</si>
  <si>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</si>
  <si>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Glenn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</si>
  <si>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</si>
  <si>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</si>
  <si>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</si>
  <si>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</si>
  <si>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</si>
  <si>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</si>
  <si>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</si>
  <si>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</si>
  <si>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</si>
  <si>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</si>
  <si>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</si>
  <si>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</si>
  <si>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</si>
  <si>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</si>
  <si>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</si>
  <si>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</si>
  <si>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</si>
  <si>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</si>
  <si>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</si>
  <si>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</si>
  <si>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</si>
  <si>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</si>
  <si>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</si>
  <si>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</si>
  <si>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</si>
  <si>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</si>
  <si>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</si>
  <si>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</si>
  <si>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</si>
  <si>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</si>
  <si>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</si>
  <si>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</si>
  <si>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</si>
  <si>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</si>
  <si>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</si>
  <si>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</si>
  <si>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</si>
  <si>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</si>
  <si>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</si>
  <si>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</si>
  <si>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</si>
  <si>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</si>
  <si>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</si>
  <si>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</si>
  <si>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</si>
  <si>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</si>
  <si>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</si>
  <si>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</si>
  <si>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</si>
  <si>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</si>
  <si>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</si>
  <si>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</si>
  <si>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</si>
  <si>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</si>
  <si>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</si>
  <si>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</si>
  <si>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</si>
  <si>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</si>
  <si>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</si>
  <si>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</si>
  <si>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</si>
  <si>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</si>
  <si>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</si>
  <si>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</si>
  <si>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</si>
  <si>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</si>
  <si>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</si>
  <si>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</si>
  <si>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</si>
  <si>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</si>
  <si>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</si>
  <si>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</si>
  <si>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</si>
  <si>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</si>
  <si>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</si>
  <si>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</si>
  <si>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</si>
  <si>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</si>
  <si>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</si>
  <si>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</si>
  <si>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</si>
  <si>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</si>
  <si>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</si>
  <si>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</si>
  <si>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</si>
  <si>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Humboldt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</si>
  <si>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</si>
  <si>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Imperial MHP is required to submit a plan of correction within 30 days to address each deficiency, which is subject to DHCS approval.</t>
  </si>
  <si>
    <t>Inyo MHP is required to submit a plan of correction within 30 days to address each deficiency, which is subject to DHCS approval.</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</si>
  <si>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</si>
  <si>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Kern MHP is required to submit a plan of correction within 30 days to address each deficiency, which is subject to DHCS approval.</t>
  </si>
  <si>
    <t>Plan provider directory review</t>
  </si>
  <si>
    <t>Kings MHP is required to submit a plan of correction within 30 days to address each deficiency, which is subject to DHCS approval.</t>
  </si>
  <si>
    <t>Lake MHP is required to submit a plan of correction within 30 days to address each deficiency, which is subject to DHCS approval.</t>
  </si>
  <si>
    <t>Lassen MHP is required to submit a plan of correction within 30 days to address each deficiency, which is subject to DHCS approval.</t>
  </si>
  <si>
    <t xml:space="preserve">Plan Provider Directory Review </t>
  </si>
  <si>
    <t>Los Angeles MHP is required to submit a plan of correction within 30 days to address each deficiency, which is subject to DHCS approval.</t>
  </si>
  <si>
    <t>Madera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</si>
  <si>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</si>
  <si>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</si>
  <si>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</si>
  <si>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</si>
  <si>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</si>
  <si>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</si>
  <si>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</si>
  <si>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</si>
  <si>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</si>
  <si>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</si>
  <si>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</si>
  <si>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</si>
  <si>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</si>
  <si>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</si>
  <si>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</si>
  <si>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</si>
  <si>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</si>
  <si>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</si>
  <si>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</si>
  <si>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</si>
  <si>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</si>
  <si>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</si>
  <si>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</si>
  <si>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</si>
  <si>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</si>
  <si>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</si>
  <si>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</si>
  <si>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</si>
  <si>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</si>
  <si>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</si>
  <si>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</si>
  <si>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</si>
  <si>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</si>
  <si>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</si>
  <si>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Glenn MHP does not meet the availability of services for timely access. DHCS analyzed the Timely Access Data Tool submitted by the Plan to determine compliance.</t>
  </si>
  <si>
    <t>Humboldt MHP does not meet the availability of services for capacity and composition. DHCS analyzed the 274 file submitted by the Plan to determine compliance.
Humboldt MHP does not meet the availability of services timely access. DHCS was unable to conduct an analysis due to Humboldt MHP failing to submit the required documents by August 1, 2024, to certify its network for SFY 2024-2025.</t>
  </si>
  <si>
    <t>Inyo MHP does not meet the availability of services for capacity and composition. DHCS analyzed the 274 file submitted by the Plan to determine compliance. 
Inyo MHP does not meet the availability of services for timely access due to submitting inaccurate data. DHCS was unable to analyze and determine compliance.</t>
  </si>
  <si>
    <t>Kern MHP does not meet the availability of services for capacity and composition. DHCS analyzed the 274 file submitted by the Plan to determine compliance. 
Kern MHP does not meet the availability of services for timely access. DHCS analyzed the Timely Access Data Tool submitted by the Plan to determine compliance.</t>
  </si>
  <si>
    <t>Kings MHP does not meet the availability of services for capacity and composition. DHCS analyzed the 274 file submitted by the Plan to determine compliance. 
Kings MHP does not meet the availability of services for timely access. DHCS analyzed the Timely Access Data Tool submitted by the Plan to determine compliance.</t>
  </si>
  <si>
    <t>Lake MHP does not meet the availability of services for capacity and composition. DHCS analyzed the 274 file submitted by the Plan to determine compliance. 
Lake MHP does not meet the availability of services for timely access. DHCS analyzed the Timely Access Data Tool submitted by the Plan to determine compliance.</t>
  </si>
  <si>
    <t>Lassen MHP does not meet the availability of services for capacity and composition. DHCS analyzed the 274 file submitted by the Plan to determine compliance. 
Lassen MHP does not meet the availability of services for timely access due to submitting inaccurate data. DHCS was unable to analyze and determine compliance.</t>
  </si>
  <si>
    <t xml:space="preserve">Los Angeles MHP does not meet the availability of services for timely access. DHCS analyzed the Timely Access Data Tool submitted by the Plan to determine compliance. </t>
  </si>
  <si>
    <t xml:space="preserve">Madera MHP does not meet the availability of services for timely access. DHCS analyzed the Timely Access Data Tool submitted by the Plan to determine compliance. </t>
  </si>
  <si>
    <t>III.B.7</t>
  </si>
  <si>
    <t>Plan deficiencies: 42 C.F.R. § 438.206 description of what the plan will do to achieve compliance</t>
  </si>
  <si>
    <t>Describe what the plan will do to achieve compliance.</t>
  </si>
  <si>
    <t xml:space="preserve">Humboldt MHP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</si>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</sst>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G21" activePane="bottomRight" state="frozen"/>
      <selection pane="bottomRight" activeCell="I15" sqref="I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Kings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t="s">
        <v>352</v>
      </c>
      <c r="K12" s="49"/>
      <c r="L12" s="49" t="s">
        <v>352</v>
      </c>
      <c r="M12" s="49"/>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t="s">
        <v>323</v>
      </c>
      <c r="K15" s="49"/>
      <c r="L15" s="49" t="s">
        <v>324</v>
      </c>
      <c r="M15" s="49"/>
      <c r="N15" s="49" t="s">
        <v>324</v>
      </c>
      <c r="O15" s="49" t="s">
        <v>324</v>
      </c>
      <c r="P15" s="49" t="s">
        <v>325</v>
      </c>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t="s">
        <v>361</v>
      </c>
      <c r="K16" s="49"/>
      <c r="L16" s="49" t="s">
        <v>361</v>
      </c>
      <c r="M16" s="49"/>
      <c r="N16" s="49" t="s">
        <v>361</v>
      </c>
      <c r="O16" s="49" t="s">
        <v>361</v>
      </c>
      <c r="P16" s="49" t="s">
        <v>361</v>
      </c>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458</v>
      </c>
      <c r="H17" s="49" t="s">
        <v>458</v>
      </c>
      <c r="I17" s="49"/>
      <c r="J17" s="49" t="s">
        <v>458</v>
      </c>
      <c r="K17" s="49"/>
      <c r="L17" s="49" t="s">
        <v>458</v>
      </c>
      <c r="M17" s="49"/>
      <c r="N17" s="49" t="s">
        <v>458</v>
      </c>
      <c r="O17" s="49" t="s">
        <v>458</v>
      </c>
      <c r="P17" s="49" t="s">
        <v>458</v>
      </c>
      <c r="Q17" s="49" t="s">
        <v>458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t="s">
        <v>452</v>
      </c>
      <c r="K18" s="49"/>
      <c r="L18" s="49" t="s">
        <v>369</v>
      </c>
      <c r="M18" s="49"/>
      <c r="N18" s="49" t="s">
        <v>369</v>
      </c>
      <c r="O18" s="49" t="s">
        <v>369</v>
      </c>
      <c r="P18" s="49" t="s">
        <v>455</v>
      </c>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v>45880</v>
      </c>
      <c r="K19" s="52"/>
      <c r="L19" s="52">
        <v>45880</v>
      </c>
      <c r="M19" s="52"/>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t="s">
        <v>158</v>
      </c>
      <c r="K20" s="51"/>
      <c r="L20" s="51" t="s">
        <v>158</v>
      </c>
      <c r="M20" s="51"/>
      <c r="N20" s="51" t="s">
        <v>158</v>
      </c>
      <c r="O20" s="51" t="s">
        <v>158</v>
      </c>
      <c r="P20" s="51" t="s">
        <v>158</v>
      </c>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t="s">
        <v>55</v>
      </c>
      <c r="K21" s="49"/>
      <c r="L21" s="49" t="s">
        <v>55</v>
      </c>
      <c r="M21" s="49"/>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t="s">
        <v>55</v>
      </c>
      <c r="K22" s="49"/>
      <c r="L22" s="49" t="s">
        <v>55</v>
      </c>
      <c r="M22" s="49"/>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N12" activePane="bottomRight" state="frozen"/>
      <selection pane="bottomRight" activeCell="P18" sqref="P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Lake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t="s">
        <v>352</v>
      </c>
      <c r="K12" s="49" t="s">
        <v>352</v>
      </c>
      <c r="L12" s="49"/>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t="s">
        <v>323</v>
      </c>
      <c r="K15" s="49" t="s">
        <v>324</v>
      </c>
      <c r="L15" s="49"/>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t="s">
        <v>361</v>
      </c>
      <c r="K16" s="49" t="s">
        <v>361</v>
      </c>
      <c r="L16" s="49"/>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459</v>
      </c>
      <c r="H17" s="49" t="s">
        <v>459</v>
      </c>
      <c r="I17" s="49"/>
      <c r="J17" s="49" t="s">
        <v>459</v>
      </c>
      <c r="K17" s="49" t="s">
        <v>459</v>
      </c>
      <c r="L17" s="49"/>
      <c r="M17" s="49"/>
      <c r="N17" s="49"/>
      <c r="O17" s="49"/>
      <c r="P17" s="49"/>
      <c r="Q17" s="49" t="s">
        <v>459</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t="s">
        <v>452</v>
      </c>
      <c r="K18" s="49" t="s">
        <v>369</v>
      </c>
      <c r="L18" s="49"/>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v>45880</v>
      </c>
      <c r="K19" s="52">
        <v>45880</v>
      </c>
      <c r="L19" s="52"/>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t="s">
        <v>158</v>
      </c>
      <c r="K20" s="51" t="s">
        <v>158</v>
      </c>
      <c r="L20" s="51"/>
      <c r="M20" s="51"/>
      <c r="N20" s="51"/>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t="s">
        <v>55</v>
      </c>
      <c r="K21" s="49" t="s">
        <v>55</v>
      </c>
      <c r="L21" s="49"/>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t="s">
        <v>55</v>
      </c>
      <c r="K22" s="49" t="s">
        <v>55</v>
      </c>
      <c r="L22" s="49"/>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80" zoomScaleNormal="80" workbookViewId="0">
      <pane xSplit="4" ySplit="11" topLeftCell="O12" activePane="bottomRight" state="frozen"/>
      <selection pane="bottomRight" activeCell="H15" sqref="H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Lassen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t="s">
        <v>352</v>
      </c>
      <c r="L12" s="49" t="s">
        <v>352</v>
      </c>
      <c r="M12" s="49" t="s">
        <v>352</v>
      </c>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t="s">
        <v>323</v>
      </c>
      <c r="I15" s="49"/>
      <c r="J15" s="49"/>
      <c r="K15" s="49" t="s">
        <v>324</v>
      </c>
      <c r="L15" s="49" t="s">
        <v>324</v>
      </c>
      <c r="M15" s="49" t="s">
        <v>324</v>
      </c>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c r="J16" s="49"/>
      <c r="K16" s="49" t="s">
        <v>361</v>
      </c>
      <c r="L16" s="49" t="s">
        <v>361</v>
      </c>
      <c r="M16" s="49" t="s">
        <v>361</v>
      </c>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460</v>
      </c>
      <c r="I17" s="49"/>
      <c r="J17" s="49"/>
      <c r="K17" s="49" t="s">
        <v>460</v>
      </c>
      <c r="L17" s="49" t="s">
        <v>460</v>
      </c>
      <c r="M17" s="49" t="s">
        <v>460</v>
      </c>
      <c r="N17" s="49"/>
      <c r="O17" s="49"/>
      <c r="P17" s="49"/>
      <c r="Q17" s="49" t="s">
        <v>460</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c r="J18" s="49"/>
      <c r="K18" s="49" t="s">
        <v>369</v>
      </c>
      <c r="L18" s="49" t="s">
        <v>369</v>
      </c>
      <c r="M18" s="49" t="s">
        <v>369</v>
      </c>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c r="J19" s="52"/>
      <c r="K19" s="52">
        <v>45880</v>
      </c>
      <c r="L19" s="52">
        <v>45880</v>
      </c>
      <c r="M19" s="52">
        <v>45880</v>
      </c>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158</v>
      </c>
      <c r="I20" s="51"/>
      <c r="J20" s="51"/>
      <c r="K20" s="51" t="s">
        <v>158</v>
      </c>
      <c r="L20" s="51" t="s">
        <v>158</v>
      </c>
      <c r="M20" s="51" t="s">
        <v>158</v>
      </c>
      <c r="N20" s="51"/>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c r="J21" s="49"/>
      <c r="K21" s="49" t="s">
        <v>55</v>
      </c>
      <c r="L21" s="49" t="s">
        <v>55</v>
      </c>
      <c r="M21" s="49" t="s">
        <v>55</v>
      </c>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c r="J22" s="49"/>
      <c r="K22" s="49" t="s">
        <v>55</v>
      </c>
      <c r="L22" s="49" t="s">
        <v>55</v>
      </c>
      <c r="M22" s="49" t="s">
        <v>55</v>
      </c>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E12" activePane="bottomRight" state="frozen"/>
      <selection pane="bottomRight" activeCell="P16" sqref="P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Los Angeles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t="s">
        <v>361</v>
      </c>
      <c r="L16" s="49"/>
      <c r="M16" s="49" t="s">
        <v>361</v>
      </c>
      <c r="N16" s="49" t="s">
        <v>361</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t="s">
        <v>462</v>
      </c>
      <c r="L17" s="49"/>
      <c r="M17" s="49" t="s">
        <v>462</v>
      </c>
      <c r="N17" s="49" t="s">
        <v>462</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t="s">
        <v>369</v>
      </c>
      <c r="L18" s="49"/>
      <c r="M18" s="49" t="s">
        <v>369</v>
      </c>
      <c r="N18" s="49" t="s">
        <v>369</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v>45880</v>
      </c>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t="s">
        <v>158</v>
      </c>
      <c r="L20" s="51"/>
      <c r="M20" s="51" t="s">
        <v>158</v>
      </c>
      <c r="N20" s="51" t="s">
        <v>158</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t="s">
        <v>55</v>
      </c>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t="s">
        <v>55</v>
      </c>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E12" activePane="bottomRight" state="frozen"/>
      <selection pane="bottomRight" activeCell="O15" sqref="O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Madera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c r="H15" s="49"/>
      <c r="I15" s="49"/>
      <c r="J15" s="49"/>
      <c r="K15" s="49"/>
      <c r="L15" s="49"/>
      <c r="M15" s="49" t="s">
        <v>324</v>
      </c>
      <c r="N15" s="49"/>
      <c r="O15" s="49"/>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t="s">
        <v>361</v>
      </c>
      <c r="N16" s="49"/>
      <c r="O16" s="49"/>
      <c r="P16" s="49" t="s">
        <v>361</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t="s">
        <v>463</v>
      </c>
      <c r="N17" s="49"/>
      <c r="O17" s="49"/>
      <c r="P17" s="49" t="s">
        <v>463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t="s">
        <v>369</v>
      </c>
      <c r="N18" s="49"/>
      <c r="O18" s="49"/>
      <c r="P18" s="49" t="s">
        <v>455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v>45880</v>
      </c>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t="s">
        <v>158</v>
      </c>
      <c r="N20" s="51"/>
      <c r="O20" s="51"/>
      <c r="P20" s="51" t="s">
        <v>158</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t="s">
        <v>55</v>
      </c>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t="s">
        <v>55</v>
      </c>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M9" sqref="M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464</v>
      </c>
      <c r="F1" s="180" t="s">
        <v>465</v>
      </c>
      <c r="G1" s="180" t="s">
        <v>466</v>
      </c>
      <c r="H1" s="180" t="s">
        <v>467</v>
      </c>
      <c r="I1" s="180" t="s">
        <v>468</v>
      </c>
      <c r="J1" s="180" t="s">
        <v>469</v>
      </c>
      <c r="K1" s="180" t="s">
        <v>470</v>
      </c>
      <c r="L1" s="180" t="s">
        <v>471</v>
      </c>
      <c r="M1" s="180" t="s">
        <v>472</v>
      </c>
      <c r="N1" s="180" t="s">
        <v>473</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474</v>
      </c>
      <c r="B3" s="24"/>
      <c r="C3" s="24"/>
      <c r="D3" s="1"/>
      <c r="E3" s="2"/>
      <c r="F3" s="2"/>
      <c r="G3" s="2"/>
      <c r="H3" s="2"/>
      <c r="I3" s="2"/>
      <c r="J3" s="2"/>
      <c r="K3" s="2"/>
      <c r="L3" s="2"/>
    </row>
    <row r="4" spans="1:14" ht="40.15" customHeight="1">
      <c r="A4" s="307" t="s">
        <v>475</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Glenn MHP</v>
      </c>
      <c r="F5" s="59" t="str">
        <f>IF('I_State and program information'!$E$26&lt;&gt;"",'I_State and program information'!$E$26,"[Plan 2]")</f>
        <v>Humboldt MHP</v>
      </c>
      <c r="G5" s="59" t="str">
        <f>IF('I_State and program information'!$E$27&lt;&gt;"",'I_State and program information'!$E$27,"[Plan 3]")</f>
        <v>Imperial MHP</v>
      </c>
      <c r="H5" s="59" t="str">
        <f>IF('I_State and program information'!$E$28&lt;&gt;"",'I_State and program information'!$E$28,"[Plan 4]")</f>
        <v>Inyo MHP</v>
      </c>
      <c r="I5" s="59" t="str">
        <f>IF('I_State and program information'!$E$29&lt;&gt;"",'I_State and program information'!$E$29,"[Plan 5]")</f>
        <v>Kern MHP</v>
      </c>
      <c r="J5" s="59" t="str">
        <f>IF('I_State and program information'!$E$30&lt;&gt;"",'I_State and program information'!$E$30,"[Plan 6]")</f>
        <v>Kings MHP</v>
      </c>
      <c r="K5" s="59" t="str">
        <f>IF('I_State and program information'!$E$31&lt;&gt;"",'I_State and program information'!$E$31,"[Plan 7]")</f>
        <v>Lake MHP</v>
      </c>
      <c r="L5" s="59" t="str">
        <f>IF('I_State and program information'!$E$32&lt;&gt;"",'I_State and program information'!$E$32,"[Plan 8]")</f>
        <v>Lassen MHP</v>
      </c>
      <c r="M5" s="59" t="str">
        <f>IF('I_State and program information'!$E$33&lt;&gt;"",'I_State and program information'!$E$33,"[Plan 9]")</f>
        <v>Los Angeles MHP</v>
      </c>
      <c r="N5" s="59" t="str">
        <f>IF('I_State and program information'!$E$34&lt;&gt;"",'I_State and program information'!$E$34,"[Plan 10]")</f>
        <v>Madera MHP</v>
      </c>
    </row>
    <row r="6" spans="1:14" ht="61.15" customHeight="1">
      <c r="A6" s="16" t="s">
        <v>476</v>
      </c>
      <c r="B6" s="9" t="s">
        <v>477</v>
      </c>
      <c r="C6" s="15" t="s">
        <v>478</v>
      </c>
      <c r="D6" s="15" t="s">
        <v>84</v>
      </c>
      <c r="E6" s="88" t="s">
        <v>479</v>
      </c>
      <c r="F6" s="60" t="s">
        <v>479</v>
      </c>
      <c r="G6" s="60" t="s">
        <v>480</v>
      </c>
      <c r="H6" s="60" t="s">
        <v>479</v>
      </c>
      <c r="I6" s="60" t="s">
        <v>479</v>
      </c>
      <c r="J6" s="60" t="s">
        <v>479</v>
      </c>
      <c r="K6" s="60" t="s">
        <v>479</v>
      </c>
      <c r="L6" s="60" t="s">
        <v>479</v>
      </c>
      <c r="M6" s="60" t="s">
        <v>479</v>
      </c>
      <c r="N6" s="60" t="s">
        <v>479</v>
      </c>
    </row>
    <row r="7" spans="1:14" ht="32.450000000000003" customHeight="1">
      <c r="A7" s="309" t="s">
        <v>481</v>
      </c>
      <c r="B7" s="309"/>
      <c r="C7" s="310"/>
      <c r="D7" s="158" t="s">
        <v>166</v>
      </c>
      <c r="E7" s="202" t="s">
        <v>167</v>
      </c>
      <c r="F7" s="203" t="s">
        <v>167</v>
      </c>
      <c r="G7" s="203" t="s">
        <v>167</v>
      </c>
      <c r="H7" s="203" t="s">
        <v>167</v>
      </c>
      <c r="I7" s="203" t="s">
        <v>167</v>
      </c>
      <c r="J7" s="203" t="s">
        <v>167</v>
      </c>
      <c r="K7" s="203" t="s">
        <v>167</v>
      </c>
      <c r="L7" s="203" t="s">
        <v>167</v>
      </c>
      <c r="M7" s="203" t="s">
        <v>167</v>
      </c>
      <c r="N7" s="203" t="s">
        <v>167</v>
      </c>
    </row>
    <row r="8" spans="1:14" ht="57.75">
      <c r="A8" s="16" t="s">
        <v>482</v>
      </c>
      <c r="B8" s="9" t="s">
        <v>483</v>
      </c>
      <c r="C8" s="15" t="s">
        <v>484</v>
      </c>
      <c r="D8" s="15" t="s">
        <v>96</v>
      </c>
      <c r="E8" s="56"/>
      <c r="F8" s="60" t="s">
        <v>485</v>
      </c>
      <c r="G8" s="60"/>
      <c r="H8" s="60" t="s">
        <v>485</v>
      </c>
      <c r="I8" s="60" t="s">
        <v>485</v>
      </c>
      <c r="J8" s="60" t="s">
        <v>485</v>
      </c>
      <c r="K8" s="60" t="s">
        <v>485</v>
      </c>
      <c r="L8" s="60" t="s">
        <v>485</v>
      </c>
      <c r="M8" s="60"/>
      <c r="N8" s="60"/>
    </row>
    <row r="9" spans="1:14" ht="85.5">
      <c r="A9" s="16" t="s">
        <v>486</v>
      </c>
      <c r="B9" s="9" t="s">
        <v>487</v>
      </c>
      <c r="C9" s="15" t="s">
        <v>484</v>
      </c>
      <c r="D9" s="15" t="s">
        <v>96</v>
      </c>
      <c r="E9" s="56" t="s">
        <v>488</v>
      </c>
      <c r="F9" s="60" t="s">
        <v>488</v>
      </c>
      <c r="G9" s="60"/>
      <c r="H9" s="60" t="s">
        <v>488</v>
      </c>
      <c r="I9" s="60" t="s">
        <v>488</v>
      </c>
      <c r="J9" s="60" t="s">
        <v>488</v>
      </c>
      <c r="K9" s="60" t="s">
        <v>488</v>
      </c>
      <c r="L9" s="60" t="s">
        <v>488</v>
      </c>
      <c r="M9" s="60" t="s">
        <v>488</v>
      </c>
      <c r="N9" s="60" t="s">
        <v>488</v>
      </c>
    </row>
    <row r="10" spans="1:14" ht="57.75">
      <c r="A10" s="16" t="s">
        <v>489</v>
      </c>
      <c r="B10" s="9" t="s">
        <v>490</v>
      </c>
      <c r="C10" s="15" t="s">
        <v>484</v>
      </c>
      <c r="D10" s="15" t="s">
        <v>96</v>
      </c>
      <c r="E10" s="56"/>
      <c r="F10" s="60"/>
      <c r="G10" s="60"/>
      <c r="H10" s="60"/>
      <c r="I10" s="60"/>
      <c r="J10" s="60"/>
      <c r="K10" s="60"/>
      <c r="L10" s="60"/>
      <c r="M10" s="60"/>
      <c r="N10" s="60"/>
    </row>
    <row r="11" spans="1:14" ht="42" customHeight="1">
      <c r="B11" s="24" t="s">
        <v>491</v>
      </c>
      <c r="C11" s="24"/>
    </row>
    <row r="12" spans="1:14" ht="99.75">
      <c r="A12" s="16" t="s">
        <v>492</v>
      </c>
      <c r="B12" s="9" t="s">
        <v>491</v>
      </c>
      <c r="C12" s="15" t="s">
        <v>493</v>
      </c>
      <c r="D12" s="15" t="s">
        <v>58</v>
      </c>
      <c r="E12" s="56" t="s">
        <v>494</v>
      </c>
      <c r="F12" s="60" t="s">
        <v>494</v>
      </c>
      <c r="G12" s="60" t="s">
        <v>55</v>
      </c>
      <c r="H12" s="60" t="s">
        <v>494</v>
      </c>
      <c r="I12" s="60" t="s">
        <v>494</v>
      </c>
      <c r="J12" s="60" t="s">
        <v>494</v>
      </c>
      <c r="K12" s="60" t="s">
        <v>494</v>
      </c>
      <c r="L12" s="60" t="s">
        <v>494</v>
      </c>
      <c r="M12" s="60" t="s">
        <v>494</v>
      </c>
      <c r="N12" s="60" t="s">
        <v>494</v>
      </c>
    </row>
    <row r="13" spans="1:14" ht="114">
      <c r="A13" s="16" t="s">
        <v>495</v>
      </c>
      <c r="B13" s="9" t="s">
        <v>496</v>
      </c>
      <c r="C13" s="15" t="s">
        <v>497</v>
      </c>
      <c r="D13" s="15" t="s">
        <v>58</v>
      </c>
      <c r="E13" s="56" t="s">
        <v>498</v>
      </c>
      <c r="F13" s="60" t="s">
        <v>499</v>
      </c>
      <c r="G13" s="60" t="s">
        <v>55</v>
      </c>
      <c r="H13" s="60" t="s">
        <v>500</v>
      </c>
      <c r="I13" s="60" t="s">
        <v>501</v>
      </c>
      <c r="J13" s="60" t="s">
        <v>502</v>
      </c>
      <c r="K13" s="60" t="s">
        <v>503</v>
      </c>
      <c r="L13" s="60" t="s">
        <v>504</v>
      </c>
      <c r="M13" s="60" t="s">
        <v>505</v>
      </c>
      <c r="N13" s="60" t="s">
        <v>506</v>
      </c>
    </row>
    <row r="14" spans="1:14" ht="42.75">
      <c r="A14" s="16" t="s">
        <v>507</v>
      </c>
      <c r="B14" s="9" t="s">
        <v>508</v>
      </c>
      <c r="C14" s="15" t="s">
        <v>509</v>
      </c>
      <c r="D14" s="15" t="s">
        <v>58</v>
      </c>
      <c r="E14" s="56" t="s">
        <v>365</v>
      </c>
      <c r="F14" s="60" t="s">
        <v>510</v>
      </c>
      <c r="G14" s="60" t="s">
        <v>55</v>
      </c>
      <c r="H14" s="60" t="s">
        <v>454</v>
      </c>
      <c r="I14" s="60" t="s">
        <v>456</v>
      </c>
      <c r="J14" s="60" t="s">
        <v>458</v>
      </c>
      <c r="K14" s="60" t="s">
        <v>459</v>
      </c>
      <c r="L14" s="60" t="s">
        <v>460</v>
      </c>
      <c r="M14" s="60" t="s">
        <v>462</v>
      </c>
      <c r="N14" s="60" t="s">
        <v>463</v>
      </c>
    </row>
    <row r="15" spans="1:14" ht="213.75">
      <c r="A15" s="30" t="s">
        <v>511</v>
      </c>
      <c r="B15" s="31" t="s">
        <v>512</v>
      </c>
      <c r="C15" s="31" t="s">
        <v>513</v>
      </c>
      <c r="D15" s="15" t="s">
        <v>58</v>
      </c>
      <c r="E15" s="56" t="s">
        <v>514</v>
      </c>
      <c r="F15" s="60" t="s">
        <v>515</v>
      </c>
      <c r="G15" s="60" t="s">
        <v>55</v>
      </c>
      <c r="H15" s="60" t="s">
        <v>515</v>
      </c>
      <c r="I15" s="60" t="s">
        <v>515</v>
      </c>
      <c r="J15" s="60" t="s">
        <v>515</v>
      </c>
      <c r="K15" s="60" t="s">
        <v>515</v>
      </c>
      <c r="L15" s="60" t="s">
        <v>515</v>
      </c>
      <c r="M15" s="60" t="s">
        <v>514</v>
      </c>
      <c r="N15" s="60" t="s">
        <v>514</v>
      </c>
    </row>
    <row r="16" spans="1:14" ht="30" customHeight="1">
      <c r="A16" s="30" t="s">
        <v>516</v>
      </c>
      <c r="B16" s="31" t="s">
        <v>423</v>
      </c>
      <c r="C16" s="31" t="s">
        <v>517</v>
      </c>
      <c r="D16" s="15" t="s">
        <v>64</v>
      </c>
      <c r="E16" s="204">
        <v>45880</v>
      </c>
      <c r="F16" s="205">
        <v>45880</v>
      </c>
      <c r="G16" s="205" t="s">
        <v>55</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518</v>
      </c>
      <c r="B1" s="21"/>
      <c r="H1" s="44"/>
      <c r="I1" s="44"/>
      <c r="J1" s="22" t="s">
        <v>519</v>
      </c>
      <c r="K1" s="22" t="s">
        <v>520</v>
      </c>
      <c r="L1" s="80" t="s">
        <v>521</v>
      </c>
      <c r="M1" s="81" t="s">
        <v>159</v>
      </c>
      <c r="N1" s="81" t="s">
        <v>160</v>
      </c>
      <c r="O1" s="22" t="s">
        <v>161</v>
      </c>
      <c r="P1" s="22" t="s">
        <v>162</v>
      </c>
      <c r="Q1" s="22" t="s">
        <v>163</v>
      </c>
      <c r="R1" s="22" t="s">
        <v>522</v>
      </c>
      <c r="S1" s="22" t="s">
        <v>523</v>
      </c>
      <c r="T1" s="22" t="s">
        <v>524</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525</v>
      </c>
      <c r="BM1" s="43" t="s">
        <v>526</v>
      </c>
      <c r="BN1" s="43" t="s">
        <v>527</v>
      </c>
      <c r="BO1" s="43" t="s">
        <v>528</v>
      </c>
      <c r="BP1" s="43" t="s">
        <v>529</v>
      </c>
      <c r="BQ1" s="43" t="s">
        <v>530</v>
      </c>
      <c r="BR1" s="43" t="s">
        <v>531</v>
      </c>
      <c r="BS1" s="43" t="s">
        <v>532</v>
      </c>
      <c r="BT1" s="43" t="s">
        <v>533</v>
      </c>
      <c r="BU1" s="43" t="s">
        <v>534</v>
      </c>
      <c r="BV1" s="43" t="s">
        <v>535</v>
      </c>
      <c r="BW1" s="43" t="s">
        <v>536</v>
      </c>
      <c r="BX1" s="43" t="s">
        <v>537</v>
      </c>
      <c r="BY1" s="43" t="s">
        <v>538</v>
      </c>
      <c r="BZ1" s="43" t="s">
        <v>539</v>
      </c>
      <c r="CA1" s="43" t="s">
        <v>540</v>
      </c>
      <c r="CB1" s="43" t="s">
        <v>541</v>
      </c>
      <c r="CC1" s="43" t="s">
        <v>542</v>
      </c>
      <c r="CD1" s="43" t="s">
        <v>543</v>
      </c>
      <c r="CE1" s="43" t="s">
        <v>544</v>
      </c>
      <c r="CF1" s="43" t="s">
        <v>545</v>
      </c>
      <c r="CG1" s="43" t="s">
        <v>546</v>
      </c>
      <c r="CH1" s="43" t="s">
        <v>547</v>
      </c>
      <c r="CI1" s="43" t="s">
        <v>548</v>
      </c>
      <c r="CJ1" s="43" t="s">
        <v>549</v>
      </c>
      <c r="CK1" s="43" t="s">
        <v>550</v>
      </c>
      <c r="CL1" s="43" t="s">
        <v>551</v>
      </c>
      <c r="CM1" s="43" t="s">
        <v>552</v>
      </c>
      <c r="CN1" s="43" t="s">
        <v>553</v>
      </c>
      <c r="CO1" s="43" t="s">
        <v>554</v>
      </c>
      <c r="CP1" s="43" t="s">
        <v>555</v>
      </c>
      <c r="CQ1" s="43" t="s">
        <v>556</v>
      </c>
      <c r="CR1" s="43" t="s">
        <v>557</v>
      </c>
      <c r="CS1" s="43" t="s">
        <v>558</v>
      </c>
      <c r="CT1" s="43" t="s">
        <v>559</v>
      </c>
      <c r="CU1" s="43" t="s">
        <v>560</v>
      </c>
      <c r="CV1" s="43" t="s">
        <v>561</v>
      </c>
      <c r="CW1" s="43" t="s">
        <v>562</v>
      </c>
      <c r="CX1" s="43" t="s">
        <v>563</v>
      </c>
      <c r="CY1" s="43" t="s">
        <v>564</v>
      </c>
      <c r="CZ1" s="43" t="s">
        <v>565</v>
      </c>
      <c r="DA1" s="43" t="s">
        <v>566</v>
      </c>
      <c r="DB1" s="43" t="s">
        <v>567</v>
      </c>
      <c r="DC1" s="43" t="s">
        <v>568</v>
      </c>
      <c r="DD1" s="43" t="s">
        <v>569</v>
      </c>
      <c r="DE1" s="43" t="s">
        <v>570</v>
      </c>
      <c r="DF1" s="43" t="s">
        <v>571</v>
      </c>
      <c r="DG1" s="43" t="s">
        <v>572</v>
      </c>
      <c r="DH1" s="43" t="s">
        <v>573</v>
      </c>
      <c r="DI1" s="43" t="s">
        <v>574</v>
      </c>
      <c r="DJ1" s="43" t="s">
        <v>575</v>
      </c>
      <c r="DK1" s="43" t="s">
        <v>576</v>
      </c>
      <c r="DL1" s="43" t="s">
        <v>577</v>
      </c>
      <c r="DM1" s="43" t="s">
        <v>578</v>
      </c>
      <c r="DN1" s="43" t="s">
        <v>579</v>
      </c>
      <c r="DO1" s="43" t="s">
        <v>580</v>
      </c>
      <c r="DP1" s="43" t="s">
        <v>581</v>
      </c>
      <c r="DQ1" s="43" t="s">
        <v>582</v>
      </c>
      <c r="DR1" s="43" t="s">
        <v>583</v>
      </c>
      <c r="DS1" s="43" t="s">
        <v>584</v>
      </c>
      <c r="DT1" s="43" t="s">
        <v>585</v>
      </c>
      <c r="DU1" s="43" t="s">
        <v>586</v>
      </c>
      <c r="DV1" s="43" t="s">
        <v>587</v>
      </c>
      <c r="DW1" s="43" t="s">
        <v>588</v>
      </c>
      <c r="DX1" s="43" t="s">
        <v>589</v>
      </c>
      <c r="DY1" s="43" t="s">
        <v>590</v>
      </c>
      <c r="DZ1" s="43" t="s">
        <v>591</v>
      </c>
      <c r="EA1" s="43" t="s">
        <v>592</v>
      </c>
      <c r="EB1" s="43" t="s">
        <v>593</v>
      </c>
      <c r="EC1" s="43" t="s">
        <v>594</v>
      </c>
      <c r="ED1" s="43" t="s">
        <v>595</v>
      </c>
      <c r="EE1" s="43" t="s">
        <v>596</v>
      </c>
      <c r="EF1" s="43" t="s">
        <v>597</v>
      </c>
      <c r="EG1" s="43" t="s">
        <v>598</v>
      </c>
      <c r="EH1" s="43" t="s">
        <v>599</v>
      </c>
      <c r="EI1" s="43" t="s">
        <v>600</v>
      </c>
      <c r="EJ1" s="43" t="s">
        <v>601</v>
      </c>
      <c r="EK1" s="43" t="s">
        <v>602</v>
      </c>
      <c r="EL1" s="43" t="s">
        <v>603</v>
      </c>
      <c r="EM1" s="43" t="s">
        <v>604</v>
      </c>
      <c r="EN1" s="43" t="s">
        <v>605</v>
      </c>
      <c r="EO1" s="43" t="s">
        <v>606</v>
      </c>
      <c r="EP1" s="43" t="s">
        <v>607</v>
      </c>
      <c r="EQ1" s="43" t="s">
        <v>608</v>
      </c>
      <c r="ER1" s="43" t="s">
        <v>609</v>
      </c>
      <c r="ES1" s="43" t="s">
        <v>610</v>
      </c>
      <c r="ET1" s="43" t="s">
        <v>611</v>
      </c>
      <c r="EU1" s="43" t="s">
        <v>612</v>
      </c>
      <c r="EV1" s="43" t="s">
        <v>613</v>
      </c>
      <c r="EW1" s="43" t="s">
        <v>614</v>
      </c>
      <c r="EX1" s="43" t="s">
        <v>615</v>
      </c>
      <c r="EY1" s="43" t="s">
        <v>616</v>
      </c>
      <c r="EZ1" s="43" t="s">
        <v>617</v>
      </c>
      <c r="FA1" s="43" t="s">
        <v>618</v>
      </c>
      <c r="FB1" s="43" t="s">
        <v>619</v>
      </c>
      <c r="FC1" s="43" t="s">
        <v>620</v>
      </c>
      <c r="FD1" s="43" t="s">
        <v>621</v>
      </c>
      <c r="FE1" s="43" t="s">
        <v>622</v>
      </c>
      <c r="FF1" s="43" t="s">
        <v>623</v>
      </c>
      <c r="FG1" s="43" t="s">
        <v>624</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625</v>
      </c>
      <c r="B2" s="7" t="s">
        <v>626</v>
      </c>
      <c r="C2" s="7" t="s">
        <v>90</v>
      </c>
      <c r="D2" s="7" t="s">
        <v>627</v>
      </c>
      <c r="E2" s="94" t="s">
        <v>627</v>
      </c>
      <c r="F2" s="25" t="s">
        <v>628</v>
      </c>
      <c r="G2" s="7" t="s">
        <v>629</v>
      </c>
      <c r="H2" s="7" t="s">
        <v>630</v>
      </c>
      <c r="I2" s="8" t="s">
        <v>152</v>
      </c>
      <c r="J2" s="25" t="s">
        <v>631</v>
      </c>
      <c r="K2" s="25" t="s">
        <v>632</v>
      </c>
      <c r="L2" s="25"/>
      <c r="M2" s="25"/>
      <c r="N2" s="25"/>
      <c r="O2" s="25"/>
      <c r="P2" s="25"/>
      <c r="Q2" s="25"/>
      <c r="R2" s="25"/>
      <c r="S2" s="25"/>
      <c r="T2" s="25"/>
      <c r="U2" s="8" t="s">
        <v>633</v>
      </c>
      <c r="V2" s="7" t="s">
        <v>294</v>
      </c>
      <c r="W2" s="8" t="s">
        <v>634</v>
      </c>
      <c r="X2" s="7" t="s">
        <v>635</v>
      </c>
      <c r="Y2" s="7" t="s">
        <v>636</v>
      </c>
      <c r="Z2" s="7" t="s">
        <v>637</v>
      </c>
      <c r="AA2" s="7" t="s">
        <v>638</v>
      </c>
      <c r="AB2" s="7" t="s">
        <v>639</v>
      </c>
      <c r="AC2" s="7" t="s">
        <v>640</v>
      </c>
      <c r="AD2" s="7" t="s">
        <v>641</v>
      </c>
      <c r="AE2" s="25" t="s">
        <v>642</v>
      </c>
      <c r="AF2" s="25"/>
      <c r="AG2" s="25"/>
      <c r="AH2" s="25"/>
      <c r="AI2" s="25"/>
      <c r="AJ2" s="25"/>
      <c r="AK2" s="25"/>
      <c r="AL2" s="25"/>
      <c r="AM2" s="25"/>
      <c r="AN2" s="25"/>
      <c r="AO2" s="7" t="s">
        <v>643</v>
      </c>
      <c r="AP2" s="25" t="s">
        <v>644</v>
      </c>
      <c r="AQ2" s="25"/>
      <c r="AR2" s="25"/>
      <c r="AS2" s="25"/>
      <c r="AT2" s="25"/>
      <c r="AU2" s="25"/>
      <c r="AV2" s="25"/>
      <c r="AW2" s="25"/>
      <c r="AX2" s="25"/>
      <c r="AY2" s="25"/>
      <c r="AZ2" s="7" t="s">
        <v>645</v>
      </c>
      <c r="BA2" s="25" t="s">
        <v>646</v>
      </c>
      <c r="BB2" s="25"/>
      <c r="BC2" s="25"/>
      <c r="BD2" s="25"/>
      <c r="BE2" s="25"/>
      <c r="BF2" s="25"/>
      <c r="BG2" s="25"/>
      <c r="BH2" s="25"/>
      <c r="BI2" s="25"/>
      <c r="BJ2" s="25"/>
      <c r="BK2" s="246" t="s">
        <v>647</v>
      </c>
      <c r="BL2" s="246" t="s">
        <v>648</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649</v>
      </c>
      <c r="B3" s="10" t="s">
        <v>650</v>
      </c>
      <c r="C3" s="17" t="s">
        <v>651</v>
      </c>
      <c r="D3" s="17" t="s">
        <v>629</v>
      </c>
      <c r="E3" s="14" t="s">
        <v>652</v>
      </c>
      <c r="F3" s="62" t="str">
        <f>IF(ISNUMBER(FIND(services,'I_State and program information'!E20)),"",'I_State and program information'!E20&amp;services)</f>
        <v xml:space="preserve">Services; </v>
      </c>
      <c r="G3" s="12" t="s">
        <v>134</v>
      </c>
      <c r="H3" s="3" t="s">
        <v>158</v>
      </c>
      <c r="I3" s="3" t="s">
        <v>653</v>
      </c>
      <c r="J3" s="32" t="str">
        <f>IF('I_State and program information'!E25="","",'I_State and program information'!E25&amp;"; ")</f>
        <v xml:space="preserve">Glenn MHP; </v>
      </c>
      <c r="K3" s="41" t="str">
        <f>IF(ISNUMBER(FIND(plan1,'I_State and program information'!$E$52)),"",'I_State and program information'!$E$52&amp;plan1)</f>
        <v xml:space="preserve">Glenn MHP; </v>
      </c>
      <c r="L3" s="41" t="str">
        <f>IF(ISNUMBER(FIND(plan1,'I_State and program information'!$E$56)),"",'I_State and program information'!$E$56&amp;plan1)</f>
        <v xml:space="preserve">Glenn MHP; </v>
      </c>
      <c r="M3" s="41" t="str">
        <f>IF(ISNUMBER(FIND(plan1,'I_State and program information'!$E$60)),"",'I_State and program information'!$E$60&amp;plan1)</f>
        <v xml:space="preserve">Glenn MHP; </v>
      </c>
      <c r="N3" s="41" t="str">
        <f>IF(ISNUMBER(FIND(plan1,'I_State and program information'!$E$64)),"",'I_State and program information'!$E$64&amp;plan1)</f>
        <v xml:space="preserve">Glenn MHP; </v>
      </c>
      <c r="O3" s="41" t="str">
        <f>IF(ISNUMBER(FIND(plan1,'I_State and program information'!$E$68)),"",'I_State and program information'!$E$68&amp;plan1)</f>
        <v xml:space="preserve">Glenn MHP; </v>
      </c>
      <c r="P3" s="41" t="str">
        <f>IF(ISNUMBER(FIND(plan1,'I_State and program information'!$E$72)),"",'I_State and program information'!$E$72&amp;plan1)</f>
        <v xml:space="preserve">Glenn MHP; </v>
      </c>
      <c r="Q3" s="41" t="str">
        <f>IF(ISNUMBER(FIND(plan1,'I_State and program information'!$E$76)),"",'I_State and program information'!$E$76&amp;plan1)</f>
        <v xml:space="preserve">Glenn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654</v>
      </c>
      <c r="W3" s="18" t="s">
        <v>149</v>
      </c>
      <c r="X3" s="3" t="s">
        <v>331</v>
      </c>
      <c r="Y3" s="3" t="s">
        <v>336</v>
      </c>
      <c r="Z3" s="3" t="s">
        <v>655</v>
      </c>
      <c r="AA3" s="3" t="s">
        <v>352</v>
      </c>
      <c r="AB3" s="3" t="s">
        <v>151</v>
      </c>
      <c r="AC3" s="3" t="s">
        <v>480</v>
      </c>
      <c r="AD3" s="3" t="s">
        <v>485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c>
      <c r="AL3" s="62" t="str">
        <f>IF(ISNUMBER(FIND(dsreq1,'III_Plan comp 438.206 All plans'!L$8)),"",'III_Plan comp 438.206 All plans'!L$8&amp;dsreq1)</f>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488</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656</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657</v>
      </c>
      <c r="C4" s="17" t="s">
        <v>93</v>
      </c>
      <c r="D4" s="17" t="s">
        <v>658</v>
      </c>
      <c r="E4" s="14" t="s">
        <v>659</v>
      </c>
      <c r="F4" s="62" t="str">
        <f>IF(ISNUMBER(FIND(benefits,'I_State and program information'!E20)),"",'I_State and program information'!E20&amp;benefits)</f>
        <v xml:space="preserve">Benefits; </v>
      </c>
      <c r="G4" s="12" t="s">
        <v>129</v>
      </c>
      <c r="H4" s="3" t="s">
        <v>151</v>
      </c>
      <c r="I4" s="3" t="s">
        <v>660</v>
      </c>
      <c r="J4" s="32" t="str">
        <f>IF('I_State and program information'!E26="","",'I_State and program information'!E26&amp;"; ")</f>
        <v xml:space="preserve">Humboldt MHP; </v>
      </c>
      <c r="K4" s="41" t="str">
        <f>IF(ISNUMBER(FIND(plan2,'I_State and program information'!$E$52)),"",'I_State and program information'!$E$52&amp;plan2)</f>
        <v xml:space="preserve">Humboldt MHP; </v>
      </c>
      <c r="L4" s="41" t="str">
        <f>IF(ISNUMBER(FIND(plan2,'I_State and program information'!$E$56)),"",'I_State and program information'!$E$56&amp;plan2)</f>
        <v xml:space="preserve">Humboldt MHP; </v>
      </c>
      <c r="M4" s="41" t="str">
        <f>IF(ISNUMBER(FIND(plan2,'I_State and program information'!$E$60)),"",'I_State and program information'!$E$60&amp;plan2)</f>
        <v xml:space="preserve">Humboldt MHP; </v>
      </c>
      <c r="N4" s="41" t="str">
        <f>IF(ISNUMBER(FIND(plan2,'I_State and program information'!$E$64)),"",'I_State and program information'!$E$64&amp;plan2)</f>
        <v xml:space="preserve">Humboldt MHP; </v>
      </c>
      <c r="O4" s="41" t="str">
        <f>IF(ISNUMBER(FIND(plan2,'I_State and program information'!$E$68)),"",'I_State and program information'!$E$68&amp;plan2)</f>
        <v xml:space="preserve">Humboldt MHP; </v>
      </c>
      <c r="P4" s="41" t="str">
        <f>IF(ISNUMBER(FIND(plan2,'I_State and program information'!$E$72)),"",'I_State and program information'!$E$72&amp;plan2)</f>
        <v xml:space="preserve">Humboldt MHP; </v>
      </c>
      <c r="Q4" s="41" t="str">
        <f>IF(ISNUMBER(FIND(plan2,'I_State and program information'!$E$76)),"",'I_State and program information'!$E$76&amp;plan2)</f>
        <v xml:space="preserve">Humboldt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661</v>
      </c>
      <c r="W4" s="18" t="s">
        <v>662</v>
      </c>
      <c r="X4" s="3" t="s">
        <v>332</v>
      </c>
      <c r="Y4" s="3" t="s">
        <v>663</v>
      </c>
      <c r="Z4" s="3" t="s">
        <v>344</v>
      </c>
      <c r="AB4" s="3" t="s">
        <v>158</v>
      </c>
      <c r="AC4" s="3" t="s">
        <v>479</v>
      </c>
      <c r="AD4" s="3" t="s">
        <v>664</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665</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666</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667</v>
      </c>
      <c r="B5" s="11" t="s">
        <v>668</v>
      </c>
      <c r="C5" s="17" t="s">
        <v>669</v>
      </c>
      <c r="D5" s="17" t="s">
        <v>670</v>
      </c>
      <c r="E5" s="14" t="s">
        <v>671</v>
      </c>
      <c r="F5" s="62" t="str">
        <f>IF(ISNUMBER(FIND(geographic,'I_State and program information'!E20)),"",'I_State and program information'!E20&amp;geographic)</f>
        <v xml:space="preserve">Geographic service area; </v>
      </c>
      <c r="G5" s="11"/>
      <c r="I5" s="3" t="s">
        <v>672</v>
      </c>
      <c r="J5" s="32" t="str">
        <f>IF('I_State and program information'!E27="","",'I_State and program information'!E27&amp;"; ")</f>
        <v xml:space="preserve">Imperial MHP; </v>
      </c>
      <c r="K5" s="41" t="str">
        <f>IF(ISNUMBER(FIND(plan3,'I_State and program information'!$E$52)),"",'I_State and program information'!$E$52&amp;plan3)</f>
        <v xml:space="preserve">Imperial MHP; </v>
      </c>
      <c r="L5" s="41" t="str">
        <f>IF(ISNUMBER(FIND(plan3,'I_State and program information'!$E$56)),"",'I_State and program information'!$E$56&amp;plan3)</f>
        <v xml:space="preserve">Imperial MHP; </v>
      </c>
      <c r="M5" s="41" t="str">
        <f>IF(ISNUMBER(FIND(plan3,'I_State and program information'!$E$60)),"",'I_State and program information'!$E$60&amp;plan3)</f>
        <v xml:space="preserve">Imperial MHP; </v>
      </c>
      <c r="N5" s="41" t="str">
        <f>IF(ISNUMBER(FIND(plan3,'I_State and program information'!$E$64)),"",'I_State and program information'!$E$64&amp;plan3)</f>
        <v xml:space="preserve">Imperial MHP; </v>
      </c>
      <c r="O5" s="41" t="str">
        <f>IF(ISNUMBER(FIND(plan3,'I_State and program information'!$E$68)),"",'I_State and program information'!$E$68&amp;plan3)</f>
        <v xml:space="preserve">Imperial MHP; </v>
      </c>
      <c r="P5" s="41" t="str">
        <f>IF(ISNUMBER(FIND(plan3,'I_State and program information'!$E$72)),"",'I_State and program information'!$E$72&amp;plan3)</f>
        <v xml:space="preserve">Imperial MHP; </v>
      </c>
      <c r="Q5" s="41" t="str">
        <f>IF(ISNUMBER(FIND(plan3,'I_State and program information'!$E$76)),"",'I_State and program information'!$E$76&amp;plan3)</f>
        <v xml:space="preserve">Imperial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673</v>
      </c>
      <c r="X5" s="3" t="s">
        <v>145</v>
      </c>
      <c r="Y5" s="3" t="s">
        <v>674</v>
      </c>
      <c r="AD5" s="3" t="s">
        <v>675</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676</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677</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678</v>
      </c>
      <c r="B6" s="11" t="s">
        <v>679</v>
      </c>
      <c r="C6" s="17"/>
      <c r="D6" s="17" t="s">
        <v>680</v>
      </c>
      <c r="E6" s="14" t="s">
        <v>681</v>
      </c>
      <c r="F6" s="62" t="str">
        <f>IF(ISNUMBER(FIND(composition,'I_State and program information'!E20)),"",'I_State and program information'!E20&amp;composition)</f>
        <v xml:space="preserve">Composition of provider network; </v>
      </c>
      <c r="G6" s="11"/>
      <c r="I6" s="3" t="s">
        <v>682</v>
      </c>
      <c r="J6" s="32" t="str">
        <f>IF('I_State and program information'!E28="","",'I_State and program information'!E28&amp;"; ")</f>
        <v xml:space="preserve">Inyo MHP; </v>
      </c>
      <c r="K6" s="41" t="str">
        <f>IF(ISNUMBER(FIND(plan4,'I_State and program information'!$E$52)),"",'I_State and program information'!$E$52&amp;plan4)</f>
        <v xml:space="preserve">Inyo MHP; </v>
      </c>
      <c r="L6" s="41" t="str">
        <f>IF(ISNUMBER(FIND(plan4,'I_State and program information'!$E$56)),"",'I_State and program information'!$E$56&amp;plan4)</f>
        <v xml:space="preserve">Inyo MHP; </v>
      </c>
      <c r="M6" s="41" t="str">
        <f>IF(ISNUMBER(FIND(plan4,'I_State and program information'!$E$60)),"",'I_State and program information'!$E$60&amp;plan4)</f>
        <v xml:space="preserve">Inyo MHP; </v>
      </c>
      <c r="N6" s="41" t="str">
        <f>IF(ISNUMBER(FIND(plan4,'I_State and program information'!$E$64)),"",'I_State and program information'!$E$64&amp;plan4)</f>
        <v xml:space="preserve">Inyo MHP; </v>
      </c>
      <c r="O6" s="41" t="str">
        <f>IF(ISNUMBER(FIND(plan4,'I_State and program information'!$E$68)),"",'I_State and program information'!$E$68&amp;plan4)</f>
        <v xml:space="preserve">Inyo MHP; </v>
      </c>
      <c r="P6" s="41" t="str">
        <f>IF(ISNUMBER(FIND(plan4,'I_State and program information'!$E$72)),"",'I_State and program information'!$E$72&amp;plan4)</f>
        <v xml:space="preserve">Inyo MHP; </v>
      </c>
      <c r="Q6" s="41" t="str">
        <f>IF(ISNUMBER(FIND(plan4,'I_State and program information'!$E$76)),"",'I_State and program information'!$E$76&amp;plan4)</f>
        <v xml:space="preserve">Inyo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683</v>
      </c>
      <c r="X6" s="4" t="s">
        <v>684</v>
      </c>
      <c r="Y6" s="3" t="s">
        <v>685</v>
      </c>
      <c r="AD6" s="3" t="s">
        <v>686</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687</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688</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689</v>
      </c>
      <c r="B7" s="11" t="s">
        <v>85</v>
      </c>
      <c r="C7" s="17"/>
      <c r="D7" s="17" t="s">
        <v>690</v>
      </c>
      <c r="E7" s="14" t="s">
        <v>691</v>
      </c>
      <c r="F7" s="62" t="str">
        <f>IF(ISNUMBER(FIND(payments,'I_State and program information'!E20)),"",'I_State and program information'!E20&amp;payments)</f>
        <v>Payments to provider network;</v>
      </c>
      <c r="G7" s="11"/>
      <c r="I7" s="3" t="s">
        <v>692</v>
      </c>
      <c r="J7" s="32" t="str">
        <f>IF('I_State and program information'!E29="","",'I_State and program information'!E29&amp;"; ")</f>
        <v xml:space="preserve">Kern MHP; </v>
      </c>
      <c r="K7" s="41" t="str">
        <f>IF(ISNUMBER(FIND(plan5,'I_State and program information'!$E$52)),"",'I_State and program information'!$E$52&amp;plan5)</f>
        <v xml:space="preserve">Kern MHP; </v>
      </c>
      <c r="L7" s="41" t="str">
        <f>IF(ISNUMBER(FIND(plan5,'I_State and program information'!$E$56)),"",'I_State and program information'!$E$56&amp;plan5)</f>
        <v xml:space="preserve">Kern MHP; </v>
      </c>
      <c r="M7" s="41" t="str">
        <f>IF(ISNUMBER(FIND(plan5,'I_State and program information'!$E$60)),"",'I_State and program information'!$E$60&amp;plan5)</f>
        <v xml:space="preserve">Kern MHP; </v>
      </c>
      <c r="N7" s="41" t="str">
        <f>IF(ISNUMBER(FIND(plan5,'I_State and program information'!$E$64)),"",'I_State and program information'!$E$64&amp;plan5)</f>
        <v xml:space="preserve">Kern MHP; </v>
      </c>
      <c r="O7" s="41" t="str">
        <f>IF(ISNUMBER(FIND(plan5,'I_State and program information'!$E$68)),"",'I_State and program information'!$E$68&amp;plan5)</f>
        <v xml:space="preserve">Kern MHP; </v>
      </c>
      <c r="P7" s="41" t="str">
        <f>IF(ISNUMBER(FIND(plan5,'I_State and program information'!$E$72)),"",'I_State and program information'!$E$72&amp;plan5)</f>
        <v xml:space="preserve">Kern MHP; </v>
      </c>
      <c r="Q7" s="41" t="str">
        <f>IF(ISNUMBER(FIND(plan5,'I_State and program information'!$E$76)),"",'I_State and program information'!$E$76&amp;plan5)</f>
        <v xml:space="preserve">Kern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693</v>
      </c>
      <c r="Y7" s="3" t="s">
        <v>694</v>
      </c>
      <c r="AD7" s="3" t="s">
        <v>695</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696</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697</v>
      </c>
      <c r="C8" s="17"/>
      <c r="D8" s="17" t="s">
        <v>698</v>
      </c>
      <c r="E8" s="14" t="s">
        <v>699</v>
      </c>
      <c r="F8" s="62" t="str">
        <f>IF(ISNUMBER(FIND(enrollment,'I_State and program information'!E20)),"",'I_State and program information'!E20&amp;enrollment)</f>
        <v xml:space="preserve">Enrollment of new population; </v>
      </c>
      <c r="G8" s="11"/>
      <c r="I8" s="3" t="s">
        <v>700</v>
      </c>
      <c r="J8" s="32" t="str">
        <f>IF('I_State and program information'!E30="","",'I_State and program information'!E30&amp;"; ")</f>
        <v xml:space="preserve">Kings MHP; </v>
      </c>
      <c r="K8" s="41" t="str">
        <f>IF(ISNUMBER(FIND(plan6,'I_State and program information'!$E$52)),"",'I_State and program information'!$E$52&amp;plan6)</f>
        <v xml:space="preserve">Kings MHP; </v>
      </c>
      <c r="L8" s="41" t="str">
        <f>IF(ISNUMBER(FIND(plan6,'I_State and program information'!$E$56)),"",'I_State and program information'!$E$56&amp;plan6)</f>
        <v xml:space="preserve">Kings MHP; </v>
      </c>
      <c r="M8" s="41" t="str">
        <f>IF(ISNUMBER(FIND(plan6,'I_State and program information'!$E$60)),"",'I_State and program information'!$E$60&amp;plan6)</f>
        <v xml:space="preserve">Kings MHP; </v>
      </c>
      <c r="N8" s="41" t="str">
        <f>IF(ISNUMBER(FIND(plan6,'I_State and program information'!$E$64)),"",'I_State and program information'!$E$64&amp;plan6)</f>
        <v xml:space="preserve">Kings MHP; </v>
      </c>
      <c r="O8" s="41" t="str">
        <f>IF(ISNUMBER(FIND(plan6,'I_State and program information'!$E$68)),"",'I_State and program information'!$E$68&amp;plan6)</f>
        <v xml:space="preserve">Kings MHP; </v>
      </c>
      <c r="P8" s="41" t="str">
        <f>IF(ISNUMBER(FIND(plan6,'I_State and program information'!$E$72)),"",'I_State and program information'!$E$72&amp;plan6)</f>
        <v xml:space="preserve">Kings MHP; </v>
      </c>
      <c r="Q8" s="41" t="str">
        <f>IF(ISNUMBER(FIND(plan6,'I_State and program information'!$E$76)),"",'I_State and program information'!$E$76&amp;plan6)</f>
        <v xml:space="preserve">Kings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701</v>
      </c>
      <c r="W8" s="18" t="s">
        <v>162</v>
      </c>
      <c r="Y8" s="3" t="s">
        <v>702</v>
      </c>
      <c r="AD8" s="3" t="s">
        <v>703</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704</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705</v>
      </c>
      <c r="C9" s="17"/>
      <c r="D9" s="17"/>
      <c r="E9" s="17"/>
      <c r="F9" s="17"/>
      <c r="G9" s="11"/>
      <c r="I9" s="3" t="s">
        <v>154</v>
      </c>
      <c r="J9" s="32" t="str">
        <f>IF('I_State and program information'!E31="","",'I_State and program information'!E31&amp;"; ")</f>
        <v xml:space="preserve">Lake MHP; </v>
      </c>
      <c r="K9" s="41" t="str">
        <f>IF(ISNUMBER(FIND(plan7,'I_State and program information'!$E$52)),"",'I_State and program information'!$E$52&amp;plan7)</f>
        <v xml:space="preserve">Lake MHP; </v>
      </c>
      <c r="L9" s="41" t="str">
        <f>IF(ISNUMBER(FIND(plan7,'I_State and program information'!$E$56)),"",'I_State and program information'!$E$56&amp;plan7)</f>
        <v xml:space="preserve">Lake MHP; </v>
      </c>
      <c r="M9" s="41" t="str">
        <f>IF(ISNUMBER(FIND(plan7,'I_State and program information'!$E$60)),"",'I_State and program information'!$E$60&amp;plan7)</f>
        <v xml:space="preserve">Lake MHP; </v>
      </c>
      <c r="N9" s="41" t="str">
        <f>IF(ISNUMBER(FIND(plan7,'I_State and program information'!$E$64)),"",'I_State and program information'!$E$64&amp;plan7)</f>
        <v xml:space="preserve">Lake MHP; </v>
      </c>
      <c r="O9" s="41" t="str">
        <f>IF(ISNUMBER(FIND(plan7,'I_State and program information'!$E$68)),"",'I_State and program information'!$E$68&amp;plan7)</f>
        <v xml:space="preserve">Lake MHP; </v>
      </c>
      <c r="P9" s="41" t="str">
        <f>IF(ISNUMBER(FIND(plan7,'I_State and program information'!$E$72)),"",'I_State and program information'!$E$72&amp;plan7)</f>
        <v xml:space="preserve">Lake MHP; </v>
      </c>
      <c r="Q9" s="41" t="str">
        <f>IF(ISNUMBER(FIND(plan7,'I_State and program information'!$E$76)),"",'I_State and program information'!$E$76&amp;plan7)</f>
        <v xml:space="preserve">Lake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706</v>
      </c>
      <c r="W9" s="18" t="s">
        <v>163</v>
      </c>
      <c r="Y9" s="3" t="s">
        <v>707</v>
      </c>
      <c r="AD9" s="3" t="s">
        <v>708</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709</v>
      </c>
      <c r="C10" s="17"/>
      <c r="D10" s="17"/>
      <c r="E10" s="17"/>
      <c r="F10" s="17"/>
      <c r="G10" s="11"/>
      <c r="I10" s="67" t="s">
        <v>684</v>
      </c>
      <c r="J10" s="32" t="str">
        <f>IF('I_State and program information'!E32="","",'I_State and program information'!E32&amp;"; ")</f>
        <v xml:space="preserve">Lassen MHP; </v>
      </c>
      <c r="K10" s="41" t="str">
        <f>IF(ISNUMBER(FIND(plan8,'I_State and program information'!$E$52)),"",'I_State and program information'!$E$52&amp;plan8)</f>
        <v xml:space="preserve">Lassen MHP; </v>
      </c>
      <c r="L10" s="41" t="str">
        <f>IF(ISNUMBER(FIND(plan8,'I_State and program information'!$E$56)),"",'I_State and program information'!$E$56&amp;plan8)</f>
        <v xml:space="preserve">Lassen MHP; </v>
      </c>
      <c r="M10" s="41" t="str">
        <f>IF(ISNUMBER(FIND(plan8,'I_State and program information'!$E$60)),"",'I_State and program information'!$E$60&amp;plan8)</f>
        <v xml:space="preserve">Lassen MHP; </v>
      </c>
      <c r="N10" s="41" t="str">
        <f>IF(ISNUMBER(FIND(plan8,'I_State and program information'!$E$64)),"",'I_State and program information'!$E$64&amp;plan8)</f>
        <v xml:space="preserve">Lassen MHP; </v>
      </c>
      <c r="O10" s="41" t="str">
        <f>IF(ISNUMBER(FIND(plan8,'I_State and program information'!$E$68)),"",'I_State and program information'!$E$68&amp;plan8)</f>
        <v xml:space="preserve">Lassen MHP; </v>
      </c>
      <c r="P10" s="41" t="str">
        <f>IF(ISNUMBER(FIND(plan8,'I_State and program information'!$E$72)),"",'I_State and program information'!$E$72&amp;plan8)</f>
        <v xml:space="preserve">Lassen MHP; </v>
      </c>
      <c r="Q10" s="41" t="str">
        <f>IF(ISNUMBER(FIND(plan8,'I_State and program information'!$E$76)),"",'I_State and program information'!$E$76&amp;plan8)</f>
        <v xml:space="preserve">Lassen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710</v>
      </c>
      <c r="W10" s="19" t="s">
        <v>684</v>
      </c>
      <c r="Y10" s="3" t="s">
        <v>711</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712</v>
      </c>
      <c r="C11" s="11"/>
      <c r="D11" s="11"/>
      <c r="E11" s="11"/>
      <c r="F11" s="11"/>
      <c r="G11" s="11"/>
      <c r="I11" s="3" t="s">
        <v>713</v>
      </c>
      <c r="J11" s="32" t="str">
        <f>IF('I_State and program information'!E33="","",'I_State and program information'!E33&amp;"; ")</f>
        <v xml:space="preserve">Los Angeles MHP; </v>
      </c>
      <c r="K11" s="41" t="str">
        <f>IF(ISNUMBER(FIND(plan9,'I_State and program information'!$E$52)),"",'I_State and program information'!$E$52&amp;plan9)</f>
        <v xml:space="preserve">Los Angeles MHP; </v>
      </c>
      <c r="L11" s="41" t="str">
        <f>IF(ISNUMBER(FIND(plan9,'I_State and program information'!$E$56)),"",'I_State and program information'!$E$56&amp;plan9)</f>
        <v xml:space="preserve">Los Angeles MHP; </v>
      </c>
      <c r="M11" s="41" t="str">
        <f>IF(ISNUMBER(FIND(plan9,'I_State and program information'!$E$60)),"",'I_State and program information'!$E$60&amp;plan9)</f>
        <v xml:space="preserve">Los Angeles MHP; </v>
      </c>
      <c r="N11" s="41" t="str">
        <f>IF(ISNUMBER(FIND(plan9,'I_State and program information'!$E$64)),"",'I_State and program information'!$E$64&amp;plan9)</f>
        <v xml:space="preserve">Los Angeles MHP; </v>
      </c>
      <c r="O11" s="41" t="str">
        <f>IF(ISNUMBER(FIND(plan9,'I_State and program information'!$E$68)),"",'I_State and program information'!$E$68&amp;plan9)</f>
        <v xml:space="preserve">Los Angeles MHP; </v>
      </c>
      <c r="P11" s="41" t="str">
        <f>IF(ISNUMBER(FIND(plan9,'I_State and program information'!$E$72)),"",'I_State and program information'!$E$72&amp;plan9)</f>
        <v xml:space="preserve">Los Angeles MHP; </v>
      </c>
      <c r="Q11" s="41" t="str">
        <f>IF(ISNUMBER(FIND(plan9,'I_State and program information'!$E$76)),"",'I_State and program information'!$E$76&amp;plan9)</f>
        <v xml:space="preserve">Los Angeles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714</v>
      </c>
      <c r="Y11" s="4" t="s">
        <v>689</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xml:space="preserve">Language Capabilities: Contract
IHCP: Contract/Good-faith effort to contract; 
274 File; 
Language Capabilities: Contract
IHCP: Contract/Good-faith effort to contract;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715</v>
      </c>
      <c r="C12" s="11"/>
      <c r="D12" s="11"/>
      <c r="E12" s="11"/>
      <c r="F12" s="11"/>
      <c r="G12" s="11"/>
      <c r="J12" s="32" t="str">
        <f>IF('I_State and program information'!E34="","",'I_State and program information'!E34&amp;"; ")</f>
        <v xml:space="preserve">Madera MHP; </v>
      </c>
      <c r="K12" s="41" t="str">
        <f>IF(ISNUMBER(FIND(plan10,'I_State and program information'!$E$52)),"",'I_State and program information'!$E$52&amp;plan10)</f>
        <v xml:space="preserve">Madera MHP; </v>
      </c>
      <c r="L12" s="41" t="str">
        <f>IF(ISNUMBER(FIND(plan10,'I_State and program information'!$E$56)),"",'I_State and program information'!$E$56&amp;plan10)</f>
        <v xml:space="preserve">Madera MHP; </v>
      </c>
      <c r="M12" s="41" t="str">
        <f>IF(ISNUMBER(FIND(plan10,'I_State and program information'!$E$60)),"",'I_State and program information'!$E$60&amp;plan10)</f>
        <v xml:space="preserve">Madera MHP; </v>
      </c>
      <c r="N12" s="41" t="str">
        <f>IF(ISNUMBER(FIND(plan10,'I_State and program information'!$E$64)),"",'I_State and program information'!$E$64&amp;plan10)</f>
        <v xml:space="preserve">Madera MHP; </v>
      </c>
      <c r="O12" s="41" t="str">
        <f>IF(ISNUMBER(FIND(plan10,'I_State and program information'!$E$68)),"",'I_State and program information'!$E$68&amp;plan10)</f>
        <v xml:space="preserve">Madera MHP; </v>
      </c>
      <c r="P12" s="41" t="str">
        <f>IF(ISNUMBER(FIND(plan10,'I_State and program information'!$E$72)),"",'I_State and program information'!$E$72&amp;plan10)</f>
        <v xml:space="preserve">Madera MHP; </v>
      </c>
      <c r="Q12" s="41" t="str">
        <f>IF(ISNUMBER(FIND(plan10,'I_State and program information'!$E$76)),"",'I_State and program information'!$E$76&amp;plan10)</f>
        <v xml:space="preserve">Madera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689</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716</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717</v>
      </c>
      <c r="C14" s="11"/>
      <c r="D14" s="11"/>
      <c r="E14" s="11"/>
      <c r="F14" s="11"/>
      <c r="G14" s="11"/>
      <c r="J14" s="92"/>
      <c r="K14" s="91"/>
      <c r="L14" s="91"/>
      <c r="M14" s="91"/>
      <c r="N14" s="91"/>
      <c r="O14" s="91"/>
      <c r="P14" s="91"/>
      <c r="Q14" s="91"/>
      <c r="R14" s="91"/>
      <c r="S14" s="91"/>
      <c r="T14" s="91"/>
      <c r="BK14" s="13"/>
      <c r="BL14" s="13"/>
    </row>
    <row r="15" spans="1:212" ht="15" thickBot="1">
      <c r="B15" s="11" t="s">
        <v>718</v>
      </c>
      <c r="C15" s="11"/>
      <c r="D15" s="11"/>
      <c r="E15" s="11"/>
      <c r="F15" s="11"/>
      <c r="G15" s="11"/>
      <c r="J15" s="92"/>
      <c r="K15" s="91"/>
      <c r="L15" s="91"/>
      <c r="M15" s="91"/>
      <c r="N15" s="91"/>
      <c r="O15" s="91"/>
      <c r="P15" s="91"/>
      <c r="Q15" s="91"/>
      <c r="R15" s="91"/>
      <c r="S15" s="91"/>
      <c r="T15" s="91"/>
      <c r="BK15" s="13"/>
      <c r="BL15" s="13"/>
    </row>
    <row r="16" spans="1:212" ht="15.75" thickTop="1">
      <c r="B16" s="11" t="s">
        <v>719</v>
      </c>
      <c r="C16" s="11"/>
      <c r="D16" s="11"/>
      <c r="E16" s="11"/>
      <c r="F16" s="11"/>
      <c r="G16" s="11"/>
      <c r="J16" s="92"/>
      <c r="K16" s="91"/>
      <c r="L16" s="91"/>
      <c r="M16" s="91"/>
      <c r="N16" s="91"/>
      <c r="O16" s="91"/>
      <c r="P16" s="91"/>
      <c r="Q16" s="91"/>
      <c r="R16" s="91"/>
      <c r="S16" s="91"/>
      <c r="T16" s="91"/>
      <c r="BJ16" s="268" t="s">
        <v>720</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274 File; 
Language Capabilities: Contract
IHCP: Contract/Good-faith effort to contract; 
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721</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722</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723</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724</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725</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726</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727</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274 File; 
Language Capabilities: Contract
IHCP: Contract/Good-faith effort to contract; 
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728</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Language Capabilities: Contract
IHCP: Contract/Good-faith effort to contract; 
</v>
      </c>
      <c r="BS24" s="251" t="str">
        <f>IF(ISNUMBER(FIND(analysismethod9,'III_Plan comp 438.68 {Plan 1}'!L$15)),"",'III_Plan comp 438.68 {Plan 1}'!L$15&amp;analysismethod9)</f>
        <v xml:space="preserve">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274 File; 
Language Capabilities: Contract
IHCP: Contract/Good-faith effort to contract; 
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729</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274 File; 
</v>
      </c>
      <c r="BS25" s="254" t="str">
        <f>IF(ISNUMBER(FIND(analysismethod10,'III_Plan comp 438.68 {Plan 1}'!L$15)),"",'III_Plan comp 438.68 {Plan 1}'!L$15&amp;analysismethod10)</f>
        <v xml:space="preserve">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730</v>
      </c>
      <c r="C26" s="11"/>
      <c r="D26" s="11"/>
      <c r="E26" s="11"/>
      <c r="F26" s="11"/>
      <c r="G26" s="11"/>
      <c r="J26" s="92"/>
      <c r="K26" s="91"/>
      <c r="L26" s="91"/>
      <c r="M26" s="91"/>
      <c r="N26" s="91"/>
      <c r="O26" s="91"/>
      <c r="P26" s="91"/>
      <c r="Q26" s="91"/>
      <c r="R26" s="91"/>
      <c r="S26" s="91"/>
      <c r="T26" s="91"/>
      <c r="BK26" s="13"/>
      <c r="BL26" s="13"/>
    </row>
    <row r="27" spans="2:163" ht="15" thickBot="1">
      <c r="B27" s="11" t="s">
        <v>731</v>
      </c>
      <c r="C27" s="11"/>
      <c r="D27" s="11"/>
      <c r="E27" s="11"/>
      <c r="F27" s="11"/>
      <c r="G27" s="11"/>
      <c r="J27" s="92"/>
      <c r="K27" s="91"/>
      <c r="L27" s="91"/>
      <c r="M27" s="91"/>
      <c r="N27" s="91"/>
      <c r="O27" s="91"/>
      <c r="P27" s="91"/>
      <c r="Q27" s="91"/>
      <c r="R27" s="91"/>
      <c r="S27" s="91"/>
      <c r="T27" s="91"/>
      <c r="BK27" s="13"/>
      <c r="BL27" s="13"/>
    </row>
    <row r="28" spans="2:163" ht="15.75" thickTop="1">
      <c r="B28" s="11" t="s">
        <v>732</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274 File; 
Geomapping; 
</v>
      </c>
      <c r="BO28" s="248" t="str">
        <f>IF(ISNUMBER(FIND(analysismethod1,'III_Plan comp 438.68 {Plan 2}'!H$15)),"",'III_Plan comp 438.68 {Plan 2}'!H$15&amp;analysismethod1)</f>
        <v xml:space="preserve">274 File; 
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Timely Access Data Tool (TADT); 
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733</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734</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735</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736</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737</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738</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739</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274 File; 
Timely Access Data Tool (TADT); 
</v>
      </c>
      <c r="BO35" s="251" t="str">
        <f>IF(ISNUMBER(FIND(analysismethod8,'III_Plan comp 438.68 {Plan 2}'!H$15)),"",'III_Plan comp 438.68 {Plan 2}'!H$15&amp;analysismethod8)</f>
        <v xml:space="preserve">274 File; 
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740</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274 File; 
Language Capabilities: Contract
IHCP: Contract/Good-faith effort to contract; 
</v>
      </c>
      <c r="BO36" s="251" t="str">
        <f>IF(ISNUMBER(FIND(analysismethod9,'III_Plan comp 438.68 {Plan 2}'!H$15)),"",'III_Plan comp 438.68 {Plan 2}'!H$15&amp;analysismethod9)</f>
        <v xml:space="preserve">274 File; 
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Timely Access Data Tool (TADT); 
Language Capabilities: Contract
IHCP: Contract/Good-faith effort to contract; 
</v>
      </c>
      <c r="BS36" s="251" t="str">
        <f>IF(ISNUMBER(FIND(analysismethod9,'III_Plan comp 438.68 {Plan 2}'!L$15)),"",'III_Plan comp 438.68 {Plan 2}'!L$15&amp;analysismethod9)</f>
        <v xml:space="preserve">Timely Access Data Tool (TADT); 
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Timely Access Data Tool (TADT); 
Language Capabilities: Contract
IHCP: Contract/Good-faith effort to contract; 
</v>
      </c>
      <c r="BV36" s="251" t="str">
        <f>IF(ISNUMBER(FIND(analysismethod9,'III_Plan comp 438.68 {Plan 2}'!O$15)),"",'III_Plan comp 438.68 {Plan 2}'!O$15&amp;analysismethod9)</f>
        <v xml:space="preserve">Timely Access Data Tool (TADT); 
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741</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c>
      <c r="BO37" s="254" t="str">
        <f>IF(ISNUMBER(FIND(analysismethod10,'III_Plan comp 438.68 {Plan 2}'!H$15)),"",'III_Plan comp 438.68 {Plan 2}'!H$15&amp;analysismethod10)</f>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Timely Access Data Tool (TADT); 
274 File; 
</v>
      </c>
      <c r="BS37" s="254" t="str">
        <f>IF(ISNUMBER(FIND(analysismethod10,'III_Plan comp 438.68 {Plan 2}'!L$15)),"",'III_Plan comp 438.68 {Plan 2}'!L$15&amp;analysismethod10)</f>
        <v xml:space="preserve">Timely Access Data Tool (TADT); 
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Timely Access Data Tool (TADT); 
274 File; 
</v>
      </c>
      <c r="BV37" s="254" t="str">
        <f>IF(ISNUMBER(FIND(analysismethod10,'III_Plan comp 438.68 {Plan 2}'!O$15)),"",'III_Plan comp 438.68 {Plan 2}'!O$15&amp;analysismethod10)</f>
        <v xml:space="preserve">Timely Access Data Tool (TADT); 
274 File; 
</v>
      </c>
      <c r="BW37" s="254" t="str">
        <f>IF(ISNUMBER(FIND(analysismethod10,'III_Plan comp 438.68 {Plan 2}'!P$15)),"",'III_Plan comp 438.68 {Plan 2}'!P$15&amp;analysismethod10)</f>
        <v xml:space="preserve">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742</v>
      </c>
      <c r="C38" s="12"/>
      <c r="D38" s="12"/>
      <c r="E38" s="12"/>
      <c r="F38" s="12"/>
      <c r="G38" s="12"/>
      <c r="J38" s="12"/>
      <c r="K38" s="12"/>
      <c r="L38" s="12"/>
      <c r="M38" s="12"/>
      <c r="N38" s="12"/>
      <c r="O38" s="12"/>
      <c r="P38" s="12"/>
      <c r="Q38" s="12"/>
      <c r="R38" s="12"/>
      <c r="S38" s="12"/>
      <c r="T38" s="12"/>
      <c r="BK38" s="12"/>
      <c r="BL38" s="12"/>
    </row>
    <row r="39" spans="2:163" ht="15" thickBot="1">
      <c r="B39" s="12" t="s">
        <v>743</v>
      </c>
      <c r="C39" s="12"/>
      <c r="D39" s="12"/>
      <c r="E39" s="12"/>
      <c r="F39" s="12"/>
      <c r="G39" s="12"/>
      <c r="J39" s="12"/>
      <c r="K39" s="12"/>
      <c r="L39" s="12"/>
      <c r="M39" s="12"/>
      <c r="N39" s="12"/>
      <c r="O39" s="12"/>
      <c r="P39" s="12"/>
      <c r="Q39" s="12"/>
      <c r="R39" s="12"/>
      <c r="S39" s="12"/>
      <c r="T39" s="12"/>
      <c r="BK39" s="12"/>
      <c r="BL39" s="12"/>
    </row>
    <row r="40" spans="2:163" ht="15.75" thickTop="1">
      <c r="B40" s="12" t="s">
        <v>744</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745</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746</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747</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748</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749</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750</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751</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752</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274 File; 
Language Capabilities: Contract
IHCP: Contract/Good-faith effort to contract; 
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753</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274 File; 
</v>
      </c>
      <c r="BS49" s="254" t="str">
        <f>IF(ISNUMBER(FIND(analysismethod10,'III_Plan comp 438.68 {Plan 1}'!L$15)),"",'III_Plan comp 438.68 {Plan 1}'!L$15&amp;analysismethod10)</f>
        <v xml:space="preserve">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754</v>
      </c>
      <c r="C50" s="11"/>
      <c r="D50" s="11"/>
      <c r="E50" s="11"/>
      <c r="F50" s="11"/>
      <c r="G50" s="11"/>
      <c r="J50" s="11"/>
      <c r="K50" s="11"/>
      <c r="L50" s="11"/>
      <c r="M50" s="11"/>
      <c r="N50" s="11"/>
      <c r="O50" s="11"/>
      <c r="P50" s="11"/>
      <c r="Q50" s="11"/>
      <c r="R50" s="11"/>
      <c r="S50" s="11"/>
      <c r="T50" s="11"/>
      <c r="BK50" s="11"/>
      <c r="BL50" s="11"/>
    </row>
    <row r="51" spans="2:163" ht="15" thickBot="1">
      <c r="B51" s="11" t="s">
        <v>755</v>
      </c>
      <c r="C51" s="11"/>
      <c r="D51" s="11"/>
      <c r="E51" s="11"/>
      <c r="F51" s="11"/>
      <c r="G51" s="11"/>
      <c r="J51" s="11"/>
      <c r="K51" s="11"/>
      <c r="L51" s="11"/>
      <c r="M51" s="11"/>
      <c r="N51" s="11"/>
      <c r="O51" s="11"/>
      <c r="P51" s="11"/>
      <c r="Q51" s="11"/>
      <c r="R51" s="11"/>
      <c r="S51" s="11"/>
      <c r="T51" s="11"/>
      <c r="BK51" s="11"/>
      <c r="BL51" s="11"/>
    </row>
    <row r="52" spans="2:163" ht="15.75" thickTop="1">
      <c r="B52" s="11" t="s">
        <v>756</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274 File; 
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Timely Access Data Tool (TADT); 
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Timely Access Data Tool (TADT); 
Geomapping; 
</v>
      </c>
      <c r="BW52" s="248" t="str">
        <f>IF(ISNUMBER(FIND(analysismethod1,'III_Plan comp 438.68 {Plan 4}'!P$15)),"",'III_Plan comp 438.68 {Plan 4}'!P$15&amp;analysismethod1)</f>
        <v xml:space="preserve">Language Capabilities: Contract
IHCP: Contract/Good-faith effort to contract; 
Geomapping; 
</v>
      </c>
      <c r="BX52" s="248" t="str">
        <f>IF(ISNUMBER(FIND(analysismethod1,'III_Plan comp 438.68 {Plan 4}'!Q$15)),"",'III_Plan comp 438.68 {Plan 4}'!Q$15&amp;analysismethod1)</f>
        <v xml:space="preserve">274 File; 
Language Capabilities: Contract
IHCP: Contract/Good-faith effort to contract; 
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757</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274 File; 
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c>
      <c r="BW59" s="251" t="str">
        <f>IF(ISNUMBER(FIND(analysismethod8,'III_Plan comp 438.68 {Plan 4}'!P$15)),"",'III_Plan comp 438.68 {Plan 4}'!P$15&amp;analysismethod8)</f>
        <v xml:space="preserve">Language Capabilities: Contract
IHCP: Contract/Good-faith effort to contract; 
Timely Access Data Tool (TADT); 
</v>
      </c>
      <c r="BX59" s="251" t="str">
        <f>IF(ISNUMBER(FIND(analysismethod8,'III_Plan comp 438.68 {Plan 4}'!Q$15)),"",'III_Plan comp 438.68 {Plan 4}'!Q$15&amp;analysismethod8)</f>
        <v xml:space="preserve">274 File; 
Language Capabilities: Contract
IHCP: Contract/Good-faith effort to contract; 
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274 File; 
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Timely Access Data Tool (TADT); 
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Timely Access Data Tool (TADT); 
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Language Capabilities: Contract
IHCP: Contract/Good-faith effort to contract; 
</v>
      </c>
      <c r="BX60" s="251" t="str">
        <f>IF(ISNUMBER(FIND(analysismethod9,'III_Plan comp 438.68 {Plan 4}'!Q$15)),"",'III_Plan comp 438.68 {Plan 4}'!Q$15&amp;analysismethod9)</f>
        <v xml:space="preserve">274 File; 
Language Capabilities: Contract
IHCP: Contract/Good-faith effort to contract; 
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xml:space="preserve">274 File;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Timely Access Data Tool (TADT); 
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Timely Access Data Tool (TADT); 
274 File; 
</v>
      </c>
      <c r="BW61" s="254" t="str">
        <f>IF(ISNUMBER(FIND(analysismethod10,'III_Plan comp 438.68 {Plan 4}'!P$15)),"",'III_Plan comp 438.68 {Plan 4}'!P$15&amp;analysismethod10)</f>
        <v xml:space="preserve">Language Capabilities: Contract
IHCP: Contract/Good-faith effort to contract; 
274 File; 
</v>
      </c>
      <c r="BX61" s="254" t="str">
        <f>IF(ISNUMBER(FIND(analysismethod10,'III_Plan comp 438.68 {Plan 4}'!Q$15)),"",'III_Plan comp 438.68 {Plan 4}'!Q$15&amp;analysismethod10)</f>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274 File; 
Geomapping; 
</v>
      </c>
      <c r="BO64" s="248" t="str">
        <f>IF(ISNUMBER(FIND(analysismethod1,'III_Plan comp 438.68 {Plan 5}'!H$15)),"",'III_Plan comp 438.68 {Plan 5}'!H$15&amp;analysismethod1)</f>
        <v xml:space="preserve">274 File; 
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Timely Access Data Tool (TADT); 
Geomapping; 
</v>
      </c>
      <c r="BW64" s="248" t="str">
        <f>IF(ISNUMBER(FIND(analysismethod1,'III_Plan comp 438.68 {Plan 5}'!P$15)),"",'III_Plan comp 438.68 {Plan 5}'!P$15&amp;analysismethod1)</f>
        <v xml:space="preserve">Language Capabilities: Contract
IHCP: Contract/Good-faith effort to contract;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274 File; 
Timely Access Data Tool (TADT); 
</v>
      </c>
      <c r="BO71" s="251" t="str">
        <f>IF(ISNUMBER(FIND(analysismethod8,'III_Plan comp 438.68 {Plan 5}'!H$15)),"",'III_Plan comp 438.68 {Plan 5}'!H$15&amp;analysismethod8)</f>
        <v xml:space="preserve">274 File; 
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c>
      <c r="BV71" s="251" t="str">
        <f>IF(ISNUMBER(FIND(analysismethod8,'III_Plan comp 438.68 {Plan 5}'!O$15)),"",'III_Plan comp 438.68 {Plan 5}'!O$15&amp;analysismethod8)</f>
        <v/>
      </c>
      <c r="BW71" s="251" t="str">
        <f>IF(ISNUMBER(FIND(analysismethod8,'III_Plan comp 438.68 {Plan 5}'!P$15)),"",'III_Plan comp 438.68 {Plan 5}'!P$15&amp;analysismethod8)</f>
        <v xml:space="preserve">Language Capabilities: Contract
IHCP: Contract/Good-faith effort to contract;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274 File; 
Language Capabilities: Contract
IHCP: Contract/Good-faith effort to contract; 
</v>
      </c>
      <c r="BO72" s="251" t="str">
        <f>IF(ISNUMBER(FIND(analysismethod9,'III_Plan comp 438.68 {Plan 5}'!H$15)),"",'III_Plan comp 438.68 {Plan 5}'!H$15&amp;analysismethod9)</f>
        <v xml:space="preserve">274 File; 
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Timely Access Data Tool (TADT); 
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c>
      <c r="BO73" s="254" t="str">
        <f>IF(ISNUMBER(FIND(analysismethod10,'III_Plan comp 438.68 {Plan 5}'!H$15)),"",'III_Plan comp 438.68 {Plan 5}'!H$15&amp;analysismethod10)</f>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Timely Access Data Tool (TADT); 
274 File; 
</v>
      </c>
      <c r="BW73" s="254" t="str">
        <f>IF(ISNUMBER(FIND(analysismethod10,'III_Plan comp 438.68 {Plan 5}'!P$15)),"",'III_Plan comp 438.68 {Plan 5}'!P$15&amp;analysismethod10)</f>
        <v xml:space="preserve">Language Capabilities: Contract
IHCP: Contract/Good-faith effort to contract; 
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274 File; 
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Timely Access Data Tool (TADT); 
Geomapping; 
</v>
      </c>
      <c r="BV76" s="248" t="str">
        <f>IF(ISNUMBER(FIND(analysismethod1,'III_Plan comp 438.68 {Plan 6}'!O$15)),"",'III_Plan comp 438.68 {Plan 6}'!O$15&amp;analysismethod1)</f>
        <v xml:space="preserve">Timely Access Data Tool (TADT); 
Geomapping; 
</v>
      </c>
      <c r="BW76" s="248" t="str">
        <f>IF(ISNUMBER(FIND(analysismethod1,'III_Plan comp 438.68 {Plan 6}'!P$15)),"",'III_Plan comp 438.68 {Plan 6}'!P$15&amp;analysismethod1)</f>
        <v xml:space="preserve">Language Capabilities: Contract
IHCP: Contract/Good-faith effort to contract; 
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274 File; 
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c>
      <c r="BV83" s="251" t="str">
        <f>IF(ISNUMBER(FIND(analysismethod8,'III_Plan comp 438.68 {Plan 6}'!O$15)),"",'III_Plan comp 438.68 {Plan 6}'!O$15&amp;analysismethod8)</f>
        <v/>
      </c>
      <c r="BW83" s="251" t="str">
        <f>IF(ISNUMBER(FIND(analysismethod8,'III_Plan comp 438.68 {Plan 6}'!P$15)),"",'III_Plan comp 438.68 {Plan 6}'!P$15&amp;analysismethod8)</f>
        <v xml:space="preserve">Language Capabilities: Contract
IHCP: Contract/Good-faith effort to contract; 
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274 File; 
Language Capabilities: Contract
IHCP: Contract/Good-faith effort to contract; 
</v>
      </c>
      <c r="BR84" s="251" t="str">
        <f>IF(ISNUMBER(FIND(analysismethod9,'III_Plan comp 438.68 {Plan 6}'!K$15)),"",'III_Plan comp 438.68 {Plan 6}'!K$15&amp;analysismethod9)</f>
        <v xml:space="preserve">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Language Capabilities: Contract
IHCP: Contract/Good-faith effort to contract; 
</v>
      </c>
      <c r="BU84" s="251" t="str">
        <f>IF(ISNUMBER(FIND(analysismethod9,'III_Plan comp 438.68 {Plan 6}'!N$15)),"",'III_Plan comp 438.68 {Plan 6}'!N$15&amp;analysismethod9)</f>
        <v xml:space="preserve">Timely Access Data Tool (TADT); 
Language Capabilities: Contract
IHCP: Contract/Good-faith effort to contract; 
</v>
      </c>
      <c r="BV84" s="251" t="str">
        <f>IF(ISNUMBER(FIND(analysismethod9,'III_Plan comp 438.68 {Plan 6}'!O$15)),"",'III_Plan comp 438.68 {Plan 6}'!O$15&amp;analysismethod9)</f>
        <v xml:space="preserve">Timely Access Data Tool (TADT); 
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c>
      <c r="BR85" s="254" t="str">
        <f>IF(ISNUMBER(FIND(analysismethod10,'III_Plan comp 438.68 {Plan 6}'!K$15)),"",'III_Plan comp 438.68 {Plan 6}'!K$15&amp;analysismethod10)</f>
        <v xml:space="preserve">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274 File; 
</v>
      </c>
      <c r="BU85" s="254" t="str">
        <f>IF(ISNUMBER(FIND(analysismethod10,'III_Plan comp 438.68 {Plan 6}'!N$15)),"",'III_Plan comp 438.68 {Plan 6}'!N$15&amp;analysismethod10)</f>
        <v xml:space="preserve">Timely Access Data Tool (TADT); 
274 File; 
</v>
      </c>
      <c r="BV85" s="254" t="str">
        <f>IF(ISNUMBER(FIND(analysismethod10,'III_Plan comp 438.68 {Plan 6}'!O$15)),"",'III_Plan comp 438.68 {Plan 6}'!O$15&amp;analysismethod10)</f>
        <v xml:space="preserve">Timely Access Data Tool (TADT); 
274 File; 
</v>
      </c>
      <c r="BW85" s="254" t="str">
        <f>IF(ISNUMBER(FIND(analysismethod10,'III_Plan comp 438.68 {Plan 6}'!P$15)),"",'III_Plan comp 438.68 {Plan 6}'!P$15&amp;analysismethod10)</f>
        <v xml:space="preserve">Language Capabilities: Contract
IHCP: Contract/Good-faith effort to contract; 
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274 File; 
Geomapping; 
</v>
      </c>
      <c r="BO88" s="248" t="str">
        <f>IF(ISNUMBER(FIND(analysismethod1,'III_Plan comp 438.68 {Plan 7}'!H$15)),"",'III_Plan comp 438.68 {Plan 7}'!H$15&amp;analysismethod1)</f>
        <v xml:space="preserve">274 File; 
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274 File; 
Geomapping; 
</v>
      </c>
      <c r="BR88" s="248" t="str">
        <f>IF(ISNUMBER(FIND(analysismethod1,'III_Plan comp 438.68 {Plan 7}'!K$15)),"",'III_Plan comp 438.68 {Plan 7}'!K$15&amp;analysismethod1)</f>
        <v xml:space="preserve">Timely Access Data Tool (TADT); 
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274 File; 
Language Capabilities: Contract
IHCP: Contract/Good-faith effort to contract; 
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274 File; 
Timely Access Data Tool (TADT); 
</v>
      </c>
      <c r="BO95" s="251" t="str">
        <f>IF(ISNUMBER(FIND(analysismethod8,'III_Plan comp 438.68 {Plan 7}'!H$15)),"",'III_Plan comp 438.68 {Plan 7}'!H$15&amp;analysismethod8)</f>
        <v xml:space="preserve">274 File; 
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274 File; 
Timely Access Data Tool (TADT); 
</v>
      </c>
      <c r="BR95" s="251" t="str">
        <f>IF(ISNUMBER(FIND(analysismethod8,'III_Plan comp 438.68 {Plan 7}'!K$15)),"",'III_Plan comp 438.68 {Plan 7}'!K$15&amp;analysismethod8)</f>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274 File; 
Language Capabilities: Contract
IHCP: Contract/Good-faith effort to contract; 
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274 File; 
Language Capabilities: Contract
IHCP: Contract/Good-faith effort to contract; 
</v>
      </c>
      <c r="BO96" s="251" t="str">
        <f>IF(ISNUMBER(FIND(analysismethod9,'III_Plan comp 438.68 {Plan 7}'!H$15)),"",'III_Plan comp 438.68 {Plan 7}'!H$15&amp;analysismethod9)</f>
        <v xml:space="preserve">274 File; 
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274 File; 
Language Capabilities: Contract
IHCP: Contract/Good-faith effort to contract; 
</v>
      </c>
      <c r="BR96" s="251" t="str">
        <f>IF(ISNUMBER(FIND(analysismethod9,'III_Plan comp 438.68 {Plan 7}'!K$15)),"",'III_Plan comp 438.68 {Plan 7}'!K$15&amp;analysismethod9)</f>
        <v xml:space="preserve">Timely Access Data Tool (TADT); 
Language Capabilities: Contract
IHCP: Contract/Good-faith effort to contract; 
</v>
      </c>
      <c r="BS96" s="251" t="str">
        <f>IF(ISNUMBER(FIND(analysismethod9,'III_Plan comp 438.68 {Plan 7}'!L$15)),"",'III_Plan comp 438.68 {Plan 7}'!L$15&amp;analysismethod9)</f>
        <v xml:space="preserve">Language Capabilities: Contract
IHCP: Contract/Good-faith effort to contract; 
</v>
      </c>
      <c r="BT96" s="251" t="str">
        <f>IF(ISNUMBER(FIND(analysismethod9,'III_Plan comp 438.68 {Plan 7}'!M$15)),"",'III_Plan comp 438.68 {Plan 7}'!M$15&amp;analysismethod9)</f>
        <v xml:space="preserve">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274 File; 
Language Capabilities: Contract
IHCP: Contract/Good-faith effort to contract; 
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c>
      <c r="BO97" s="254" t="str">
        <f>IF(ISNUMBER(FIND(analysismethod10,'III_Plan comp 438.68 {Plan 7}'!H$15)),"",'III_Plan comp 438.68 {Plan 7}'!H$15&amp;analysismethod10)</f>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c>
      <c r="BR97" s="254" t="str">
        <f>IF(ISNUMBER(FIND(analysismethod10,'III_Plan comp 438.68 {Plan 7}'!K$15)),"",'III_Plan comp 438.68 {Plan 7}'!K$15&amp;analysismethod10)</f>
        <v xml:space="preserve">Timely Access Data Tool (TADT); 
274 File; 
</v>
      </c>
      <c r="BS97" s="254" t="str">
        <f>IF(ISNUMBER(FIND(analysismethod10,'III_Plan comp 438.68 {Plan 7}'!L$15)),"",'III_Plan comp 438.68 {Plan 7}'!L$15&amp;analysismethod10)</f>
        <v xml:space="preserve">274 File; 
</v>
      </c>
      <c r="BT97" s="254" t="str">
        <f>IF(ISNUMBER(FIND(analysismethod10,'III_Plan comp 438.68 {Plan 7}'!M$15)),"",'III_Plan comp 438.68 {Plan 7}'!M$15&amp;analysismethod10)</f>
        <v xml:space="preserve">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274 File; 
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Timely Access Data Tool (TADT); 
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274 File; 
Language Capabilities: Contract
IHCP: Contract/Good-faith effort to contract; 
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274 File; 
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c>
      <c r="BT107" s="251" t="str">
        <f>IF(ISNUMBER(FIND(analysismethod8,'III_Plan comp 438.68 {Plan 8}'!M$15)),"",'III_Plan comp 438.68 {Plan 8}'!M$15&amp;analysismethod8)</f>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274 File; 
Language Capabilities: Contract
IHCP: Contract/Good-faith effort to contract; 
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274 File; 
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Timely Access Data Tool (TADT); 
Language Capabilities: Contract
IHCP: Contract/Good-faith effort to contract; 
</v>
      </c>
      <c r="BS108" s="251" t="str">
        <f>IF(ISNUMBER(FIND(analysismethod9,'III_Plan comp 438.68 {Plan 8}'!L$15)),"",'III_Plan comp 438.68 {Plan 8}'!L$15&amp;analysismethod9)</f>
        <v xml:space="preserve">Timely Access Data Tool (TADT); 
Language Capabilities: Contract
IHCP: Contract/Good-faith effort to contract; 
</v>
      </c>
      <c r="BT108" s="251" t="str">
        <f>IF(ISNUMBER(FIND(analysismethod9,'III_Plan comp 438.68 {Plan 8}'!M$15)),"",'III_Plan comp 438.68 {Plan 8}'!M$15&amp;analysismethod9)</f>
        <v xml:space="preserve">Timely Access Data Tool (TADT); 
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274 File; 
Language Capabilities: Contract
IHCP: Contract/Good-faith effort to contract; 
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Timely Access Data Tool (TADT); 
274 File; 
</v>
      </c>
      <c r="BS109" s="254" t="str">
        <f>IF(ISNUMBER(FIND(analysismethod10,'III_Plan comp 438.68 {Plan 8}'!L$15)),"",'III_Plan comp 438.68 {Plan 8}'!L$15&amp;analysismethod10)</f>
        <v xml:space="preserve">Timely Access Data Tool (TADT); 
274 File; 
</v>
      </c>
      <c r="BT109" s="254" t="str">
        <f>IF(ISNUMBER(FIND(analysismethod10,'III_Plan comp 438.68 {Plan 8}'!M$15)),"",'III_Plan comp 438.68 {Plan 8}'!M$15&amp;analysismethod10)</f>
        <v xml:space="preserve">Timely Access Data Tool (TADT); 
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Timely Access Data Tool (TADT); 
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Timely Access Data Tool (TADT); 
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Timely Access Data Tool (TADT); 
Language Capabilities: Contract
IHCP: Contract/Good-faith effort to contract; 
</v>
      </c>
      <c r="BU120" s="251" t="str">
        <f>IF(ISNUMBER(FIND(analysismethod9,'III_Plan comp 438.68 {Plan 9}'!N$15)),"",'III_Plan comp 438.68 {Plan 9}'!N$15&amp;analysismethod9)</f>
        <v xml:space="preserve">Timely Access Data Tool (TADT); 
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274 File; 
</v>
      </c>
      <c r="BS121" s="254" t="str">
        <f>IF(ISNUMBER(FIND(analysismethod10,'III_Plan comp 438.68 {Plan 1}'!L$15)),"",'III_Plan comp 438.68 {Plan 1}'!L$15&amp;analysismethod10)</f>
        <v xml:space="preserve">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Timely Access Data Tool (TADT); 
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Language Capabilities: Contract
IHCP: Contract/Good-faith effort to contract; 
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Language Capabilities: Contract
IHCP: Contract/Good-faith effort to contract; 
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Language Capabilities: Contract
IHCP: Contract/Good-faith effort to contract; 
</v>
      </c>
      <c r="BO132" s="251" t="str">
        <f>IF(ISNUMBER(FIND(analysismethod9,'III_Plan comp 438.68 {Plan 10}'!H$15)),"",'III_Plan comp 438.68 {Plan 10}'!H$15&amp;analysismethod9)</f>
        <v xml:space="preserve">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Language Capabilities: Contract
IHCP: Contract/Good-faith effort to contract; 
</v>
      </c>
      <c r="BT132" s="251" t="str">
        <f>IF(ISNUMBER(FIND(analysismethod9,'III_Plan comp 438.68 {Plan 10}'!M$15)),"",'III_Plan comp 438.68 {Plan 10}'!M$15&amp;analysismethod9)</f>
        <v xml:space="preserve">Timely Access Data Tool (TADT); 
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xml:space="preserve">274 File; 
</v>
      </c>
      <c r="BO133" s="254" t="str">
        <f>IF(ISNUMBER(FIND(analysismethod10,'III_Plan comp 438.68 {Plan 10}'!H$15)),"",'III_Plan comp 438.68 {Plan 10}'!H$15&amp;analysismethod10)</f>
        <v xml:space="preserve">274 File;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274 File; 
</v>
      </c>
      <c r="BT133" s="254" t="str">
        <f>IF(ISNUMBER(FIND(analysismethod10,'III_Plan comp 438.68 {Plan 10}'!M$15)),"",'III_Plan comp 438.68 {Plan 10}'!M$15&amp;analysismethod10)</f>
        <v xml:space="preserve">Timely Access Data Tool (TADT); 
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Language Capabilities: Contract
IHCP: Contract/Good-faith effort to contract; 
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C19" activePane="bottomLeft" state="frozen"/>
      <selection pane="bottomLeft" activeCell="C94" sqref="C94"/>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c r="A52" s="16" t="s">
        <v>55</v>
      </c>
      <c r="B52" s="147" t="s">
        <v>155</v>
      </c>
      <c r="C52" s="15" t="s">
        <v>156</v>
      </c>
      <c r="D52" s="151" t="s">
        <v>96</v>
      </c>
      <c r="E52" s="178"/>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157</v>
      </c>
      <c r="C54" s="276" t="s">
        <v>150</v>
      </c>
      <c r="D54" s="151" t="s">
        <v>84</v>
      </c>
      <c r="E54" s="177" t="s">
        <v>158</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159</v>
      </c>
      <c r="C58" s="276" t="s">
        <v>150</v>
      </c>
      <c r="D58" s="162" t="s">
        <v>84</v>
      </c>
      <c r="E58" s="177" t="s">
        <v>158</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160</v>
      </c>
      <c r="C62" s="276" t="s">
        <v>150</v>
      </c>
      <c r="D62" s="162" t="s">
        <v>84</v>
      </c>
      <c r="E62" s="177" t="s">
        <v>158</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161</v>
      </c>
      <c r="C66" s="276" t="s">
        <v>150</v>
      </c>
      <c r="D66" s="162" t="s">
        <v>84</v>
      </c>
      <c r="E66" s="177" t="s">
        <v>158</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162</v>
      </c>
      <c r="C70" s="276" t="s">
        <v>150</v>
      </c>
      <c r="D70" s="162" t="s">
        <v>84</v>
      </c>
      <c r="E70" s="177" t="s">
        <v>158</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163</v>
      </c>
      <c r="C74" s="276" t="s">
        <v>150</v>
      </c>
      <c r="D74" s="162" t="s">
        <v>84</v>
      </c>
      <c r="E74" s="177" t="s">
        <v>158</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164</v>
      </c>
      <c r="C78" s="169" t="s">
        <v>165</v>
      </c>
      <c r="D78" s="5" t="s">
        <v>166</v>
      </c>
      <c r="E78" s="130" t="s">
        <v>167</v>
      </c>
    </row>
    <row r="79" spans="1:5">
      <c r="A79" s="16" t="s">
        <v>55</v>
      </c>
      <c r="B79" s="166" t="s">
        <v>168</v>
      </c>
      <c r="C79" s="170" t="s">
        <v>169</v>
      </c>
      <c r="D79" s="151" t="s">
        <v>58</v>
      </c>
      <c r="E79" s="49" t="s">
        <v>170</v>
      </c>
    </row>
    <row r="80" spans="1:5" ht="99.75">
      <c r="A80" s="16" t="s">
        <v>55</v>
      </c>
      <c r="B80" s="166" t="s">
        <v>171</v>
      </c>
      <c r="C80" s="171" t="s">
        <v>172</v>
      </c>
      <c r="D80" s="151" t="s">
        <v>58</v>
      </c>
      <c r="E80" s="177" t="s">
        <v>173</v>
      </c>
    </row>
    <row r="81" spans="1:5" ht="28.5">
      <c r="A81" s="16" t="s">
        <v>55</v>
      </c>
      <c r="B81" s="166" t="s">
        <v>152</v>
      </c>
      <c r="C81" s="15" t="s">
        <v>153</v>
      </c>
      <c r="D81" s="277" t="s">
        <v>69</v>
      </c>
      <c r="E81" s="49" t="s">
        <v>154</v>
      </c>
    </row>
    <row r="82" spans="1:5" ht="57.75">
      <c r="A82" s="16" t="s">
        <v>55</v>
      </c>
      <c r="B82" s="167" t="s">
        <v>155</v>
      </c>
      <c r="C82" s="63" t="s">
        <v>156</v>
      </c>
      <c r="D82" s="159" t="s">
        <v>96</v>
      </c>
      <c r="E82" s="49" t="s">
        <v>174</v>
      </c>
    </row>
    <row r="83" spans="1:5" ht="27" customHeight="1">
      <c r="A83" s="163"/>
      <c r="B83" s="168"/>
      <c r="C83" s="165"/>
      <c r="D83" s="155"/>
      <c r="E83" s="156"/>
    </row>
    <row r="84" spans="1:5" ht="29.25">
      <c r="B84" s="215" t="s">
        <v>164</v>
      </c>
      <c r="C84" s="169" t="s">
        <v>165</v>
      </c>
      <c r="D84" s="5" t="s">
        <v>166</v>
      </c>
      <c r="E84" s="130" t="s">
        <v>167</v>
      </c>
    </row>
    <row r="85" spans="1:5" ht="29.25">
      <c r="A85" s="16" t="s">
        <v>55</v>
      </c>
      <c r="B85" s="166" t="s">
        <v>168</v>
      </c>
      <c r="C85" s="170" t="s">
        <v>169</v>
      </c>
      <c r="D85" s="151" t="s">
        <v>58</v>
      </c>
      <c r="E85" s="49" t="s">
        <v>175</v>
      </c>
    </row>
    <row r="86" spans="1:5" ht="99.75">
      <c r="A86" s="16" t="s">
        <v>55</v>
      </c>
      <c r="B86" s="166" t="s">
        <v>171</v>
      </c>
      <c r="C86" s="171" t="s">
        <v>172</v>
      </c>
      <c r="D86" s="151" t="s">
        <v>58</v>
      </c>
      <c r="E86" s="177" t="s">
        <v>173</v>
      </c>
    </row>
    <row r="87" spans="1:5" ht="28.5">
      <c r="A87" s="16" t="s">
        <v>55</v>
      </c>
      <c r="B87" s="166" t="s">
        <v>152</v>
      </c>
      <c r="C87" s="15" t="s">
        <v>153</v>
      </c>
      <c r="D87" s="277" t="s">
        <v>69</v>
      </c>
      <c r="E87" s="49" t="s">
        <v>154</v>
      </c>
    </row>
    <row r="88" spans="1:5">
      <c r="A88" s="16" t="s">
        <v>55</v>
      </c>
      <c r="B88" s="167" t="s">
        <v>155</v>
      </c>
      <c r="C88" s="63" t="s">
        <v>156</v>
      </c>
      <c r="D88" s="159" t="s">
        <v>96</v>
      </c>
      <c r="E88" s="49" t="s">
        <v>174</v>
      </c>
    </row>
    <row r="89" spans="1:5" ht="27" customHeight="1">
      <c r="A89" s="163"/>
      <c r="B89" s="168"/>
      <c r="C89" s="165"/>
      <c r="D89" s="155"/>
      <c r="E89" s="156"/>
    </row>
    <row r="90" spans="1:5" ht="29.25">
      <c r="B90" s="215" t="s">
        <v>164</v>
      </c>
      <c r="C90" s="169" t="s">
        <v>165</v>
      </c>
      <c r="D90" s="5" t="s">
        <v>166</v>
      </c>
      <c r="E90" s="130" t="s">
        <v>167</v>
      </c>
    </row>
    <row r="91" spans="1:5">
      <c r="A91" s="16" t="s">
        <v>55</v>
      </c>
      <c r="B91" s="166" t="s">
        <v>168</v>
      </c>
      <c r="C91" s="170" t="s">
        <v>169</v>
      </c>
      <c r="D91" s="151" t="s">
        <v>58</v>
      </c>
      <c r="E91" s="49" t="s">
        <v>176</v>
      </c>
    </row>
    <row r="92" spans="1:5" ht="99.75">
      <c r="A92" s="16" t="s">
        <v>55</v>
      </c>
      <c r="B92" s="166" t="s">
        <v>171</v>
      </c>
      <c r="C92" s="171" t="s">
        <v>172</v>
      </c>
      <c r="D92" s="151" t="s">
        <v>58</v>
      </c>
      <c r="E92" s="177" t="s">
        <v>173</v>
      </c>
    </row>
    <row r="93" spans="1:5" ht="28.5">
      <c r="A93" s="16" t="s">
        <v>55</v>
      </c>
      <c r="B93" s="166" t="s">
        <v>152</v>
      </c>
      <c r="C93" s="15" t="s">
        <v>153</v>
      </c>
      <c r="D93" s="277" t="s">
        <v>69</v>
      </c>
      <c r="E93" s="49" t="s">
        <v>154</v>
      </c>
    </row>
    <row r="94" spans="1:5" ht="57.75">
      <c r="A94" s="16" t="s">
        <v>55</v>
      </c>
      <c r="B94" s="167" t="s">
        <v>155</v>
      </c>
      <c r="C94" s="63" t="s">
        <v>156</v>
      </c>
      <c r="D94" s="159" t="s">
        <v>96</v>
      </c>
      <c r="E94" s="49" t="s">
        <v>174</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0"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167</v>
      </c>
      <c r="E11" s="188" t="s">
        <v>167</v>
      </c>
      <c r="F11" s="189" t="s">
        <v>167</v>
      </c>
      <c r="G11" s="189" t="s">
        <v>167</v>
      </c>
      <c r="H11" s="189" t="s">
        <v>167</v>
      </c>
      <c r="I11" s="189" t="s">
        <v>167</v>
      </c>
      <c r="J11" s="189" t="s">
        <v>167</v>
      </c>
      <c r="K11" s="189" t="s">
        <v>167</v>
      </c>
      <c r="L11" s="189" t="s">
        <v>167</v>
      </c>
      <c r="M11" s="189" t="s">
        <v>167</v>
      </c>
      <c r="N11" s="189" t="s">
        <v>167</v>
      </c>
      <c r="O11" s="189" t="s">
        <v>167</v>
      </c>
      <c r="P11" s="189" t="s">
        <v>167</v>
      </c>
      <c r="Q11" s="189" t="s">
        <v>167</v>
      </c>
      <c r="R11" s="189" t="s">
        <v>167</v>
      </c>
      <c r="S11" s="189" t="s">
        <v>167</v>
      </c>
      <c r="T11" s="189" t="s">
        <v>167</v>
      </c>
      <c r="U11" s="189" t="s">
        <v>167</v>
      </c>
      <c r="V11" s="189" t="s">
        <v>167</v>
      </c>
      <c r="W11" s="189" t="s">
        <v>167</v>
      </c>
      <c r="X11" s="189" t="s">
        <v>167</v>
      </c>
      <c r="Y11" s="189" t="s">
        <v>167</v>
      </c>
      <c r="Z11" s="189" t="s">
        <v>167</v>
      </c>
      <c r="AA11" s="189" t="s">
        <v>167</v>
      </c>
      <c r="AB11" s="189" t="s">
        <v>167</v>
      </c>
      <c r="AC11" s="189" t="s">
        <v>167</v>
      </c>
      <c r="AD11" s="189" t="s">
        <v>167</v>
      </c>
      <c r="AE11" s="189" t="s">
        <v>167</v>
      </c>
      <c r="AF11" s="189" t="s">
        <v>167</v>
      </c>
      <c r="AG11" s="189" t="s">
        <v>167</v>
      </c>
      <c r="AH11" s="189" t="s">
        <v>167</v>
      </c>
      <c r="AI11" s="189" t="s">
        <v>167</v>
      </c>
      <c r="AJ11" s="189" t="s">
        <v>167</v>
      </c>
      <c r="AK11" s="189" t="s">
        <v>167</v>
      </c>
      <c r="AL11" s="189" t="s">
        <v>167</v>
      </c>
      <c r="AM11" s="189" t="s">
        <v>167</v>
      </c>
      <c r="AN11" s="189" t="s">
        <v>167</v>
      </c>
      <c r="AO11" s="189" t="s">
        <v>167</v>
      </c>
      <c r="AP11" s="189" t="s">
        <v>167</v>
      </c>
      <c r="AQ11" s="189" t="s">
        <v>167</v>
      </c>
      <c r="AR11" s="189" t="s">
        <v>167</v>
      </c>
      <c r="AS11" s="189" t="s">
        <v>167</v>
      </c>
      <c r="AT11" s="189" t="s">
        <v>167</v>
      </c>
      <c r="AU11" s="189" t="s">
        <v>167</v>
      </c>
      <c r="AV11" s="189" t="s">
        <v>167</v>
      </c>
      <c r="AW11" s="189" t="s">
        <v>167</v>
      </c>
      <c r="AX11" s="189" t="s">
        <v>167</v>
      </c>
      <c r="AY11" s="189" t="s">
        <v>167</v>
      </c>
      <c r="AZ11" s="189" t="s">
        <v>167</v>
      </c>
      <c r="BA11" s="189" t="s">
        <v>167</v>
      </c>
      <c r="BB11" s="189" t="s">
        <v>167</v>
      </c>
      <c r="BC11" s="189" t="s">
        <v>167</v>
      </c>
      <c r="BD11" s="189" t="s">
        <v>167</v>
      </c>
      <c r="BE11" s="189" t="s">
        <v>167</v>
      </c>
      <c r="BF11" s="189" t="s">
        <v>167</v>
      </c>
      <c r="BG11" s="189" t="s">
        <v>167</v>
      </c>
      <c r="BH11" s="189" t="s">
        <v>167</v>
      </c>
      <c r="BI11" s="189" t="s">
        <v>167</v>
      </c>
      <c r="BJ11" s="189" t="s">
        <v>167</v>
      </c>
      <c r="BK11" s="189" t="s">
        <v>167</v>
      </c>
      <c r="BL11" s="189" t="s">
        <v>167</v>
      </c>
      <c r="BM11" s="189" t="s">
        <v>167</v>
      </c>
      <c r="BN11" s="189" t="s">
        <v>167</v>
      </c>
      <c r="BO11" s="189" t="s">
        <v>167</v>
      </c>
      <c r="BP11" s="189" t="s">
        <v>167</v>
      </c>
      <c r="BQ11" s="189" t="s">
        <v>167</v>
      </c>
      <c r="BR11" s="189" t="s">
        <v>167</v>
      </c>
      <c r="BS11" s="189" t="s">
        <v>167</v>
      </c>
      <c r="BT11" s="189" t="s">
        <v>167</v>
      </c>
      <c r="BU11" s="189" t="s">
        <v>167</v>
      </c>
      <c r="BV11" s="189" t="s">
        <v>167</v>
      </c>
      <c r="BW11" s="189" t="s">
        <v>167</v>
      </c>
      <c r="BX11" s="189" t="s">
        <v>167</v>
      </c>
      <c r="BY11" s="189" t="s">
        <v>167</v>
      </c>
      <c r="BZ11" s="189" t="s">
        <v>167</v>
      </c>
      <c r="CA11" s="189" t="s">
        <v>167</v>
      </c>
      <c r="CB11" s="189" t="s">
        <v>167</v>
      </c>
      <c r="CC11" s="189" t="s">
        <v>167</v>
      </c>
      <c r="CD11" s="189" t="s">
        <v>167</v>
      </c>
      <c r="CE11" s="189" t="s">
        <v>167</v>
      </c>
      <c r="CF11" s="189" t="s">
        <v>167</v>
      </c>
      <c r="CG11" s="189" t="s">
        <v>167</v>
      </c>
      <c r="CH11" s="189" t="s">
        <v>167</v>
      </c>
      <c r="CI11" s="189" t="s">
        <v>167</v>
      </c>
      <c r="CJ11" s="189" t="s">
        <v>167</v>
      </c>
      <c r="CK11" s="189" t="s">
        <v>167</v>
      </c>
      <c r="CL11" s="189" t="s">
        <v>167</v>
      </c>
      <c r="CM11" s="189" t="s">
        <v>167</v>
      </c>
      <c r="CN11" s="189" t="s">
        <v>167</v>
      </c>
      <c r="CO11" s="189" t="s">
        <v>167</v>
      </c>
      <c r="CP11" s="189" t="s">
        <v>167</v>
      </c>
      <c r="CQ11" s="189" t="s">
        <v>167</v>
      </c>
      <c r="CR11" s="189" t="s">
        <v>167</v>
      </c>
      <c r="CS11" s="189" t="s">
        <v>167</v>
      </c>
      <c r="CT11" s="189" t="s">
        <v>167</v>
      </c>
      <c r="CU11" s="189" t="s">
        <v>167</v>
      </c>
      <c r="CV11" s="189" t="s">
        <v>167</v>
      </c>
      <c r="CW11" s="189" t="s">
        <v>167</v>
      </c>
      <c r="CX11" s="189" t="s">
        <v>167</v>
      </c>
      <c r="CY11" s="189" t="s">
        <v>167</v>
      </c>
      <c r="CZ11" s="189" t="s">
        <v>167</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4.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P12" activePane="bottomRight" state="frozen"/>
      <selection pane="bottomRight" activeCell="P16" sqref="P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Glenn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t="s">
        <v>352</v>
      </c>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t="s">
        <v>324</v>
      </c>
      <c r="N15" s="49" t="s">
        <v>324</v>
      </c>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t="s">
        <v>361</v>
      </c>
      <c r="N16" s="49" t="s">
        <v>361</v>
      </c>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t="s">
        <v>365</v>
      </c>
      <c r="N17" s="49" t="s">
        <v>365</v>
      </c>
      <c r="O17" s="49"/>
      <c r="P17" s="49"/>
      <c r="Q17" s="49" t="s">
        <v>365</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t="s">
        <v>369</v>
      </c>
      <c r="N18" s="49" t="s">
        <v>369</v>
      </c>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t="s">
        <v>158</v>
      </c>
      <c r="N20" s="51" t="s">
        <v>158</v>
      </c>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Q12" activePane="bottomRight" state="frozen"/>
      <selection pane="bottomRight" activeCell="G16" sqref="G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Humboldt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t="s">
        <v>352</v>
      </c>
      <c r="N12" s="49" t="s">
        <v>352</v>
      </c>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t="s">
        <v>323</v>
      </c>
      <c r="H15" s="49" t="s">
        <v>323</v>
      </c>
      <c r="I15" s="49"/>
      <c r="J15" s="49"/>
      <c r="K15" s="49" t="s">
        <v>324</v>
      </c>
      <c r="L15" s="49" t="s">
        <v>324</v>
      </c>
      <c r="M15" s="49" t="s">
        <v>324</v>
      </c>
      <c r="N15" s="49" t="s">
        <v>324</v>
      </c>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c r="K16" s="49" t="s">
        <v>361</v>
      </c>
      <c r="L16" s="49" t="s">
        <v>361</v>
      </c>
      <c r="M16" s="49" t="s">
        <v>361</v>
      </c>
      <c r="N16" s="49" t="s">
        <v>361</v>
      </c>
      <c r="O16" s="49" t="s">
        <v>361</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451</v>
      </c>
      <c r="H17" s="49" t="s">
        <v>451</v>
      </c>
      <c r="I17" s="49"/>
      <c r="J17" s="49"/>
      <c r="K17" s="49" t="s">
        <v>451</v>
      </c>
      <c r="L17" s="49" t="s">
        <v>451</v>
      </c>
      <c r="M17" s="49" t="s">
        <v>451</v>
      </c>
      <c r="N17" s="49" t="s">
        <v>451</v>
      </c>
      <c r="O17" s="49" t="s">
        <v>451</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c r="K18" s="49" t="s">
        <v>369</v>
      </c>
      <c r="L18" s="49" t="s">
        <v>369</v>
      </c>
      <c r="M18" s="49" t="s">
        <v>369</v>
      </c>
      <c r="N18" s="49" t="s">
        <v>369</v>
      </c>
      <c r="O18" s="49" t="s">
        <v>369</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c r="K19" s="52">
        <v>45880</v>
      </c>
      <c r="L19" s="52">
        <v>45880</v>
      </c>
      <c r="M19" s="52">
        <v>45880</v>
      </c>
      <c r="N19" s="52">
        <v>45880</v>
      </c>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c r="K20" s="51" t="s">
        <v>158</v>
      </c>
      <c r="L20" s="51" t="s">
        <v>158</v>
      </c>
      <c r="M20" s="51" t="s">
        <v>158</v>
      </c>
      <c r="N20" s="51" t="s">
        <v>158</v>
      </c>
      <c r="O20" s="51" t="s">
        <v>158</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c r="K21" s="49" t="s">
        <v>55</v>
      </c>
      <c r="L21" s="49" t="s">
        <v>55</v>
      </c>
      <c r="M21" s="49" t="s">
        <v>55</v>
      </c>
      <c r="N21" s="49" t="s">
        <v>55</v>
      </c>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c r="K22" s="49" t="s">
        <v>55</v>
      </c>
      <c r="L22" s="49" t="s">
        <v>55</v>
      </c>
      <c r="M22" s="49" t="s">
        <v>55</v>
      </c>
      <c r="N22" s="49" t="s">
        <v>55</v>
      </c>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Q12" activePane="bottomRight" state="frozen"/>
      <selection pane="bottomRight" activeCell="D5" sqref="D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Imperial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c r="N17" s="49"/>
      <c r="O17" s="49"/>
      <c r="P17" s="49"/>
      <c r="Q17" s="49" t="s">
        <v>453</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c r="N20" s="51"/>
      <c r="O20" s="51"/>
      <c r="P20" s="51"/>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O12" activePane="bottomRight" state="frozen"/>
      <selection pane="bottomRight" activeCell="Q12" sqref="Q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Inyo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t="s">
        <v>352</v>
      </c>
      <c r="L12" s="49" t="s">
        <v>352</v>
      </c>
      <c r="M12" s="49" t="s">
        <v>352</v>
      </c>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t="s">
        <v>323</v>
      </c>
      <c r="K15" s="49" t="s">
        <v>324</v>
      </c>
      <c r="L15" s="49" t="s">
        <v>324</v>
      </c>
      <c r="M15" s="49" t="s">
        <v>324</v>
      </c>
      <c r="N15" s="49" t="s">
        <v>324</v>
      </c>
      <c r="O15" s="49" t="s">
        <v>324</v>
      </c>
      <c r="P15" s="49" t="s">
        <v>325</v>
      </c>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t="s">
        <v>361</v>
      </c>
      <c r="K16" s="49" t="s">
        <v>361</v>
      </c>
      <c r="L16" s="49" t="s">
        <v>361</v>
      </c>
      <c r="M16" s="49" t="s">
        <v>361</v>
      </c>
      <c r="N16" s="49" t="s">
        <v>361</v>
      </c>
      <c r="O16" s="49" t="s">
        <v>361</v>
      </c>
      <c r="P16" s="49" t="s">
        <v>361</v>
      </c>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t="s">
        <v>454</v>
      </c>
      <c r="K17" s="49" t="s">
        <v>454</v>
      </c>
      <c r="L17" s="49" t="s">
        <v>454</v>
      </c>
      <c r="M17" s="49" t="s">
        <v>454</v>
      </c>
      <c r="N17" s="49" t="s">
        <v>454</v>
      </c>
      <c r="O17" s="49" t="s">
        <v>454</v>
      </c>
      <c r="P17" s="49" t="s">
        <v>454</v>
      </c>
      <c r="Q17" s="49" t="s">
        <v>454</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t="s">
        <v>452</v>
      </c>
      <c r="K18" s="49" t="s">
        <v>369</v>
      </c>
      <c r="L18" s="49" t="s">
        <v>369</v>
      </c>
      <c r="M18" s="49" t="s">
        <v>369</v>
      </c>
      <c r="N18" s="49" t="s">
        <v>369</v>
      </c>
      <c r="O18" s="49" t="s">
        <v>369</v>
      </c>
      <c r="P18" s="49" t="s">
        <v>455</v>
      </c>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v>45880</v>
      </c>
      <c r="K19" s="52">
        <v>45880</v>
      </c>
      <c r="L19" s="52">
        <v>45880</v>
      </c>
      <c r="M19" s="52">
        <v>45880</v>
      </c>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t="s">
        <v>158</v>
      </c>
      <c r="K20" s="51" t="s">
        <v>158</v>
      </c>
      <c r="L20" s="51" t="s">
        <v>158</v>
      </c>
      <c r="M20" s="51" t="s">
        <v>158</v>
      </c>
      <c r="N20" s="51" t="s">
        <v>158</v>
      </c>
      <c r="O20" s="51" t="s">
        <v>158</v>
      </c>
      <c r="P20" s="51" t="s">
        <v>158</v>
      </c>
      <c r="Q20" s="51" t="s">
        <v>158</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t="s">
        <v>55</v>
      </c>
      <c r="K21" s="49" t="s">
        <v>55</v>
      </c>
      <c r="L21" s="49" t="s">
        <v>55</v>
      </c>
      <c r="M21" s="49" t="s">
        <v>55</v>
      </c>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t="s">
        <v>55</v>
      </c>
      <c r="K22" s="49" t="s">
        <v>55</v>
      </c>
      <c r="L22" s="49" t="s">
        <v>55</v>
      </c>
      <c r="M22" s="49" t="s">
        <v>55</v>
      </c>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P12" activePane="bottomRight" state="frozen"/>
      <selection pane="bottomRight" activeCell="O12" sqref="O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Kern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4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t="s">
        <v>352</v>
      </c>
      <c r="M12" s="49"/>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167</v>
      </c>
      <c r="E13" s="244" t="s">
        <v>167</v>
      </c>
      <c r="F13" s="244" t="s">
        <v>167</v>
      </c>
      <c r="G13" s="244" t="s">
        <v>167</v>
      </c>
      <c r="H13" s="244" t="s">
        <v>167</v>
      </c>
      <c r="I13" s="244" t="s">
        <v>167</v>
      </c>
      <c r="J13" s="244" t="s">
        <v>167</v>
      </c>
      <c r="K13" s="244" t="s">
        <v>167</v>
      </c>
      <c r="L13" s="244" t="s">
        <v>167</v>
      </c>
      <c r="M13" s="244" t="s">
        <v>167</v>
      </c>
      <c r="N13" s="244" t="s">
        <v>167</v>
      </c>
      <c r="O13" s="244" t="s">
        <v>167</v>
      </c>
      <c r="P13" s="244" t="s">
        <v>167</v>
      </c>
      <c r="Q13" s="244" t="s">
        <v>167</v>
      </c>
      <c r="R13" s="244" t="s">
        <v>167</v>
      </c>
      <c r="S13" s="244" t="s">
        <v>167</v>
      </c>
      <c r="T13" s="244" t="s">
        <v>167</v>
      </c>
      <c r="U13" s="244" t="s">
        <v>167</v>
      </c>
      <c r="V13" s="244" t="s">
        <v>167</v>
      </c>
      <c r="W13" s="244" t="s">
        <v>167</v>
      </c>
      <c r="X13" s="244" t="s">
        <v>167</v>
      </c>
      <c r="Y13" s="244" t="s">
        <v>167</v>
      </c>
      <c r="Z13" s="244" t="s">
        <v>167</v>
      </c>
      <c r="AA13" s="244" t="s">
        <v>167</v>
      </c>
      <c r="AB13" s="244" t="s">
        <v>167</v>
      </c>
      <c r="AC13" s="244" t="s">
        <v>167</v>
      </c>
      <c r="AD13" s="244" t="s">
        <v>167</v>
      </c>
      <c r="AE13" s="244" t="s">
        <v>167</v>
      </c>
      <c r="AF13" s="244" t="s">
        <v>167</v>
      </c>
      <c r="AG13" s="244" t="s">
        <v>167</v>
      </c>
      <c r="AH13" s="244" t="s">
        <v>167</v>
      </c>
      <c r="AI13" s="244" t="s">
        <v>167</v>
      </c>
      <c r="AJ13" s="244" t="s">
        <v>167</v>
      </c>
      <c r="AK13" s="244" t="s">
        <v>167</v>
      </c>
      <c r="AL13" s="244" t="s">
        <v>167</v>
      </c>
      <c r="AM13" s="244" t="s">
        <v>167</v>
      </c>
      <c r="AN13" s="244" t="s">
        <v>167</v>
      </c>
      <c r="AO13" s="244" t="s">
        <v>167</v>
      </c>
      <c r="AP13" s="244" t="s">
        <v>167</v>
      </c>
      <c r="AQ13" s="244" t="s">
        <v>167</v>
      </c>
      <c r="AR13" s="244" t="s">
        <v>167</v>
      </c>
      <c r="AS13" s="244" t="s">
        <v>167</v>
      </c>
      <c r="AT13" s="244" t="s">
        <v>167</v>
      </c>
      <c r="AU13" s="244" t="s">
        <v>167</v>
      </c>
      <c r="AV13" s="244" t="s">
        <v>167</v>
      </c>
      <c r="AW13" s="244" t="s">
        <v>167</v>
      </c>
      <c r="AX13" s="244" t="s">
        <v>167</v>
      </c>
      <c r="AY13" s="244" t="s">
        <v>167</v>
      </c>
      <c r="AZ13" s="244" t="s">
        <v>167</v>
      </c>
      <c r="BA13" s="244" t="s">
        <v>167</v>
      </c>
      <c r="BB13" s="244" t="s">
        <v>167</v>
      </c>
      <c r="BC13" s="244" t="s">
        <v>167</v>
      </c>
      <c r="BD13" s="244" t="s">
        <v>167</v>
      </c>
      <c r="BE13" s="244" t="s">
        <v>167</v>
      </c>
      <c r="BF13" s="244" t="s">
        <v>167</v>
      </c>
      <c r="BG13" s="244" t="s">
        <v>167</v>
      </c>
      <c r="BH13" s="244" t="s">
        <v>167</v>
      </c>
      <c r="BI13" s="244" t="s">
        <v>167</v>
      </c>
      <c r="BJ13" s="244" t="s">
        <v>167</v>
      </c>
      <c r="BK13" s="244" t="s">
        <v>167</v>
      </c>
      <c r="BL13" s="244" t="s">
        <v>167</v>
      </c>
      <c r="BM13" s="244" t="s">
        <v>167</v>
      </c>
      <c r="BN13" s="244" t="s">
        <v>167</v>
      </c>
      <c r="BO13" s="244" t="s">
        <v>167</v>
      </c>
      <c r="BP13" s="244" t="s">
        <v>167</v>
      </c>
      <c r="BQ13" s="244" t="s">
        <v>167</v>
      </c>
      <c r="BR13" s="244" t="s">
        <v>167</v>
      </c>
      <c r="BS13" s="244" t="s">
        <v>167</v>
      </c>
      <c r="BT13" s="244" t="s">
        <v>167</v>
      </c>
      <c r="BU13" s="244" t="s">
        <v>167</v>
      </c>
      <c r="BV13" s="244" t="s">
        <v>167</v>
      </c>
      <c r="BW13" s="244" t="s">
        <v>167</v>
      </c>
      <c r="BX13" s="244" t="s">
        <v>167</v>
      </c>
      <c r="BY13" s="244" t="s">
        <v>167</v>
      </c>
      <c r="BZ13" s="244" t="s">
        <v>167</v>
      </c>
      <c r="CA13" s="244" t="s">
        <v>167</v>
      </c>
      <c r="CB13" s="244" t="s">
        <v>167</v>
      </c>
      <c r="CC13" s="244" t="s">
        <v>167</v>
      </c>
      <c r="CD13" s="244" t="s">
        <v>167</v>
      </c>
      <c r="CE13" s="244" t="s">
        <v>167</v>
      </c>
      <c r="CF13" s="244" t="s">
        <v>167</v>
      </c>
      <c r="CG13" s="244" t="s">
        <v>167</v>
      </c>
      <c r="CH13" s="244" t="s">
        <v>167</v>
      </c>
      <c r="CI13" s="244" t="s">
        <v>167</v>
      </c>
      <c r="CJ13" s="244" t="s">
        <v>167</v>
      </c>
      <c r="CK13" s="244" t="s">
        <v>167</v>
      </c>
      <c r="CL13" s="244" t="s">
        <v>167</v>
      </c>
      <c r="CM13" s="244" t="s">
        <v>167</v>
      </c>
      <c r="CN13" s="244" t="s">
        <v>167</v>
      </c>
      <c r="CO13" s="244" t="s">
        <v>167</v>
      </c>
      <c r="CP13" s="244" t="s">
        <v>167</v>
      </c>
      <c r="CQ13" s="244" t="s">
        <v>167</v>
      </c>
      <c r="CR13" s="244" t="s">
        <v>167</v>
      </c>
      <c r="CS13" s="244" t="s">
        <v>167</v>
      </c>
      <c r="CT13" s="244" t="s">
        <v>167</v>
      </c>
      <c r="CU13" s="244" t="s">
        <v>167</v>
      </c>
      <c r="CV13" s="244" t="s">
        <v>167</v>
      </c>
      <c r="CW13" s="244" t="s">
        <v>167</v>
      </c>
      <c r="CX13" s="244" t="s">
        <v>167</v>
      </c>
      <c r="CY13" s="244" t="s">
        <v>167</v>
      </c>
      <c r="CZ13" s="245" t="s">
        <v>167</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t="s">
        <v>323</v>
      </c>
      <c r="I15" s="49"/>
      <c r="J15" s="49"/>
      <c r="K15" s="49"/>
      <c r="L15" s="49" t="s">
        <v>324</v>
      </c>
      <c r="M15" s="49"/>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c r="K16" s="49"/>
      <c r="L16" s="49" t="s">
        <v>361</v>
      </c>
      <c r="M16" s="49"/>
      <c r="N16" s="49" t="s">
        <v>361</v>
      </c>
      <c r="O16" s="49" t="s">
        <v>361</v>
      </c>
      <c r="P16" s="49" t="s">
        <v>361</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456</v>
      </c>
      <c r="H17" s="49" t="s">
        <v>456</v>
      </c>
      <c r="I17" s="49"/>
      <c r="J17" s="49"/>
      <c r="K17" s="49"/>
      <c r="L17" s="49" t="s">
        <v>456</v>
      </c>
      <c r="M17" s="49"/>
      <c r="N17" s="49" t="s">
        <v>456</v>
      </c>
      <c r="O17" s="49" t="s">
        <v>456</v>
      </c>
      <c r="P17" s="49" t="s">
        <v>456</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c r="K18" s="49"/>
      <c r="L18" s="49" t="s">
        <v>369</v>
      </c>
      <c r="M18" s="49"/>
      <c r="N18" s="49" t="s">
        <v>369</v>
      </c>
      <c r="O18" s="49" t="s">
        <v>369</v>
      </c>
      <c r="P18" s="49" t="s">
        <v>455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c r="K19" s="52"/>
      <c r="L19" s="52">
        <v>45880</v>
      </c>
      <c r="M19" s="52"/>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158</v>
      </c>
      <c r="H20" s="51" t="s">
        <v>158</v>
      </c>
      <c r="I20" s="51"/>
      <c r="J20" s="51"/>
      <c r="K20" s="51"/>
      <c r="L20" s="51" t="s">
        <v>158</v>
      </c>
      <c r="M20" s="51"/>
      <c r="N20" s="51" t="s">
        <v>158</v>
      </c>
      <c r="O20" s="51" t="s">
        <v>158</v>
      </c>
      <c r="P20" s="51" t="s">
        <v>158</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c r="K21" s="49"/>
      <c r="L21" s="49" t="s">
        <v>55</v>
      </c>
      <c r="M21" s="49"/>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c r="K22" s="49"/>
      <c r="L22" s="49" t="s">
        <v>55</v>
      </c>
      <c r="M22" s="49"/>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166</v>
      </c>
      <c r="E29" s="207" t="s">
        <v>167</v>
      </c>
      <c r="F29" s="208" t="s">
        <v>167</v>
      </c>
      <c r="G29" s="208" t="s">
        <v>167</v>
      </c>
      <c r="H29" s="208" t="s">
        <v>167</v>
      </c>
      <c r="I29" s="208" t="s">
        <v>167</v>
      </c>
      <c r="J29" s="208" t="s">
        <v>167</v>
      </c>
      <c r="K29" s="208" t="s">
        <v>167</v>
      </c>
      <c r="L29" s="208" t="s">
        <v>167</v>
      </c>
      <c r="M29" s="208" t="s">
        <v>167</v>
      </c>
      <c r="N29" s="208" t="s">
        <v>167</v>
      </c>
      <c r="O29" s="208" t="s">
        <v>167</v>
      </c>
      <c r="P29" s="208" t="s">
        <v>167</v>
      </c>
      <c r="Q29" s="208" t="s">
        <v>167</v>
      </c>
      <c r="R29" s="208" t="s">
        <v>167</v>
      </c>
      <c r="S29" s="208" t="s">
        <v>167</v>
      </c>
      <c r="T29" s="208" t="s">
        <v>167</v>
      </c>
      <c r="U29" s="208" t="s">
        <v>167</v>
      </c>
      <c r="V29" s="208" t="s">
        <v>167</v>
      </c>
      <c r="W29" s="208" t="s">
        <v>167</v>
      </c>
      <c r="X29" s="208" t="s">
        <v>167</v>
      </c>
      <c r="Y29" s="208" t="s">
        <v>167</v>
      </c>
      <c r="Z29" s="208" t="s">
        <v>167</v>
      </c>
      <c r="AA29" s="208" t="s">
        <v>167</v>
      </c>
      <c r="AB29" s="208" t="s">
        <v>167</v>
      </c>
      <c r="AC29" s="208" t="s">
        <v>167</v>
      </c>
      <c r="AD29" s="208" t="s">
        <v>167</v>
      </c>
      <c r="AE29" s="208" t="s">
        <v>167</v>
      </c>
      <c r="AF29" s="208" t="s">
        <v>167</v>
      </c>
      <c r="AG29" s="208" t="s">
        <v>167</v>
      </c>
      <c r="AH29" s="208" t="s">
        <v>167</v>
      </c>
      <c r="AI29" s="208" t="s">
        <v>167</v>
      </c>
      <c r="AJ29" s="208" t="s">
        <v>167</v>
      </c>
      <c r="AK29" s="208" t="s">
        <v>167</v>
      </c>
      <c r="AL29" s="208" t="s">
        <v>167</v>
      </c>
      <c r="AM29" s="208" t="s">
        <v>167</v>
      </c>
      <c r="AN29" s="208" t="s">
        <v>167</v>
      </c>
      <c r="AO29" s="208" t="s">
        <v>167</v>
      </c>
      <c r="AP29" s="208" t="s">
        <v>167</v>
      </c>
      <c r="AQ29" s="208" t="s">
        <v>167</v>
      </c>
      <c r="AR29" s="208" t="s">
        <v>167</v>
      </c>
      <c r="AS29" s="208" t="s">
        <v>167</v>
      </c>
      <c r="AT29" s="208" t="s">
        <v>167</v>
      </c>
      <c r="AU29" s="208" t="s">
        <v>167</v>
      </c>
      <c r="AV29" s="208" t="s">
        <v>167</v>
      </c>
      <c r="AW29" s="208" t="s">
        <v>167</v>
      </c>
      <c r="AX29" s="208" t="s">
        <v>167</v>
      </c>
      <c r="AY29" s="208" t="s">
        <v>167</v>
      </c>
      <c r="AZ29" s="208" t="s">
        <v>167</v>
      </c>
      <c r="BA29" s="208" t="s">
        <v>167</v>
      </c>
      <c r="BB29" s="208" t="s">
        <v>167</v>
      </c>
      <c r="BC29" s="208" t="s">
        <v>167</v>
      </c>
      <c r="BD29" s="208" t="s">
        <v>167</v>
      </c>
      <c r="BE29" s="208" t="s">
        <v>167</v>
      </c>
      <c r="BF29" s="208" t="s">
        <v>167</v>
      </c>
      <c r="BG29" s="208" t="s">
        <v>167</v>
      </c>
      <c r="BH29" s="208" t="s">
        <v>167</v>
      </c>
      <c r="BI29" s="208" t="s">
        <v>167</v>
      </c>
      <c r="BJ29" s="208" t="s">
        <v>167</v>
      </c>
      <c r="BK29" s="208" t="s">
        <v>167</v>
      </c>
      <c r="BL29" s="208" t="s">
        <v>167</v>
      </c>
      <c r="BM29" s="208" t="s">
        <v>167</v>
      </c>
      <c r="BN29" s="208" t="s">
        <v>167</v>
      </c>
      <c r="BO29" s="208" t="s">
        <v>167</v>
      </c>
      <c r="BP29" s="208" t="s">
        <v>167</v>
      </c>
      <c r="BQ29" s="208" t="s">
        <v>167</v>
      </c>
      <c r="BR29" s="208" t="s">
        <v>167</v>
      </c>
      <c r="BS29" s="208" t="s">
        <v>167</v>
      </c>
      <c r="BT29" s="208" t="s">
        <v>167</v>
      </c>
      <c r="BU29" s="208" t="s">
        <v>167</v>
      </c>
      <c r="BV29" s="208" t="s">
        <v>167</v>
      </c>
      <c r="BW29" s="208" t="s">
        <v>167</v>
      </c>
      <c r="BX29" s="208" t="s">
        <v>167</v>
      </c>
      <c r="BY29" s="208" t="s">
        <v>167</v>
      </c>
      <c r="BZ29" s="208" t="s">
        <v>167</v>
      </c>
      <c r="CA29" s="208" t="s">
        <v>167</v>
      </c>
      <c r="CB29" s="208" t="s">
        <v>167</v>
      </c>
      <c r="CC29" s="208" t="s">
        <v>167</v>
      </c>
      <c r="CD29" s="208" t="s">
        <v>167</v>
      </c>
      <c r="CE29" s="208" t="s">
        <v>167</v>
      </c>
      <c r="CF29" s="208" t="s">
        <v>167</v>
      </c>
      <c r="CG29" s="208" t="s">
        <v>167</v>
      </c>
      <c r="CH29" s="208" t="s">
        <v>167</v>
      </c>
      <c r="CI29" s="208" t="s">
        <v>167</v>
      </c>
      <c r="CJ29" s="208" t="s">
        <v>167</v>
      </c>
      <c r="CK29" s="208" t="s">
        <v>167</v>
      </c>
      <c r="CL29" s="208" t="s">
        <v>167</v>
      </c>
      <c r="CM29" s="208" t="s">
        <v>167</v>
      </c>
      <c r="CN29" s="208" t="s">
        <v>167</v>
      </c>
      <c r="CO29" s="208" t="s">
        <v>167</v>
      </c>
      <c r="CP29" s="208" t="s">
        <v>167</v>
      </c>
      <c r="CQ29" s="208" t="s">
        <v>167</v>
      </c>
      <c r="CR29" s="208" t="s">
        <v>167</v>
      </c>
      <c r="CS29" s="208" t="s">
        <v>167</v>
      </c>
      <c r="CT29" s="208" t="s">
        <v>167</v>
      </c>
      <c r="CU29" s="208" t="s">
        <v>167</v>
      </c>
      <c r="CV29" s="208" t="s">
        <v>167</v>
      </c>
      <c r="CW29" s="208" t="s">
        <v>167</v>
      </c>
      <c r="CX29" s="208" t="s">
        <v>167</v>
      </c>
      <c r="CY29" s="208" t="s">
        <v>167</v>
      </c>
      <c r="CZ29" s="208" t="s">
        <v>167</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166</v>
      </c>
      <c r="E36" s="207" t="s">
        <v>167</v>
      </c>
      <c r="F36" s="208" t="s">
        <v>167</v>
      </c>
      <c r="G36" s="208" t="s">
        <v>167</v>
      </c>
      <c r="H36" s="208" t="s">
        <v>167</v>
      </c>
      <c r="I36" s="208" t="s">
        <v>167</v>
      </c>
      <c r="J36" s="208" t="s">
        <v>167</v>
      </c>
      <c r="K36" s="208" t="s">
        <v>167</v>
      </c>
      <c r="L36" s="208" t="s">
        <v>167</v>
      </c>
      <c r="M36" s="208" t="s">
        <v>167</v>
      </c>
      <c r="N36" s="208" t="s">
        <v>167</v>
      </c>
      <c r="O36" s="208" t="s">
        <v>167</v>
      </c>
      <c r="P36" s="208" t="s">
        <v>167</v>
      </c>
      <c r="Q36" s="208" t="s">
        <v>167</v>
      </c>
      <c r="R36" s="208" t="s">
        <v>167</v>
      </c>
      <c r="S36" s="208" t="s">
        <v>167</v>
      </c>
      <c r="T36" s="208" t="s">
        <v>167</v>
      </c>
      <c r="U36" s="208" t="s">
        <v>167</v>
      </c>
      <c r="V36" s="208" t="s">
        <v>167</v>
      </c>
      <c r="W36" s="208" t="s">
        <v>167</v>
      </c>
      <c r="X36" s="208" t="s">
        <v>167</v>
      </c>
      <c r="Y36" s="208" t="s">
        <v>167</v>
      </c>
      <c r="Z36" s="208" t="s">
        <v>167</v>
      </c>
      <c r="AA36" s="208" t="s">
        <v>167</v>
      </c>
      <c r="AB36" s="208" t="s">
        <v>167</v>
      </c>
      <c r="AC36" s="208" t="s">
        <v>167</v>
      </c>
      <c r="AD36" s="208" t="s">
        <v>167</v>
      </c>
      <c r="AE36" s="208" t="s">
        <v>167</v>
      </c>
      <c r="AF36" s="208" t="s">
        <v>167</v>
      </c>
      <c r="AG36" s="208" t="s">
        <v>167</v>
      </c>
      <c r="AH36" s="208" t="s">
        <v>167</v>
      </c>
      <c r="AI36" s="208" t="s">
        <v>167</v>
      </c>
      <c r="AJ36" s="208" t="s">
        <v>167</v>
      </c>
      <c r="AK36" s="208" t="s">
        <v>167</v>
      </c>
      <c r="AL36" s="208" t="s">
        <v>167</v>
      </c>
      <c r="AM36" s="208" t="s">
        <v>167</v>
      </c>
      <c r="AN36" s="208" t="s">
        <v>167</v>
      </c>
      <c r="AO36" s="208" t="s">
        <v>167</v>
      </c>
      <c r="AP36" s="208" t="s">
        <v>167</v>
      </c>
      <c r="AQ36" s="208" t="s">
        <v>167</v>
      </c>
      <c r="AR36" s="208" t="s">
        <v>167</v>
      </c>
      <c r="AS36" s="208" t="s">
        <v>167</v>
      </c>
      <c r="AT36" s="208" t="s">
        <v>167</v>
      </c>
      <c r="AU36" s="208" t="s">
        <v>167</v>
      </c>
      <c r="AV36" s="208" t="s">
        <v>167</v>
      </c>
      <c r="AW36" s="208" t="s">
        <v>167</v>
      </c>
      <c r="AX36" s="208" t="s">
        <v>167</v>
      </c>
      <c r="AY36" s="208" t="s">
        <v>167</v>
      </c>
      <c r="AZ36" s="208" t="s">
        <v>167</v>
      </c>
      <c r="BA36" s="208" t="s">
        <v>167</v>
      </c>
      <c r="BB36" s="208" t="s">
        <v>167</v>
      </c>
      <c r="BC36" s="208" t="s">
        <v>167</v>
      </c>
      <c r="BD36" s="208" t="s">
        <v>167</v>
      </c>
      <c r="BE36" s="208" t="s">
        <v>167</v>
      </c>
      <c r="BF36" s="208" t="s">
        <v>167</v>
      </c>
      <c r="BG36" s="208" t="s">
        <v>167</v>
      </c>
      <c r="BH36" s="208" t="s">
        <v>167</v>
      </c>
      <c r="BI36" s="208" t="s">
        <v>167</v>
      </c>
      <c r="BJ36" s="208" t="s">
        <v>167</v>
      </c>
      <c r="BK36" s="208" t="s">
        <v>167</v>
      </c>
      <c r="BL36" s="208" t="s">
        <v>167</v>
      </c>
      <c r="BM36" s="208" t="s">
        <v>167</v>
      </c>
      <c r="BN36" s="208" t="s">
        <v>167</v>
      </c>
      <c r="BO36" s="208" t="s">
        <v>167</v>
      </c>
      <c r="BP36" s="208" t="s">
        <v>167</v>
      </c>
      <c r="BQ36" s="208" t="s">
        <v>167</v>
      </c>
      <c r="BR36" s="208" t="s">
        <v>167</v>
      </c>
      <c r="BS36" s="208" t="s">
        <v>167</v>
      </c>
      <c r="BT36" s="208" t="s">
        <v>167</v>
      </c>
      <c r="BU36" s="208" t="s">
        <v>167</v>
      </c>
      <c r="BV36" s="208" t="s">
        <v>167</v>
      </c>
      <c r="BW36" s="208" t="s">
        <v>167</v>
      </c>
      <c r="BX36" s="208" t="s">
        <v>167</v>
      </c>
      <c r="BY36" s="208" t="s">
        <v>167</v>
      </c>
      <c r="BZ36" s="208" t="s">
        <v>167</v>
      </c>
      <c r="CA36" s="208" t="s">
        <v>167</v>
      </c>
      <c r="CB36" s="208" t="s">
        <v>167</v>
      </c>
      <c r="CC36" s="208" t="s">
        <v>167</v>
      </c>
      <c r="CD36" s="208" t="s">
        <v>167</v>
      </c>
      <c r="CE36" s="208" t="s">
        <v>167</v>
      </c>
      <c r="CF36" s="208" t="s">
        <v>167</v>
      </c>
      <c r="CG36" s="208" t="s">
        <v>167</v>
      </c>
      <c r="CH36" s="208" t="s">
        <v>167</v>
      </c>
      <c r="CI36" s="208" t="s">
        <v>167</v>
      </c>
      <c r="CJ36" s="208" t="s">
        <v>167</v>
      </c>
      <c r="CK36" s="208" t="s">
        <v>167</v>
      </c>
      <c r="CL36" s="208" t="s">
        <v>167</v>
      </c>
      <c r="CM36" s="208" t="s">
        <v>167</v>
      </c>
      <c r="CN36" s="208" t="s">
        <v>167</v>
      </c>
      <c r="CO36" s="208" t="s">
        <v>167</v>
      </c>
      <c r="CP36" s="208" t="s">
        <v>167</v>
      </c>
      <c r="CQ36" s="208" t="s">
        <v>167</v>
      </c>
      <c r="CR36" s="208" t="s">
        <v>167</v>
      </c>
      <c r="CS36" s="208" t="s">
        <v>167</v>
      </c>
      <c r="CT36" s="208" t="s">
        <v>167</v>
      </c>
      <c r="CU36" s="208" t="s">
        <v>167</v>
      </c>
      <c r="CV36" s="208" t="s">
        <v>167</v>
      </c>
      <c r="CW36" s="208" t="s">
        <v>167</v>
      </c>
      <c r="CX36" s="208" t="s">
        <v>167</v>
      </c>
      <c r="CY36" s="208" t="s">
        <v>167</v>
      </c>
      <c r="CZ36" s="208" t="s">
        <v>167</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166</v>
      </c>
      <c r="E43" s="207" t="s">
        <v>167</v>
      </c>
      <c r="F43" s="208" t="s">
        <v>167</v>
      </c>
      <c r="G43" s="208" t="s">
        <v>167</v>
      </c>
      <c r="H43" s="208" t="s">
        <v>167</v>
      </c>
      <c r="I43" s="208" t="s">
        <v>167</v>
      </c>
      <c r="J43" s="208" t="s">
        <v>167</v>
      </c>
      <c r="K43" s="208" t="s">
        <v>167</v>
      </c>
      <c r="L43" s="208" t="s">
        <v>167</v>
      </c>
      <c r="M43" s="208" t="s">
        <v>167</v>
      </c>
      <c r="N43" s="208" t="s">
        <v>167</v>
      </c>
      <c r="O43" s="208" t="s">
        <v>167</v>
      </c>
      <c r="P43" s="208" t="s">
        <v>167</v>
      </c>
      <c r="Q43" s="208" t="s">
        <v>167</v>
      </c>
      <c r="R43" s="208" t="s">
        <v>167</v>
      </c>
      <c r="S43" s="208" t="s">
        <v>167</v>
      </c>
      <c r="T43" s="208" t="s">
        <v>167</v>
      </c>
      <c r="U43" s="208" t="s">
        <v>167</v>
      </c>
      <c r="V43" s="208" t="s">
        <v>167</v>
      </c>
      <c r="W43" s="208" t="s">
        <v>167</v>
      </c>
      <c r="X43" s="208" t="s">
        <v>167</v>
      </c>
      <c r="Y43" s="208" t="s">
        <v>167</v>
      </c>
      <c r="Z43" s="208" t="s">
        <v>167</v>
      </c>
      <c r="AA43" s="208" t="s">
        <v>167</v>
      </c>
      <c r="AB43" s="208" t="s">
        <v>167</v>
      </c>
      <c r="AC43" s="208" t="s">
        <v>167</v>
      </c>
      <c r="AD43" s="208" t="s">
        <v>167</v>
      </c>
      <c r="AE43" s="208" t="s">
        <v>167</v>
      </c>
      <c r="AF43" s="208" t="s">
        <v>167</v>
      </c>
      <c r="AG43" s="208" t="s">
        <v>167</v>
      </c>
      <c r="AH43" s="208" t="s">
        <v>167</v>
      </c>
      <c r="AI43" s="208" t="s">
        <v>167</v>
      </c>
      <c r="AJ43" s="208" t="s">
        <v>167</v>
      </c>
      <c r="AK43" s="208" t="s">
        <v>167</v>
      </c>
      <c r="AL43" s="208" t="s">
        <v>167</v>
      </c>
      <c r="AM43" s="208" t="s">
        <v>167</v>
      </c>
      <c r="AN43" s="208" t="s">
        <v>167</v>
      </c>
      <c r="AO43" s="208" t="s">
        <v>167</v>
      </c>
      <c r="AP43" s="208" t="s">
        <v>167</v>
      </c>
      <c r="AQ43" s="208" t="s">
        <v>167</v>
      </c>
      <c r="AR43" s="208" t="s">
        <v>167</v>
      </c>
      <c r="AS43" s="208" t="s">
        <v>167</v>
      </c>
      <c r="AT43" s="208" t="s">
        <v>167</v>
      </c>
      <c r="AU43" s="208" t="s">
        <v>167</v>
      </c>
      <c r="AV43" s="208" t="s">
        <v>167</v>
      </c>
      <c r="AW43" s="208" t="s">
        <v>167</v>
      </c>
      <c r="AX43" s="208" t="s">
        <v>167</v>
      </c>
      <c r="AY43" s="208" t="s">
        <v>167</v>
      </c>
      <c r="AZ43" s="208" t="s">
        <v>167</v>
      </c>
      <c r="BA43" s="208" t="s">
        <v>167</v>
      </c>
      <c r="BB43" s="208" t="s">
        <v>167</v>
      </c>
      <c r="BC43" s="208" t="s">
        <v>167</v>
      </c>
      <c r="BD43" s="208" t="s">
        <v>167</v>
      </c>
      <c r="BE43" s="208" t="s">
        <v>167</v>
      </c>
      <c r="BF43" s="208" t="s">
        <v>167</v>
      </c>
      <c r="BG43" s="208" t="s">
        <v>167</v>
      </c>
      <c r="BH43" s="208" t="s">
        <v>167</v>
      </c>
      <c r="BI43" s="208" t="s">
        <v>167</v>
      </c>
      <c r="BJ43" s="208" t="s">
        <v>167</v>
      </c>
      <c r="BK43" s="208" t="s">
        <v>167</v>
      </c>
      <c r="BL43" s="208" t="s">
        <v>167</v>
      </c>
      <c r="BM43" s="208" t="s">
        <v>167</v>
      </c>
      <c r="BN43" s="208" t="s">
        <v>167</v>
      </c>
      <c r="BO43" s="208" t="s">
        <v>167</v>
      </c>
      <c r="BP43" s="208" t="s">
        <v>167</v>
      </c>
      <c r="BQ43" s="208" t="s">
        <v>167</v>
      </c>
      <c r="BR43" s="208" t="s">
        <v>167</v>
      </c>
      <c r="BS43" s="208" t="s">
        <v>167</v>
      </c>
      <c r="BT43" s="208" t="s">
        <v>167</v>
      </c>
      <c r="BU43" s="208" t="s">
        <v>167</v>
      </c>
      <c r="BV43" s="208" t="s">
        <v>167</v>
      </c>
      <c r="BW43" s="208" t="s">
        <v>167</v>
      </c>
      <c r="BX43" s="208" t="s">
        <v>167</v>
      </c>
      <c r="BY43" s="208" t="s">
        <v>167</v>
      </c>
      <c r="BZ43" s="208" t="s">
        <v>167</v>
      </c>
      <c r="CA43" s="208" t="s">
        <v>167</v>
      </c>
      <c r="CB43" s="208" t="s">
        <v>167</v>
      </c>
      <c r="CC43" s="208" t="s">
        <v>167</v>
      </c>
      <c r="CD43" s="208" t="s">
        <v>167</v>
      </c>
      <c r="CE43" s="208" t="s">
        <v>167</v>
      </c>
      <c r="CF43" s="208" t="s">
        <v>167</v>
      </c>
      <c r="CG43" s="208" t="s">
        <v>167</v>
      </c>
      <c r="CH43" s="208" t="s">
        <v>167</v>
      </c>
      <c r="CI43" s="208" t="s">
        <v>167</v>
      </c>
      <c r="CJ43" s="208" t="s">
        <v>167</v>
      </c>
      <c r="CK43" s="208" t="s">
        <v>167</v>
      </c>
      <c r="CL43" s="208" t="s">
        <v>167</v>
      </c>
      <c r="CM43" s="208" t="s">
        <v>167</v>
      </c>
      <c r="CN43" s="208" t="s">
        <v>167</v>
      </c>
      <c r="CO43" s="208" t="s">
        <v>167</v>
      </c>
      <c r="CP43" s="208" t="s">
        <v>167</v>
      </c>
      <c r="CQ43" s="208" t="s">
        <v>167</v>
      </c>
      <c r="CR43" s="208" t="s">
        <v>167</v>
      </c>
      <c r="CS43" s="208" t="s">
        <v>167</v>
      </c>
      <c r="CT43" s="208" t="s">
        <v>167</v>
      </c>
      <c r="CU43" s="208" t="s">
        <v>167</v>
      </c>
      <c r="CV43" s="208" t="s">
        <v>167</v>
      </c>
      <c r="CW43" s="208" t="s">
        <v>167</v>
      </c>
      <c r="CX43" s="208" t="s">
        <v>167</v>
      </c>
      <c r="CY43" s="208" t="s">
        <v>167</v>
      </c>
      <c r="CZ43" s="208" t="s">
        <v>167</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166</v>
      </c>
      <c r="E52" s="207" t="s">
        <v>167</v>
      </c>
      <c r="F52" s="208" t="s">
        <v>167</v>
      </c>
      <c r="G52" s="208" t="s">
        <v>167</v>
      </c>
      <c r="H52" s="208" t="s">
        <v>167</v>
      </c>
      <c r="I52" s="208" t="s">
        <v>167</v>
      </c>
      <c r="J52" s="208" t="s">
        <v>167</v>
      </c>
      <c r="K52" s="208" t="s">
        <v>167</v>
      </c>
      <c r="L52" s="208" t="s">
        <v>167</v>
      </c>
      <c r="M52" s="208" t="s">
        <v>167</v>
      </c>
      <c r="N52" s="208" t="s">
        <v>167</v>
      </c>
      <c r="O52" s="208" t="s">
        <v>167</v>
      </c>
      <c r="P52" s="208" t="s">
        <v>167</v>
      </c>
      <c r="Q52" s="208" t="s">
        <v>167</v>
      </c>
      <c r="R52" s="208" t="s">
        <v>167</v>
      </c>
      <c r="S52" s="208" t="s">
        <v>167</v>
      </c>
      <c r="T52" s="208" t="s">
        <v>167</v>
      </c>
      <c r="U52" s="208" t="s">
        <v>167</v>
      </c>
      <c r="V52" s="208" t="s">
        <v>167</v>
      </c>
      <c r="W52" s="208" t="s">
        <v>167</v>
      </c>
      <c r="X52" s="208" t="s">
        <v>167</v>
      </c>
      <c r="Y52" s="208" t="s">
        <v>167</v>
      </c>
      <c r="Z52" s="208" t="s">
        <v>167</v>
      </c>
      <c r="AA52" s="208" t="s">
        <v>167</v>
      </c>
      <c r="AB52" s="208" t="s">
        <v>167</v>
      </c>
      <c r="AC52" s="208" t="s">
        <v>167</v>
      </c>
      <c r="AD52" s="208" t="s">
        <v>167</v>
      </c>
      <c r="AE52" s="208" t="s">
        <v>167</v>
      </c>
      <c r="AF52" s="208" t="s">
        <v>167</v>
      </c>
      <c r="AG52" s="208" t="s">
        <v>167</v>
      </c>
      <c r="AH52" s="208" t="s">
        <v>167</v>
      </c>
      <c r="AI52" s="208" t="s">
        <v>167</v>
      </c>
      <c r="AJ52" s="208" t="s">
        <v>167</v>
      </c>
      <c r="AK52" s="208" t="s">
        <v>167</v>
      </c>
      <c r="AL52" s="208" t="s">
        <v>167</v>
      </c>
      <c r="AM52" s="208" t="s">
        <v>167</v>
      </c>
      <c r="AN52" s="208" t="s">
        <v>167</v>
      </c>
      <c r="AO52" s="208" t="s">
        <v>167</v>
      </c>
      <c r="AP52" s="208" t="s">
        <v>167</v>
      </c>
      <c r="AQ52" s="208" t="s">
        <v>167</v>
      </c>
      <c r="AR52" s="208" t="s">
        <v>167</v>
      </c>
      <c r="AS52" s="208" t="s">
        <v>167</v>
      </c>
      <c r="AT52" s="208" t="s">
        <v>167</v>
      </c>
      <c r="AU52" s="208" t="s">
        <v>167</v>
      </c>
      <c r="AV52" s="208" t="s">
        <v>167</v>
      </c>
      <c r="AW52" s="208" t="s">
        <v>167</v>
      </c>
      <c r="AX52" s="208" t="s">
        <v>167</v>
      </c>
      <c r="AY52" s="208" t="s">
        <v>167</v>
      </c>
      <c r="AZ52" s="208" t="s">
        <v>167</v>
      </c>
      <c r="BA52" s="208" t="s">
        <v>167</v>
      </c>
      <c r="BB52" s="208" t="s">
        <v>167</v>
      </c>
      <c r="BC52" s="208" t="s">
        <v>167</v>
      </c>
      <c r="BD52" s="208" t="s">
        <v>167</v>
      </c>
      <c r="BE52" s="208" t="s">
        <v>167</v>
      </c>
      <c r="BF52" s="208" t="s">
        <v>167</v>
      </c>
      <c r="BG52" s="208" t="s">
        <v>167</v>
      </c>
      <c r="BH52" s="208" t="s">
        <v>167</v>
      </c>
      <c r="BI52" s="208" t="s">
        <v>167</v>
      </c>
      <c r="BJ52" s="208" t="s">
        <v>167</v>
      </c>
      <c r="BK52" s="208" t="s">
        <v>167</v>
      </c>
      <c r="BL52" s="208" t="s">
        <v>167</v>
      </c>
      <c r="BM52" s="208" t="s">
        <v>167</v>
      </c>
      <c r="BN52" s="208" t="s">
        <v>167</v>
      </c>
      <c r="BO52" s="208" t="s">
        <v>167</v>
      </c>
      <c r="BP52" s="208" t="s">
        <v>167</v>
      </c>
      <c r="BQ52" s="208" t="s">
        <v>167</v>
      </c>
      <c r="BR52" s="208" t="s">
        <v>167</v>
      </c>
      <c r="BS52" s="208" t="s">
        <v>167</v>
      </c>
      <c r="BT52" s="208" t="s">
        <v>167</v>
      </c>
      <c r="BU52" s="208" t="s">
        <v>167</v>
      </c>
      <c r="BV52" s="208" t="s">
        <v>167</v>
      </c>
      <c r="BW52" s="208" t="s">
        <v>167</v>
      </c>
      <c r="BX52" s="208" t="s">
        <v>167</v>
      </c>
      <c r="BY52" s="208" t="s">
        <v>167</v>
      </c>
      <c r="BZ52" s="208" t="s">
        <v>167</v>
      </c>
      <c r="CA52" s="208" t="s">
        <v>167</v>
      </c>
      <c r="CB52" s="208" t="s">
        <v>167</v>
      </c>
      <c r="CC52" s="208" t="s">
        <v>167</v>
      </c>
      <c r="CD52" s="208" t="s">
        <v>167</v>
      </c>
      <c r="CE52" s="208" t="s">
        <v>167</v>
      </c>
      <c r="CF52" s="208" t="s">
        <v>167</v>
      </c>
      <c r="CG52" s="208" t="s">
        <v>167</v>
      </c>
      <c r="CH52" s="208" t="s">
        <v>167</v>
      </c>
      <c r="CI52" s="208" t="s">
        <v>167</v>
      </c>
      <c r="CJ52" s="208" t="s">
        <v>167</v>
      </c>
      <c r="CK52" s="208" t="s">
        <v>167</v>
      </c>
      <c r="CL52" s="208" t="s">
        <v>167</v>
      </c>
      <c r="CM52" s="208" t="s">
        <v>167</v>
      </c>
      <c r="CN52" s="208" t="s">
        <v>167</v>
      </c>
      <c r="CO52" s="208" t="s">
        <v>167</v>
      </c>
      <c r="CP52" s="208" t="s">
        <v>167</v>
      </c>
      <c r="CQ52" s="208" t="s">
        <v>167</v>
      </c>
      <c r="CR52" s="208" t="s">
        <v>167</v>
      </c>
      <c r="CS52" s="208" t="s">
        <v>167</v>
      </c>
      <c r="CT52" s="208" t="s">
        <v>167</v>
      </c>
      <c r="CU52" s="208" t="s">
        <v>167</v>
      </c>
      <c r="CV52" s="208" t="s">
        <v>167</v>
      </c>
      <c r="CW52" s="208" t="s">
        <v>167</v>
      </c>
      <c r="CX52" s="208" t="s">
        <v>167</v>
      </c>
      <c r="CY52" s="208" t="s">
        <v>167</v>
      </c>
      <c r="CZ52" s="208" t="s">
        <v>167</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166</v>
      </c>
      <c r="E59" s="207" t="s">
        <v>167</v>
      </c>
      <c r="F59" s="208" t="s">
        <v>167</v>
      </c>
      <c r="G59" s="208" t="s">
        <v>167</v>
      </c>
      <c r="H59" s="208" t="s">
        <v>167</v>
      </c>
      <c r="I59" s="208" t="s">
        <v>167</v>
      </c>
      <c r="J59" s="208" t="s">
        <v>167</v>
      </c>
      <c r="K59" s="208" t="s">
        <v>167</v>
      </c>
      <c r="L59" s="208" t="s">
        <v>167</v>
      </c>
      <c r="M59" s="208" t="s">
        <v>167</v>
      </c>
      <c r="N59" s="208" t="s">
        <v>167</v>
      </c>
      <c r="O59" s="208" t="s">
        <v>167</v>
      </c>
      <c r="P59" s="208" t="s">
        <v>167</v>
      </c>
      <c r="Q59" s="208" t="s">
        <v>167</v>
      </c>
      <c r="R59" s="208" t="s">
        <v>167</v>
      </c>
      <c r="S59" s="208" t="s">
        <v>167</v>
      </c>
      <c r="T59" s="208" t="s">
        <v>167</v>
      </c>
      <c r="U59" s="208" t="s">
        <v>167</v>
      </c>
      <c r="V59" s="208" t="s">
        <v>167</v>
      </c>
      <c r="W59" s="208" t="s">
        <v>167</v>
      </c>
      <c r="X59" s="208" t="s">
        <v>167</v>
      </c>
      <c r="Y59" s="208" t="s">
        <v>167</v>
      </c>
      <c r="Z59" s="208" t="s">
        <v>167</v>
      </c>
      <c r="AA59" s="208" t="s">
        <v>167</v>
      </c>
      <c r="AB59" s="208" t="s">
        <v>167</v>
      </c>
      <c r="AC59" s="208" t="s">
        <v>167</v>
      </c>
      <c r="AD59" s="208" t="s">
        <v>167</v>
      </c>
      <c r="AE59" s="208" t="s">
        <v>167</v>
      </c>
      <c r="AF59" s="208" t="s">
        <v>167</v>
      </c>
      <c r="AG59" s="208" t="s">
        <v>167</v>
      </c>
      <c r="AH59" s="208" t="s">
        <v>167</v>
      </c>
      <c r="AI59" s="208" t="s">
        <v>167</v>
      </c>
      <c r="AJ59" s="208" t="s">
        <v>167</v>
      </c>
      <c r="AK59" s="208" t="s">
        <v>167</v>
      </c>
      <c r="AL59" s="208" t="s">
        <v>167</v>
      </c>
      <c r="AM59" s="208" t="s">
        <v>167</v>
      </c>
      <c r="AN59" s="208" t="s">
        <v>167</v>
      </c>
      <c r="AO59" s="208" t="s">
        <v>167</v>
      </c>
      <c r="AP59" s="208" t="s">
        <v>167</v>
      </c>
      <c r="AQ59" s="208" t="s">
        <v>167</v>
      </c>
      <c r="AR59" s="208" t="s">
        <v>167</v>
      </c>
      <c r="AS59" s="208" t="s">
        <v>167</v>
      </c>
      <c r="AT59" s="208" t="s">
        <v>167</v>
      </c>
      <c r="AU59" s="208" t="s">
        <v>167</v>
      </c>
      <c r="AV59" s="208" t="s">
        <v>167</v>
      </c>
      <c r="AW59" s="208" t="s">
        <v>167</v>
      </c>
      <c r="AX59" s="208" t="s">
        <v>167</v>
      </c>
      <c r="AY59" s="208" t="s">
        <v>167</v>
      </c>
      <c r="AZ59" s="208" t="s">
        <v>167</v>
      </c>
      <c r="BA59" s="208" t="s">
        <v>167</v>
      </c>
      <c r="BB59" s="208" t="s">
        <v>167</v>
      </c>
      <c r="BC59" s="208" t="s">
        <v>167</v>
      </c>
      <c r="BD59" s="208" t="s">
        <v>167</v>
      </c>
      <c r="BE59" s="208" t="s">
        <v>167</v>
      </c>
      <c r="BF59" s="208" t="s">
        <v>167</v>
      </c>
      <c r="BG59" s="208" t="s">
        <v>167</v>
      </c>
      <c r="BH59" s="208" t="s">
        <v>167</v>
      </c>
      <c r="BI59" s="208" t="s">
        <v>167</v>
      </c>
      <c r="BJ59" s="208" t="s">
        <v>167</v>
      </c>
      <c r="BK59" s="208" t="s">
        <v>167</v>
      </c>
      <c r="BL59" s="208" t="s">
        <v>167</v>
      </c>
      <c r="BM59" s="208" t="s">
        <v>167</v>
      </c>
      <c r="BN59" s="208" t="s">
        <v>167</v>
      </c>
      <c r="BO59" s="208" t="s">
        <v>167</v>
      </c>
      <c r="BP59" s="208" t="s">
        <v>167</v>
      </c>
      <c r="BQ59" s="208" t="s">
        <v>167</v>
      </c>
      <c r="BR59" s="208" t="s">
        <v>167</v>
      </c>
      <c r="BS59" s="208" t="s">
        <v>167</v>
      </c>
      <c r="BT59" s="208" t="s">
        <v>167</v>
      </c>
      <c r="BU59" s="208" t="s">
        <v>167</v>
      </c>
      <c r="BV59" s="208" t="s">
        <v>167</v>
      </c>
      <c r="BW59" s="208" t="s">
        <v>167</v>
      </c>
      <c r="BX59" s="208" t="s">
        <v>167</v>
      </c>
      <c r="BY59" s="208" t="s">
        <v>167</v>
      </c>
      <c r="BZ59" s="208" t="s">
        <v>167</v>
      </c>
      <c r="CA59" s="208" t="s">
        <v>167</v>
      </c>
      <c r="CB59" s="208" t="s">
        <v>167</v>
      </c>
      <c r="CC59" s="208" t="s">
        <v>167</v>
      </c>
      <c r="CD59" s="208" t="s">
        <v>167</v>
      </c>
      <c r="CE59" s="208" t="s">
        <v>167</v>
      </c>
      <c r="CF59" s="208" t="s">
        <v>167</v>
      </c>
      <c r="CG59" s="208" t="s">
        <v>167</v>
      </c>
      <c r="CH59" s="208" t="s">
        <v>167</v>
      </c>
      <c r="CI59" s="208" t="s">
        <v>167</v>
      </c>
      <c r="CJ59" s="208" t="s">
        <v>167</v>
      </c>
      <c r="CK59" s="208" t="s">
        <v>167</v>
      </c>
      <c r="CL59" s="208" t="s">
        <v>167</v>
      </c>
      <c r="CM59" s="208" t="s">
        <v>167</v>
      </c>
      <c r="CN59" s="208" t="s">
        <v>167</v>
      </c>
      <c r="CO59" s="208" t="s">
        <v>167</v>
      </c>
      <c r="CP59" s="208" t="s">
        <v>167</v>
      </c>
      <c r="CQ59" s="208" t="s">
        <v>167</v>
      </c>
      <c r="CR59" s="208" t="s">
        <v>167</v>
      </c>
      <c r="CS59" s="208" t="s">
        <v>167</v>
      </c>
      <c r="CT59" s="208" t="s">
        <v>167</v>
      </c>
      <c r="CU59" s="208" t="s">
        <v>167</v>
      </c>
      <c r="CV59" s="208" t="s">
        <v>167</v>
      </c>
      <c r="CW59" s="208" t="s">
        <v>167</v>
      </c>
      <c r="CX59" s="208" t="s">
        <v>167</v>
      </c>
      <c r="CY59" s="208" t="s">
        <v>167</v>
      </c>
      <c r="CZ59" s="208" t="s">
        <v>167</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160</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166</v>
      </c>
      <c r="E67" s="207" t="s">
        <v>167</v>
      </c>
      <c r="F67" s="208" t="s">
        <v>167</v>
      </c>
      <c r="G67" s="208" t="s">
        <v>167</v>
      </c>
      <c r="H67" s="208" t="s">
        <v>167</v>
      </c>
      <c r="I67" s="208" t="s">
        <v>167</v>
      </c>
      <c r="J67" s="208" t="s">
        <v>167</v>
      </c>
      <c r="K67" s="208" t="s">
        <v>167</v>
      </c>
      <c r="L67" s="208" t="s">
        <v>167</v>
      </c>
      <c r="M67" s="208" t="s">
        <v>167</v>
      </c>
      <c r="N67" s="208" t="s">
        <v>167</v>
      </c>
      <c r="O67" s="208" t="s">
        <v>167</v>
      </c>
      <c r="P67" s="208" t="s">
        <v>167</v>
      </c>
      <c r="Q67" s="208" t="s">
        <v>167</v>
      </c>
      <c r="R67" s="208" t="s">
        <v>167</v>
      </c>
      <c r="S67" s="208" t="s">
        <v>167</v>
      </c>
      <c r="T67" s="208" t="s">
        <v>167</v>
      </c>
      <c r="U67" s="208" t="s">
        <v>167</v>
      </c>
      <c r="V67" s="208" t="s">
        <v>167</v>
      </c>
      <c r="W67" s="208" t="s">
        <v>167</v>
      </c>
      <c r="X67" s="208" t="s">
        <v>167</v>
      </c>
      <c r="Y67" s="208" t="s">
        <v>167</v>
      </c>
      <c r="Z67" s="208" t="s">
        <v>167</v>
      </c>
      <c r="AA67" s="208" t="s">
        <v>167</v>
      </c>
      <c r="AB67" s="208" t="s">
        <v>167</v>
      </c>
      <c r="AC67" s="208" t="s">
        <v>167</v>
      </c>
      <c r="AD67" s="208" t="s">
        <v>167</v>
      </c>
      <c r="AE67" s="208" t="s">
        <v>167</v>
      </c>
      <c r="AF67" s="208" t="s">
        <v>167</v>
      </c>
      <c r="AG67" s="208" t="s">
        <v>167</v>
      </c>
      <c r="AH67" s="208" t="s">
        <v>167</v>
      </c>
      <c r="AI67" s="208" t="s">
        <v>167</v>
      </c>
      <c r="AJ67" s="208" t="s">
        <v>167</v>
      </c>
      <c r="AK67" s="208" t="s">
        <v>167</v>
      </c>
      <c r="AL67" s="208" t="s">
        <v>167</v>
      </c>
      <c r="AM67" s="208" t="s">
        <v>167</v>
      </c>
      <c r="AN67" s="208" t="s">
        <v>167</v>
      </c>
      <c r="AO67" s="208" t="s">
        <v>167</v>
      </c>
      <c r="AP67" s="208" t="s">
        <v>167</v>
      </c>
      <c r="AQ67" s="208" t="s">
        <v>167</v>
      </c>
      <c r="AR67" s="208" t="s">
        <v>167</v>
      </c>
      <c r="AS67" s="208" t="s">
        <v>167</v>
      </c>
      <c r="AT67" s="208" t="s">
        <v>167</v>
      </c>
      <c r="AU67" s="208" t="s">
        <v>167</v>
      </c>
      <c r="AV67" s="208" t="s">
        <v>167</v>
      </c>
      <c r="AW67" s="208" t="s">
        <v>167</v>
      </c>
      <c r="AX67" s="208" t="s">
        <v>167</v>
      </c>
      <c r="AY67" s="208" t="s">
        <v>167</v>
      </c>
      <c r="AZ67" s="208" t="s">
        <v>167</v>
      </c>
      <c r="BA67" s="208" t="s">
        <v>167</v>
      </c>
      <c r="BB67" s="208" t="s">
        <v>167</v>
      </c>
      <c r="BC67" s="208" t="s">
        <v>167</v>
      </c>
      <c r="BD67" s="208" t="s">
        <v>167</v>
      </c>
      <c r="BE67" s="208" t="s">
        <v>167</v>
      </c>
      <c r="BF67" s="208" t="s">
        <v>167</v>
      </c>
      <c r="BG67" s="208" t="s">
        <v>167</v>
      </c>
      <c r="BH67" s="208" t="s">
        <v>167</v>
      </c>
      <c r="BI67" s="208" t="s">
        <v>167</v>
      </c>
      <c r="BJ67" s="208" t="s">
        <v>167</v>
      </c>
      <c r="BK67" s="208" t="s">
        <v>167</v>
      </c>
      <c r="BL67" s="208" t="s">
        <v>167</v>
      </c>
      <c r="BM67" s="208" t="s">
        <v>167</v>
      </c>
      <c r="BN67" s="208" t="s">
        <v>167</v>
      </c>
      <c r="BO67" s="208" t="s">
        <v>167</v>
      </c>
      <c r="BP67" s="208" t="s">
        <v>167</v>
      </c>
      <c r="BQ67" s="208" t="s">
        <v>167</v>
      </c>
      <c r="BR67" s="208" t="s">
        <v>167</v>
      </c>
      <c r="BS67" s="208" t="s">
        <v>167</v>
      </c>
      <c r="BT67" s="208" t="s">
        <v>167</v>
      </c>
      <c r="BU67" s="208" t="s">
        <v>167</v>
      </c>
      <c r="BV67" s="208" t="s">
        <v>167</v>
      </c>
      <c r="BW67" s="208" t="s">
        <v>167</v>
      </c>
      <c r="BX67" s="208" t="s">
        <v>167</v>
      </c>
      <c r="BY67" s="208" t="s">
        <v>167</v>
      </c>
      <c r="BZ67" s="208" t="s">
        <v>167</v>
      </c>
      <c r="CA67" s="208" t="s">
        <v>167</v>
      </c>
      <c r="CB67" s="208" t="s">
        <v>167</v>
      </c>
      <c r="CC67" s="208" t="s">
        <v>167</v>
      </c>
      <c r="CD67" s="208" t="s">
        <v>167</v>
      </c>
      <c r="CE67" s="208" t="s">
        <v>167</v>
      </c>
      <c r="CF67" s="208" t="s">
        <v>167</v>
      </c>
      <c r="CG67" s="208" t="s">
        <v>167</v>
      </c>
      <c r="CH67" s="208" t="s">
        <v>167</v>
      </c>
      <c r="CI67" s="208" t="s">
        <v>167</v>
      </c>
      <c r="CJ67" s="208" t="s">
        <v>167</v>
      </c>
      <c r="CK67" s="208" t="s">
        <v>167</v>
      </c>
      <c r="CL67" s="208" t="s">
        <v>167</v>
      </c>
      <c r="CM67" s="208" t="s">
        <v>167</v>
      </c>
      <c r="CN67" s="208" t="s">
        <v>167</v>
      </c>
      <c r="CO67" s="208" t="s">
        <v>167</v>
      </c>
      <c r="CP67" s="208" t="s">
        <v>167</v>
      </c>
      <c r="CQ67" s="208" t="s">
        <v>167</v>
      </c>
      <c r="CR67" s="208" t="s">
        <v>167</v>
      </c>
      <c r="CS67" s="208" t="s">
        <v>167</v>
      </c>
      <c r="CT67" s="208" t="s">
        <v>167</v>
      </c>
      <c r="CU67" s="208" t="s">
        <v>167</v>
      </c>
      <c r="CV67" s="208" t="s">
        <v>167</v>
      </c>
      <c r="CW67" s="208" t="s">
        <v>167</v>
      </c>
      <c r="CX67" s="208" t="s">
        <v>167</v>
      </c>
      <c r="CY67" s="208" t="s">
        <v>167</v>
      </c>
      <c r="CZ67" s="208" t="s">
        <v>167</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DHCSDOC-1797567310-10129</_dlc_DocId>
    <_dlc_DocIdUrl xmlns="69bc34b3-1921-46c7-8c7a-d18363374b4b">
      <Url>https://dhcscagovauthoring/_layouts/15/DocIdRedir.aspx?ID=DHCSDOC-1797567310-10129</Url>
      <Description>DHCSDOC-1797567310-10129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A92FDD16-220F-4209-91B9-F1B0B7F14A76}"/>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68315BEE-63C7-49F4-B6F3-7DF85A2B11E5}"/>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2024-MHP-Network-Adequacy-and-Access-Assurances-Report-Glenn-Madera</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88dde947-d840-4255-8d00-c1cf45118c76</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