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CSD\CSDGroups\3. Community Support Branch\3. PMF Section\2. Fiscal Unit\Allocation Methodology-SCO Distribution\2021-22 Distribution\IN\"/>
    </mc:Choice>
  </mc:AlternateContent>
  <bookViews>
    <workbookView xWindow="0" yWindow="0" windowWidth="24000" windowHeight="9600" activeTab="1"/>
  </bookViews>
  <sheets>
    <sheet name="Information" sheetId="3" r:id="rId1"/>
    <sheet name="Enclosure 1" sheetId="1" r:id="rId2"/>
  </sheets>
  <externalReferences>
    <externalReference r:id="rId3"/>
    <externalReference r:id="rId4"/>
  </externalReferences>
  <definedNames>
    <definedName name="_xlnm.Print_Area" localSheetId="1">'Enclosure 1'!$A$1:$I$66</definedName>
    <definedName name="_xlnm.Print_Titles" localSheetId="1">'Enclosure 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6" i="1" l="1"/>
  <c r="C15" i="1" s="1"/>
  <c r="H7" i="1"/>
  <c r="C54" i="1" l="1"/>
  <c r="D54" i="1" s="1"/>
  <c r="C46" i="1"/>
  <c r="D46" i="1" s="1"/>
  <c r="C30" i="1"/>
  <c r="D30" i="1" s="1"/>
  <c r="C22" i="1"/>
  <c r="D22" i="1" s="1"/>
  <c r="C14" i="1"/>
  <c r="D14" i="1" s="1"/>
  <c r="C12" i="1"/>
  <c r="C61" i="1"/>
  <c r="D61" i="1" s="1"/>
  <c r="C50" i="1"/>
  <c r="D50" i="1" s="1"/>
  <c r="C36" i="1"/>
  <c r="C11" i="1"/>
  <c r="C52" i="1"/>
  <c r="C26" i="1"/>
  <c r="D26" i="1" s="1"/>
  <c r="C60" i="1"/>
  <c r="D60" i="1" s="1"/>
  <c r="C35" i="1"/>
  <c r="D35" i="1" s="1"/>
  <c r="C21" i="1"/>
  <c r="D21" i="1" s="1"/>
  <c r="C10" i="1"/>
  <c r="C27" i="1"/>
  <c r="D27" i="1" s="1"/>
  <c r="C59" i="1"/>
  <c r="C45" i="1"/>
  <c r="C34" i="1"/>
  <c r="D34" i="1" s="1"/>
  <c r="C20" i="1"/>
  <c r="C38" i="1"/>
  <c r="C51" i="1"/>
  <c r="D51" i="1" s="1"/>
  <c r="C58" i="1"/>
  <c r="D58" i="1" s="1"/>
  <c r="C44" i="1"/>
  <c r="D44" i="1" s="1"/>
  <c r="C19" i="1"/>
  <c r="C37" i="1"/>
  <c r="C43" i="1"/>
  <c r="D43" i="1" s="1"/>
  <c r="C29" i="1"/>
  <c r="D29" i="1" s="1"/>
  <c r="C18" i="1"/>
  <c r="D18" i="1" s="1"/>
  <c r="C13" i="1"/>
  <c r="D13" i="1" s="1"/>
  <c r="C62" i="1"/>
  <c r="C53" i="1"/>
  <c r="C42" i="1"/>
  <c r="D42" i="1" s="1"/>
  <c r="C28" i="1"/>
  <c r="D15" i="1"/>
  <c r="C57" i="1"/>
  <c r="C49" i="1"/>
  <c r="C41" i="1"/>
  <c r="C33" i="1"/>
  <c r="C25" i="1"/>
  <c r="C17" i="1"/>
  <c r="C9" i="1"/>
  <c r="C7" i="1"/>
  <c r="C56" i="1"/>
  <c r="C48" i="1"/>
  <c r="C40" i="1"/>
  <c r="C32" i="1"/>
  <c r="C24" i="1"/>
  <c r="C16" i="1"/>
  <c r="C8" i="1"/>
  <c r="C63" i="1"/>
  <c r="C55" i="1"/>
  <c r="C47" i="1"/>
  <c r="C39" i="1"/>
  <c r="C31" i="1"/>
  <c r="C23" i="1"/>
  <c r="I36" i="1" l="1"/>
  <c r="I25" i="1"/>
  <c r="I20" i="1"/>
  <c r="I57" i="1"/>
  <c r="I14" i="1"/>
  <c r="I61" i="1"/>
  <c r="I56" i="1"/>
  <c r="I60" i="1"/>
  <c r="I62" i="1"/>
  <c r="I19" i="1"/>
  <c r="I32" i="1"/>
  <c r="I13" i="1"/>
  <c r="I27" i="1"/>
  <c r="I35" i="1"/>
  <c r="I26" i="1"/>
  <c r="D11" i="1"/>
  <c r="D37" i="1"/>
  <c r="D36" i="1"/>
  <c r="D19" i="1"/>
  <c r="D45" i="1"/>
  <c r="D62" i="1"/>
  <c r="D53" i="1"/>
  <c r="D10" i="1"/>
  <c r="D59" i="1"/>
  <c r="D38" i="1"/>
  <c r="D12" i="1"/>
  <c r="D28" i="1"/>
  <c r="D52" i="1"/>
  <c r="D20" i="1"/>
  <c r="D63" i="1"/>
  <c r="D40" i="1"/>
  <c r="D25" i="1"/>
  <c r="D48" i="1"/>
  <c r="D33" i="1"/>
  <c r="D56" i="1"/>
  <c r="D41" i="1"/>
  <c r="D31" i="1"/>
  <c r="D8" i="1"/>
  <c r="D57" i="1"/>
  <c r="D16" i="1"/>
  <c r="D47" i="1"/>
  <c r="D9" i="1"/>
  <c r="D23" i="1"/>
  <c r="D7" i="1"/>
  <c r="D49" i="1"/>
  <c r="D39" i="1"/>
  <c r="D24" i="1"/>
  <c r="D55" i="1"/>
  <c r="D32" i="1"/>
  <c r="D17" i="1"/>
  <c r="I63" i="1"/>
  <c r="I39" i="1"/>
  <c r="I45" i="1"/>
  <c r="I29" i="1"/>
  <c r="I9" i="1"/>
  <c r="I40" i="1"/>
  <c r="I58" i="1"/>
  <c r="I53" i="1"/>
  <c r="I12" i="1"/>
  <c r="I51" i="1"/>
  <c r="I21" i="1"/>
  <c r="I34" i="1"/>
  <c r="I17" i="1"/>
  <c r="I54" i="1"/>
  <c r="I22" i="1"/>
  <c r="I28" i="1"/>
  <c r="I55" i="1"/>
  <c r="I49" i="1"/>
  <c r="I48" i="1"/>
  <c r="I42" i="1"/>
  <c r="I23" i="1"/>
  <c r="I52" i="1"/>
  <c r="I46" i="1"/>
  <c r="I33" i="1"/>
  <c r="I59" i="1"/>
  <c r="I47" i="1"/>
  <c r="I41" i="1"/>
  <c r="I16" i="1"/>
  <c r="I15" i="1"/>
  <c r="I50" i="1"/>
  <c r="I44" i="1"/>
  <c r="I43" i="1"/>
  <c r="I30" i="1"/>
  <c r="I18" i="1"/>
  <c r="I11" i="1"/>
  <c r="I10" i="1"/>
  <c r="I38" i="1"/>
  <c r="I31" i="1"/>
  <c r="I37" i="1"/>
  <c r="I24" i="1"/>
  <c r="F7" i="1" l="1"/>
  <c r="I7" i="1"/>
  <c r="I8" i="1"/>
  <c r="N81" i="1"/>
  <c r="N76" i="1"/>
  <c r="N82" i="1" s="1"/>
  <c r="P70" i="1"/>
  <c r="AB68" i="1"/>
  <c r="X68" i="1"/>
  <c r="Q66" i="1"/>
  <c r="Z67" i="1"/>
  <c r="T65" i="1"/>
  <c r="N65" i="1"/>
  <c r="M65" i="1"/>
  <c r="Z66" i="1"/>
  <c r="T64" i="1"/>
  <c r="N64" i="1"/>
  <c r="M64" i="1"/>
  <c r="T63" i="1"/>
  <c r="M63" i="1"/>
  <c r="J63" i="1"/>
  <c r="F63" i="1"/>
  <c r="Z64" i="1"/>
  <c r="T62" i="1"/>
  <c r="M62" i="1"/>
  <c r="J62" i="1"/>
  <c r="F62" i="1"/>
  <c r="T61" i="1"/>
  <c r="M61" i="1"/>
  <c r="J61" i="1"/>
  <c r="F61" i="1"/>
  <c r="Z63" i="1"/>
  <c r="T60" i="1"/>
  <c r="M60" i="1"/>
  <c r="J60" i="1"/>
  <c r="F60" i="1"/>
  <c r="T59" i="1"/>
  <c r="M59" i="1"/>
  <c r="J59" i="1"/>
  <c r="F59" i="1"/>
  <c r="Z61" i="1"/>
  <c r="T58" i="1"/>
  <c r="M58" i="1"/>
  <c r="J58" i="1"/>
  <c r="F58" i="1"/>
  <c r="Z60" i="1"/>
  <c r="T57" i="1"/>
  <c r="M57" i="1"/>
  <c r="J57" i="1"/>
  <c r="F57" i="1"/>
  <c r="Z59" i="1"/>
  <c r="T56" i="1"/>
  <c r="M56" i="1"/>
  <c r="J56" i="1"/>
  <c r="F56" i="1"/>
  <c r="Z58" i="1"/>
  <c r="T55" i="1"/>
  <c r="M55" i="1"/>
  <c r="J55" i="1"/>
  <c r="F55" i="1"/>
  <c r="Z57" i="1"/>
  <c r="T54" i="1"/>
  <c r="M54" i="1"/>
  <c r="J54" i="1"/>
  <c r="F54" i="1"/>
  <c r="T53" i="1"/>
  <c r="M53" i="1"/>
  <c r="J53" i="1"/>
  <c r="F53" i="1"/>
  <c r="Z55" i="1"/>
  <c r="T52" i="1"/>
  <c r="M52" i="1"/>
  <c r="J52" i="1"/>
  <c r="F52" i="1"/>
  <c r="Z54" i="1"/>
  <c r="T51" i="1"/>
  <c r="M51" i="1"/>
  <c r="J51" i="1"/>
  <c r="F51" i="1"/>
  <c r="Z53" i="1"/>
  <c r="T50" i="1"/>
  <c r="M50" i="1"/>
  <c r="J50" i="1"/>
  <c r="F50" i="1"/>
  <c r="Z52" i="1"/>
  <c r="T49" i="1"/>
  <c r="M49" i="1"/>
  <c r="J49" i="1"/>
  <c r="F49" i="1"/>
  <c r="Z51" i="1"/>
  <c r="T48" i="1"/>
  <c r="M48" i="1"/>
  <c r="J48" i="1"/>
  <c r="F48" i="1"/>
  <c r="Z50" i="1"/>
  <c r="T47" i="1"/>
  <c r="M47" i="1"/>
  <c r="J47" i="1"/>
  <c r="F47" i="1"/>
  <c r="Z49" i="1"/>
  <c r="T46" i="1"/>
  <c r="M46" i="1"/>
  <c r="J46" i="1"/>
  <c r="F46" i="1"/>
  <c r="T45" i="1"/>
  <c r="M45" i="1"/>
  <c r="J45" i="1"/>
  <c r="F45" i="1"/>
  <c r="Z47" i="1"/>
  <c r="T44" i="1"/>
  <c r="M44" i="1"/>
  <c r="J44" i="1"/>
  <c r="F44" i="1"/>
  <c r="Z46" i="1"/>
  <c r="T43" i="1"/>
  <c r="M43" i="1"/>
  <c r="J43" i="1"/>
  <c r="F43" i="1"/>
  <c r="Z45" i="1"/>
  <c r="T42" i="1"/>
  <c r="M42" i="1"/>
  <c r="J42" i="1"/>
  <c r="F42" i="1"/>
  <c r="Z44" i="1"/>
  <c r="T41" i="1"/>
  <c r="M41" i="1"/>
  <c r="J41" i="1"/>
  <c r="F41" i="1"/>
  <c r="Z43" i="1"/>
  <c r="T40" i="1"/>
  <c r="M40" i="1"/>
  <c r="J40" i="1"/>
  <c r="F40" i="1"/>
  <c r="Z42" i="1"/>
  <c r="T39" i="1"/>
  <c r="M39" i="1"/>
  <c r="J39" i="1"/>
  <c r="F39" i="1"/>
  <c r="Z41" i="1"/>
  <c r="T38" i="1"/>
  <c r="M38" i="1"/>
  <c r="J38" i="1"/>
  <c r="F38" i="1"/>
  <c r="T37" i="1"/>
  <c r="M37" i="1"/>
  <c r="J37" i="1"/>
  <c r="F37" i="1"/>
  <c r="Z39" i="1"/>
  <c r="T36" i="1"/>
  <c r="M36" i="1"/>
  <c r="J36" i="1"/>
  <c r="F36" i="1"/>
  <c r="Z38" i="1"/>
  <c r="T35" i="1"/>
  <c r="M35" i="1"/>
  <c r="J35" i="1"/>
  <c r="F35" i="1"/>
  <c r="Z37" i="1"/>
  <c r="T34" i="1"/>
  <c r="M34" i="1"/>
  <c r="J34" i="1"/>
  <c r="F34" i="1"/>
  <c r="Z36" i="1"/>
  <c r="T33" i="1"/>
  <c r="M33" i="1"/>
  <c r="J33" i="1"/>
  <c r="F33" i="1"/>
  <c r="Z35" i="1"/>
  <c r="T32" i="1"/>
  <c r="M32" i="1"/>
  <c r="J32" i="1"/>
  <c r="F32" i="1"/>
  <c r="Z34" i="1"/>
  <c r="T31" i="1"/>
  <c r="M31" i="1"/>
  <c r="J31" i="1"/>
  <c r="F31" i="1"/>
  <c r="Z33" i="1"/>
  <c r="T30" i="1"/>
  <c r="M30" i="1"/>
  <c r="J30" i="1"/>
  <c r="F30" i="1"/>
  <c r="Z32" i="1"/>
  <c r="T29" i="1"/>
  <c r="M29" i="1"/>
  <c r="J29" i="1"/>
  <c r="F29" i="1"/>
  <c r="Z31" i="1"/>
  <c r="T28" i="1"/>
  <c r="M28" i="1"/>
  <c r="J28" i="1"/>
  <c r="F28" i="1"/>
  <c r="Z30" i="1"/>
  <c r="T27" i="1"/>
  <c r="M27" i="1"/>
  <c r="J27" i="1"/>
  <c r="F27" i="1"/>
  <c r="Z29" i="1"/>
  <c r="T26" i="1"/>
  <c r="M26" i="1"/>
  <c r="J26" i="1"/>
  <c r="F26" i="1"/>
  <c r="Z28" i="1"/>
  <c r="T25" i="1"/>
  <c r="M25" i="1"/>
  <c r="J25" i="1"/>
  <c r="F25" i="1"/>
  <c r="Z27" i="1"/>
  <c r="T24" i="1"/>
  <c r="M24" i="1"/>
  <c r="J24" i="1"/>
  <c r="F24" i="1"/>
  <c r="T23" i="1"/>
  <c r="M23" i="1"/>
  <c r="J23" i="1"/>
  <c r="F23" i="1"/>
  <c r="T22" i="1"/>
  <c r="M22" i="1"/>
  <c r="J22" i="1"/>
  <c r="F22" i="1"/>
  <c r="T21" i="1"/>
  <c r="M21" i="1"/>
  <c r="J21" i="1"/>
  <c r="F21" i="1"/>
  <c r="T20" i="1"/>
  <c r="M20" i="1"/>
  <c r="J20" i="1"/>
  <c r="F20" i="1"/>
  <c r="T19" i="1"/>
  <c r="M19" i="1"/>
  <c r="J19" i="1"/>
  <c r="F19" i="1"/>
  <c r="T18" i="1"/>
  <c r="M18" i="1"/>
  <c r="J18" i="1"/>
  <c r="F18" i="1"/>
  <c r="T17" i="1"/>
  <c r="M17" i="1"/>
  <c r="J17" i="1"/>
  <c r="F17" i="1"/>
  <c r="T16" i="1"/>
  <c r="M16" i="1"/>
  <c r="J16" i="1"/>
  <c r="F16" i="1"/>
  <c r="T15" i="1"/>
  <c r="M15" i="1"/>
  <c r="J15" i="1"/>
  <c r="F15" i="1"/>
  <c r="T14" i="1"/>
  <c r="M14" i="1"/>
  <c r="J14" i="1"/>
  <c r="F14" i="1"/>
  <c r="T13" i="1"/>
  <c r="M13" i="1"/>
  <c r="J13" i="1"/>
  <c r="F13" i="1"/>
  <c r="T12" i="1"/>
  <c r="M12" i="1"/>
  <c r="J12" i="1"/>
  <c r="F12" i="1"/>
  <c r="T11" i="1"/>
  <c r="M11" i="1"/>
  <c r="J11" i="1"/>
  <c r="F11" i="1"/>
  <c r="T10" i="1"/>
  <c r="M10" i="1"/>
  <c r="J10" i="1"/>
  <c r="F10" i="1"/>
  <c r="T9" i="1"/>
  <c r="M9" i="1"/>
  <c r="J9" i="1"/>
  <c r="F9" i="1"/>
  <c r="T8" i="1"/>
  <c r="M8" i="1"/>
  <c r="J8" i="1"/>
  <c r="F8" i="1"/>
  <c r="T7" i="1"/>
  <c r="M7" i="1"/>
  <c r="J7" i="1"/>
  <c r="G4" i="1"/>
  <c r="Q74" i="1" l="1"/>
  <c r="H9" i="1"/>
  <c r="H13" i="1"/>
  <c r="H17" i="1"/>
  <c r="H21" i="1"/>
  <c r="H25" i="1"/>
  <c r="H29" i="1"/>
  <c r="H33" i="1"/>
  <c r="H37" i="1"/>
  <c r="H41" i="1"/>
  <c r="H45" i="1"/>
  <c r="H11" i="1"/>
  <c r="H15" i="1"/>
  <c r="H19" i="1"/>
  <c r="H23" i="1"/>
  <c r="H27" i="1"/>
  <c r="H31" i="1"/>
  <c r="H35" i="1"/>
  <c r="H39" i="1"/>
  <c r="H43" i="1"/>
  <c r="H47" i="1"/>
  <c r="H52" i="1"/>
  <c r="H56" i="1"/>
  <c r="H60" i="1"/>
  <c r="E66" i="1"/>
  <c r="F66" i="1" s="1"/>
  <c r="G66" i="1"/>
  <c r="H66" i="1" s="1"/>
  <c r="H49" i="1"/>
  <c r="H53" i="1"/>
  <c r="H57" i="1"/>
  <c r="H61" i="1"/>
  <c r="H8" i="1"/>
  <c r="H12" i="1"/>
  <c r="H16" i="1"/>
  <c r="H20" i="1"/>
  <c r="H24" i="1"/>
  <c r="H28" i="1"/>
  <c r="H32" i="1"/>
  <c r="H36" i="1"/>
  <c r="H40" i="1"/>
  <c r="H44" i="1"/>
  <c r="H48" i="1"/>
  <c r="H51" i="1"/>
  <c r="H55" i="1"/>
  <c r="H59" i="1"/>
  <c r="H63" i="1"/>
  <c r="H10" i="1"/>
  <c r="H14" i="1"/>
  <c r="H18" i="1"/>
  <c r="H22" i="1"/>
  <c r="H26" i="1"/>
  <c r="H30" i="1"/>
  <c r="H34" i="1"/>
  <c r="H38" i="1"/>
  <c r="H42" i="1"/>
  <c r="H46" i="1"/>
  <c r="H50" i="1"/>
  <c r="H54" i="1"/>
  <c r="H58" i="1"/>
  <c r="H62" i="1"/>
  <c r="Z18" i="1"/>
  <c r="Z9" i="1"/>
  <c r="Z25" i="1"/>
  <c r="Z14" i="1"/>
  <c r="Z21" i="1"/>
  <c r="Z10" i="1"/>
  <c r="Z19" i="1"/>
  <c r="Z56" i="1"/>
  <c r="Z17" i="1"/>
  <c r="Z24" i="1"/>
  <c r="Z48" i="1"/>
  <c r="M66" i="1"/>
  <c r="Z15" i="1"/>
  <c r="Z22" i="1"/>
  <c r="Z26" i="1"/>
  <c r="Z13" i="1"/>
  <c r="Z20" i="1"/>
  <c r="Z40" i="1"/>
  <c r="T66" i="1"/>
  <c r="Z16" i="1"/>
  <c r="Z23" i="1"/>
  <c r="Z11" i="1"/>
  <c r="Z12" i="1"/>
  <c r="Z62" i="1"/>
  <c r="K28" i="1" l="1"/>
  <c r="C66" i="1" l="1"/>
  <c r="D66" i="1" s="1"/>
  <c r="K8" i="1"/>
  <c r="K25" i="1"/>
  <c r="K54" i="1"/>
  <c r="K20" i="1"/>
  <c r="K29" i="1"/>
  <c r="K47" i="1"/>
  <c r="K38" i="1"/>
  <c r="K33" i="1"/>
  <c r="K49" i="1"/>
  <c r="K19" i="1"/>
  <c r="K44" i="1"/>
  <c r="K55" i="1"/>
  <c r="K18" i="1"/>
  <c r="K23" i="1"/>
  <c r="K17" i="1"/>
  <c r="K14" i="1"/>
  <c r="K31" i="1"/>
  <c r="K41" i="1"/>
  <c r="K21" i="1"/>
  <c r="K26" i="1"/>
  <c r="K56" i="1"/>
  <c r="K37" i="1"/>
  <c r="K43" i="1"/>
  <c r="K15" i="1"/>
  <c r="K16" i="1"/>
  <c r="K63" i="1"/>
  <c r="K50" i="1"/>
  <c r="K40" i="1"/>
  <c r="K62" i="1"/>
  <c r="K39" i="1"/>
  <c r="K42" i="1"/>
  <c r="K36" i="1"/>
  <c r="K46" i="1"/>
  <c r="K27" i="1"/>
  <c r="K51" i="1"/>
  <c r="K13" i="1"/>
  <c r="K30" i="1"/>
  <c r="K12" i="1"/>
  <c r="K11" i="1"/>
  <c r="K53" i="1"/>
  <c r="K61" i="1"/>
  <c r="K9" i="1"/>
  <c r="K52" i="1"/>
  <c r="K22" i="1"/>
  <c r="K48" i="1"/>
  <c r="K35" i="1"/>
  <c r="K57" i="1"/>
  <c r="K58" i="1"/>
  <c r="K32" i="1"/>
  <c r="K34" i="1"/>
  <c r="K10" i="1"/>
  <c r="K60" i="1"/>
  <c r="K45" i="1"/>
  <c r="K59" i="1"/>
  <c r="K24" i="1"/>
  <c r="I66" i="1" l="1"/>
  <c r="K7" i="1"/>
  <c r="K66" i="1" s="1"/>
  <c r="L7" i="1" s="1"/>
  <c r="N7" i="1" l="1"/>
  <c r="L28" i="1"/>
  <c r="N28" i="1" s="1"/>
  <c r="L54" i="1"/>
  <c r="N54" i="1" s="1"/>
  <c r="L50" i="1"/>
  <c r="N50" i="1" s="1"/>
  <c r="L24" i="1"/>
  <c r="N24" i="1" s="1"/>
  <c r="L58" i="1"/>
  <c r="N58" i="1" s="1"/>
  <c r="L42" i="1"/>
  <c r="N42" i="1" s="1"/>
  <c r="L21" i="1"/>
  <c r="N21" i="1" s="1"/>
  <c r="L35" i="1"/>
  <c r="N35" i="1" s="1"/>
  <c r="L40" i="1"/>
  <c r="N40" i="1" s="1"/>
  <c r="L46" i="1"/>
  <c r="N46" i="1" s="1"/>
  <c r="L53" i="1"/>
  <c r="N53" i="1" s="1"/>
  <c r="L48" i="1"/>
  <c r="N48" i="1" s="1"/>
  <c r="L32" i="1"/>
  <c r="N32" i="1" s="1"/>
  <c r="L15" i="1"/>
  <c r="N15" i="1" s="1"/>
  <c r="L62" i="1"/>
  <c r="N62" i="1" s="1"/>
  <c r="L27" i="1"/>
  <c r="N27" i="1" s="1"/>
  <c r="L61" i="1"/>
  <c r="N61" i="1" s="1"/>
  <c r="L57" i="1"/>
  <c r="N57" i="1" s="1"/>
  <c r="L10" i="1"/>
  <c r="N10" i="1" s="1"/>
  <c r="L20" i="1"/>
  <c r="N20" i="1" s="1"/>
  <c r="L33" i="1"/>
  <c r="N33" i="1" s="1"/>
  <c r="L55" i="1"/>
  <c r="N55" i="1" s="1"/>
  <c r="L14" i="1"/>
  <c r="N14" i="1" s="1"/>
  <c r="L34" i="1"/>
  <c r="N34" i="1" s="1"/>
  <c r="L59" i="1"/>
  <c r="N59" i="1" s="1"/>
  <c r="L16" i="1"/>
  <c r="N16" i="1" s="1"/>
  <c r="L39" i="1"/>
  <c r="N39" i="1" s="1"/>
  <c r="L51" i="1"/>
  <c r="N51" i="1" s="1"/>
  <c r="L52" i="1"/>
  <c r="N52" i="1" s="1"/>
  <c r="L60" i="1"/>
  <c r="N60" i="1" s="1"/>
  <c r="L18" i="1"/>
  <c r="N18" i="1" s="1"/>
  <c r="L29" i="1"/>
  <c r="N29" i="1" s="1"/>
  <c r="L49" i="1"/>
  <c r="N49" i="1" s="1"/>
  <c r="L13" i="1"/>
  <c r="N13" i="1" s="1"/>
  <c r="L45" i="1"/>
  <c r="N45" i="1" s="1"/>
  <c r="L8" i="1"/>
  <c r="N8" i="1" s="1"/>
  <c r="L17" i="1"/>
  <c r="N17" i="1" s="1"/>
  <c r="L63" i="1"/>
  <c r="N63" i="1" s="1"/>
  <c r="L19" i="1"/>
  <c r="N19" i="1" s="1"/>
  <c r="L30" i="1"/>
  <c r="N30" i="1" s="1"/>
  <c r="L23" i="1"/>
  <c r="N23" i="1" s="1"/>
  <c r="L25" i="1"/>
  <c r="N25" i="1" s="1"/>
  <c r="L41" i="1"/>
  <c r="N41" i="1" s="1"/>
  <c r="L26" i="1"/>
  <c r="N26" i="1" s="1"/>
  <c r="L47" i="1"/>
  <c r="N47" i="1" s="1"/>
  <c r="L36" i="1"/>
  <c r="N36" i="1" s="1"/>
  <c r="L12" i="1"/>
  <c r="N12" i="1" s="1"/>
  <c r="L31" i="1"/>
  <c r="N31" i="1" s="1"/>
  <c r="L37" i="1"/>
  <c r="N37" i="1" s="1"/>
  <c r="L22" i="1"/>
  <c r="N22" i="1" s="1"/>
  <c r="L56" i="1"/>
  <c r="N56" i="1" s="1"/>
  <c r="L38" i="1"/>
  <c r="N38" i="1" s="1"/>
  <c r="L44" i="1"/>
  <c r="N44" i="1" s="1"/>
  <c r="L11" i="1"/>
  <c r="N11" i="1" s="1"/>
  <c r="L9" i="1"/>
  <c r="N9" i="1" s="1"/>
  <c r="L43" i="1"/>
  <c r="N43" i="1" s="1"/>
  <c r="L66" i="1" l="1"/>
  <c r="N66" i="1"/>
  <c r="O19" i="1" s="1"/>
  <c r="P19" i="1" s="1"/>
  <c r="O54" i="1" l="1"/>
  <c r="P54" i="1" s="1"/>
  <c r="AA56" i="1" s="1"/>
  <c r="O41" i="1"/>
  <c r="P41" i="1" s="1"/>
  <c r="AA43" i="1" s="1"/>
  <c r="O12" i="1"/>
  <c r="P12" i="1" s="1"/>
  <c r="AA14" i="1" s="1"/>
  <c r="O28" i="1"/>
  <c r="P28" i="1" s="1"/>
  <c r="AA30" i="1" s="1"/>
  <c r="O15" i="1"/>
  <c r="P15" i="1" s="1"/>
  <c r="AA17" i="1" s="1"/>
  <c r="O23" i="1"/>
  <c r="P23" i="1" s="1"/>
  <c r="AA25" i="1" s="1"/>
  <c r="O7" i="1"/>
  <c r="P7" i="1" s="1"/>
  <c r="O56" i="1"/>
  <c r="P56" i="1" s="1"/>
  <c r="AA58" i="1" s="1"/>
  <c r="O46" i="1"/>
  <c r="P46" i="1" s="1"/>
  <c r="AA48" i="1" s="1"/>
  <c r="O38" i="1"/>
  <c r="P38" i="1" s="1"/>
  <c r="AA40" i="1" s="1"/>
  <c r="O58" i="1"/>
  <c r="P58" i="1" s="1"/>
  <c r="AA60" i="1" s="1"/>
  <c r="O59" i="1"/>
  <c r="P59" i="1" s="1"/>
  <c r="AA61" i="1" s="1"/>
  <c r="O42" i="1"/>
  <c r="P42" i="1" s="1"/>
  <c r="AA44" i="1" s="1"/>
  <c r="O61" i="1"/>
  <c r="P61" i="1" s="1"/>
  <c r="AA63" i="1" s="1"/>
  <c r="AA21" i="1"/>
  <c r="O64" i="1"/>
  <c r="P64" i="1" s="1"/>
  <c r="O65" i="1"/>
  <c r="P65" i="1" s="1"/>
  <c r="O37" i="1"/>
  <c r="P37" i="1" s="1"/>
  <c r="O16" i="1"/>
  <c r="P16" i="1" s="1"/>
  <c r="O24" i="1"/>
  <c r="P24" i="1" s="1"/>
  <c r="O32" i="1"/>
  <c r="P32" i="1" s="1"/>
  <c r="O55" i="1"/>
  <c r="P55" i="1" s="1"/>
  <c r="O27" i="1"/>
  <c r="P27" i="1" s="1"/>
  <c r="O13" i="1"/>
  <c r="P13" i="1" s="1"/>
  <c r="O21" i="1"/>
  <c r="P21" i="1" s="1"/>
  <c r="O57" i="1"/>
  <c r="P57" i="1" s="1"/>
  <c r="O50" i="1"/>
  <c r="P50" i="1" s="1"/>
  <c r="O48" i="1"/>
  <c r="P48" i="1" s="1"/>
  <c r="O33" i="1"/>
  <c r="P33" i="1" s="1"/>
  <c r="O60" i="1"/>
  <c r="P60" i="1" s="1"/>
  <c r="O34" i="1"/>
  <c r="P34" i="1" s="1"/>
  <c r="O22" i="1"/>
  <c r="P22" i="1" s="1"/>
  <c r="O62" i="1"/>
  <c r="P62" i="1" s="1"/>
  <c r="O25" i="1"/>
  <c r="P25" i="1" s="1"/>
  <c r="O53" i="1"/>
  <c r="P53" i="1" s="1"/>
  <c r="O20" i="1"/>
  <c r="P20" i="1" s="1"/>
  <c r="O52" i="1"/>
  <c r="P52" i="1" s="1"/>
  <c r="O63" i="1"/>
  <c r="P63" i="1" s="1"/>
  <c r="O29" i="1"/>
  <c r="P29" i="1" s="1"/>
  <c r="O18" i="1"/>
  <c r="P18" i="1" s="1"/>
  <c r="O10" i="1"/>
  <c r="P10" i="1" s="1"/>
  <c r="O51" i="1"/>
  <c r="P51" i="1" s="1"/>
  <c r="O17" i="1"/>
  <c r="P17" i="1" s="1"/>
  <c r="O36" i="1"/>
  <c r="P36" i="1" s="1"/>
  <c r="O43" i="1"/>
  <c r="P43" i="1" s="1"/>
  <c r="O9" i="1"/>
  <c r="P9" i="1" s="1"/>
  <c r="O35" i="1"/>
  <c r="P35" i="1" s="1"/>
  <c r="O39" i="1"/>
  <c r="P39" i="1" s="1"/>
  <c r="O8" i="1"/>
  <c r="P8" i="1" s="1"/>
  <c r="O47" i="1"/>
  <c r="P47" i="1" s="1"/>
  <c r="O11" i="1"/>
  <c r="P11" i="1" s="1"/>
  <c r="O40" i="1"/>
  <c r="P40" i="1" s="1"/>
  <c r="O31" i="1"/>
  <c r="P31" i="1" s="1"/>
  <c r="O30" i="1"/>
  <c r="P30" i="1" s="1"/>
  <c r="O45" i="1"/>
  <c r="P45" i="1" s="1"/>
  <c r="O26" i="1"/>
  <c r="P26" i="1" s="1"/>
  <c r="O44" i="1"/>
  <c r="P44" i="1" s="1"/>
  <c r="O14" i="1"/>
  <c r="P14" i="1" s="1"/>
  <c r="O49" i="1"/>
  <c r="P49" i="1" s="1"/>
  <c r="AA45" i="1" l="1"/>
  <c r="AA54" i="1"/>
  <c r="AA35" i="1"/>
  <c r="AA34" i="1"/>
  <c r="AA42" i="1"/>
  <c r="AA38" i="1"/>
  <c r="AA50" i="1"/>
  <c r="AA26" i="1"/>
  <c r="AA51" i="1"/>
  <c r="AA13" i="1"/>
  <c r="AA19" i="1"/>
  <c r="AA55" i="1"/>
  <c r="AA52" i="1"/>
  <c r="AA18" i="1"/>
  <c r="AA16" i="1"/>
  <c r="AA49" i="1"/>
  <c r="AA53" i="1"/>
  <c r="AA27" i="1"/>
  <c r="AA59" i="1"/>
  <c r="AA39" i="1"/>
  <c r="AA46" i="1"/>
  <c r="AA10" i="1"/>
  <c r="AA12" i="1"/>
  <c r="AA23" i="1"/>
  <c r="AA67" i="1"/>
  <c r="P66" i="1"/>
  <c r="AA9" i="1"/>
  <c r="AA28" i="1"/>
  <c r="AA41" i="1"/>
  <c r="AA20" i="1"/>
  <c r="AA24" i="1"/>
  <c r="AA15" i="1"/>
  <c r="AA66" i="1"/>
  <c r="O66" i="1"/>
  <c r="AA47" i="1"/>
  <c r="AA37" i="1"/>
  <c r="AA31" i="1"/>
  <c r="AA36" i="1"/>
  <c r="AA29" i="1"/>
  <c r="AA32" i="1"/>
  <c r="AA11" i="1"/>
  <c r="AA64" i="1"/>
  <c r="AA62" i="1"/>
  <c r="AA57" i="1"/>
  <c r="AA33" i="1"/>
  <c r="AA22" i="1"/>
  <c r="AA68" i="1" l="1"/>
  <c r="R25" i="1" s="1"/>
  <c r="S25" i="1" s="1"/>
  <c r="U25" i="1" s="1"/>
  <c r="R10" i="1" l="1"/>
  <c r="S10" i="1" s="1"/>
  <c r="U10" i="1" s="1"/>
  <c r="R29" i="1"/>
  <c r="S29" i="1" s="1"/>
  <c r="U29" i="1" s="1"/>
  <c r="R30" i="1"/>
  <c r="S30" i="1" s="1"/>
  <c r="U30" i="1" s="1"/>
  <c r="R36" i="1"/>
  <c r="S36" i="1" s="1"/>
  <c r="U36" i="1" s="1"/>
  <c r="R62" i="1"/>
  <c r="S62" i="1" s="1"/>
  <c r="U62" i="1" s="1"/>
  <c r="R37" i="1"/>
  <c r="S37" i="1" s="1"/>
  <c r="U37" i="1" s="1"/>
  <c r="R11" i="1"/>
  <c r="S11" i="1" s="1"/>
  <c r="U11" i="1" s="1"/>
  <c r="R9" i="1"/>
  <c r="S9" i="1" s="1"/>
  <c r="U9" i="1" s="1"/>
  <c r="R16" i="1"/>
  <c r="S16" i="1" s="1"/>
  <c r="U16" i="1" s="1"/>
  <c r="R18" i="1"/>
  <c r="S18" i="1" s="1"/>
  <c r="U18" i="1" s="1"/>
  <c r="R39" i="1"/>
  <c r="S39" i="1" s="1"/>
  <c r="U39" i="1" s="1"/>
  <c r="R7" i="1"/>
  <c r="S7" i="1" s="1"/>
  <c r="R47" i="1"/>
  <c r="S47" i="1" s="1"/>
  <c r="U47" i="1" s="1"/>
  <c r="R43" i="1"/>
  <c r="S43" i="1" s="1"/>
  <c r="U43" i="1" s="1"/>
  <c r="R51" i="1"/>
  <c r="S51" i="1" s="1"/>
  <c r="U51" i="1" s="1"/>
  <c r="R12" i="1"/>
  <c r="S12" i="1" s="1"/>
  <c r="U12" i="1" s="1"/>
  <c r="R54" i="1"/>
  <c r="S54" i="1" s="1"/>
  <c r="U54" i="1" s="1"/>
  <c r="R56" i="1"/>
  <c r="S56" i="1" s="1"/>
  <c r="U56" i="1" s="1"/>
  <c r="R59" i="1"/>
  <c r="S59" i="1" s="1"/>
  <c r="U59" i="1" s="1"/>
  <c r="R41" i="1"/>
  <c r="S41" i="1" s="1"/>
  <c r="U41" i="1" s="1"/>
  <c r="R19" i="1"/>
  <c r="S19" i="1" s="1"/>
  <c r="U19" i="1" s="1"/>
  <c r="R58" i="1"/>
  <c r="S58" i="1" s="1"/>
  <c r="U58" i="1" s="1"/>
  <c r="R46" i="1"/>
  <c r="S46" i="1" s="1"/>
  <c r="U46" i="1" s="1"/>
  <c r="R61" i="1"/>
  <c r="S61" i="1" s="1"/>
  <c r="U61" i="1" s="1"/>
  <c r="R38" i="1"/>
  <c r="S38" i="1" s="1"/>
  <c r="U38" i="1" s="1"/>
  <c r="R15" i="1"/>
  <c r="S15" i="1" s="1"/>
  <c r="U15" i="1" s="1"/>
  <c r="R23" i="1"/>
  <c r="S23" i="1" s="1"/>
  <c r="U23" i="1" s="1"/>
  <c r="R42" i="1"/>
  <c r="S42" i="1" s="1"/>
  <c r="U42" i="1" s="1"/>
  <c r="R28" i="1"/>
  <c r="S28" i="1" s="1"/>
  <c r="U28" i="1" s="1"/>
  <c r="R60" i="1"/>
  <c r="S60" i="1" s="1"/>
  <c r="U60" i="1" s="1"/>
  <c r="R24" i="1"/>
  <c r="S24" i="1" s="1"/>
  <c r="U24" i="1" s="1"/>
  <c r="R8" i="1"/>
  <c r="S8" i="1" s="1"/>
  <c r="U8" i="1" s="1"/>
  <c r="R53" i="1"/>
  <c r="S53" i="1" s="1"/>
  <c r="U53" i="1" s="1"/>
  <c r="R52" i="1"/>
  <c r="S52" i="1" s="1"/>
  <c r="U52" i="1" s="1"/>
  <c r="R22" i="1"/>
  <c r="S22" i="1" s="1"/>
  <c r="U22" i="1" s="1"/>
  <c r="R14" i="1"/>
  <c r="S14" i="1" s="1"/>
  <c r="U14" i="1" s="1"/>
  <c r="R40" i="1"/>
  <c r="S40" i="1" s="1"/>
  <c r="U40" i="1" s="1"/>
  <c r="R45" i="1"/>
  <c r="S45" i="1" s="1"/>
  <c r="U45" i="1" s="1"/>
  <c r="R65" i="1"/>
  <c r="S65" i="1" s="1"/>
  <c r="U65" i="1" s="1"/>
  <c r="R35" i="1"/>
  <c r="S35" i="1" s="1"/>
  <c r="U35" i="1" s="1"/>
  <c r="R49" i="1"/>
  <c r="S49" i="1" s="1"/>
  <c r="U49" i="1" s="1"/>
  <c r="R55" i="1"/>
  <c r="S55" i="1" s="1"/>
  <c r="U55" i="1" s="1"/>
  <c r="R27" i="1"/>
  <c r="S27" i="1" s="1"/>
  <c r="U27" i="1" s="1"/>
  <c r="R21" i="1"/>
  <c r="S21" i="1" s="1"/>
  <c r="U21" i="1" s="1"/>
  <c r="R34" i="1"/>
  <c r="S34" i="1" s="1"/>
  <c r="U34" i="1" s="1"/>
  <c r="R63" i="1"/>
  <c r="S63" i="1" s="1"/>
  <c r="U63" i="1" s="1"/>
  <c r="R32" i="1"/>
  <c r="S32" i="1" s="1"/>
  <c r="U32" i="1" s="1"/>
  <c r="R26" i="1"/>
  <c r="S26" i="1" s="1"/>
  <c r="U26" i="1" s="1"/>
  <c r="R48" i="1"/>
  <c r="S48" i="1" s="1"/>
  <c r="U48" i="1" s="1"/>
  <c r="R44" i="1"/>
  <c r="S44" i="1" s="1"/>
  <c r="U44" i="1" s="1"/>
  <c r="R57" i="1"/>
  <c r="S57" i="1" s="1"/>
  <c r="U57" i="1" s="1"/>
  <c r="R13" i="1"/>
  <c r="S13" i="1" s="1"/>
  <c r="U13" i="1" s="1"/>
  <c r="R64" i="1"/>
  <c r="S64" i="1" s="1"/>
  <c r="U64" i="1" s="1"/>
  <c r="R17" i="1"/>
  <c r="S17" i="1" s="1"/>
  <c r="U17" i="1" s="1"/>
  <c r="R50" i="1"/>
  <c r="S50" i="1" s="1"/>
  <c r="U50" i="1" s="1"/>
  <c r="R33" i="1"/>
  <c r="S33" i="1" s="1"/>
  <c r="U33" i="1" s="1"/>
  <c r="R31" i="1"/>
  <c r="S31" i="1" s="1"/>
  <c r="U31" i="1" s="1"/>
  <c r="R20" i="1"/>
  <c r="S20" i="1" s="1"/>
  <c r="U20" i="1" s="1"/>
  <c r="R66" i="1" l="1"/>
  <c r="S66" i="1"/>
  <c r="U7" i="1"/>
  <c r="U66" i="1" l="1"/>
  <c r="V7" i="1" s="1"/>
  <c r="Y9" i="1" l="1"/>
  <c r="V39" i="1"/>
  <c r="Y41" i="1" s="1"/>
  <c r="V37" i="1"/>
  <c r="Y39" i="1" s="1"/>
  <c r="V11" i="1"/>
  <c r="Y13" i="1" s="1"/>
  <c r="V16" i="1"/>
  <c r="Y18" i="1" s="1"/>
  <c r="V51" i="1"/>
  <c r="Y53" i="1" s="1"/>
  <c r="V36" i="1"/>
  <c r="Y38" i="1" s="1"/>
  <c r="V29" i="1"/>
  <c r="Y31" i="1" s="1"/>
  <c r="V47" i="1"/>
  <c r="Y49" i="1" s="1"/>
  <c r="V62" i="1"/>
  <c r="V43" i="1"/>
  <c r="Y45" i="1" s="1"/>
  <c r="V10" i="1"/>
  <c r="Y12" i="1" s="1"/>
  <c r="V9" i="1"/>
  <c r="Y11" i="1" s="1"/>
  <c r="V18" i="1"/>
  <c r="Y20" i="1" s="1"/>
  <c r="V30" i="1"/>
  <c r="Y32" i="1" s="1"/>
  <c r="V25" i="1"/>
  <c r="Y27" i="1" s="1"/>
  <c r="V17" i="1"/>
  <c r="Y19" i="1" s="1"/>
  <c r="V61" i="1"/>
  <c r="Y63" i="1" s="1"/>
  <c r="V55" i="1"/>
  <c r="Y57" i="1" s="1"/>
  <c r="V26" i="1"/>
  <c r="Y28" i="1" s="1"/>
  <c r="V38" i="1"/>
  <c r="Y40" i="1" s="1"/>
  <c r="V50" i="1"/>
  <c r="Y52" i="1" s="1"/>
  <c r="V44" i="1"/>
  <c r="Y46" i="1" s="1"/>
  <c r="V32" i="1"/>
  <c r="Y34" i="1" s="1"/>
  <c r="V56" i="1"/>
  <c r="Y58" i="1" s="1"/>
  <c r="V65" i="1"/>
  <c r="Y67" i="1" s="1"/>
  <c r="V24" i="1"/>
  <c r="Y26" i="1" s="1"/>
  <c r="V21" i="1"/>
  <c r="Y23" i="1" s="1"/>
  <c r="V52" i="1"/>
  <c r="Y54" i="1" s="1"/>
  <c r="V35" i="1"/>
  <c r="Y37" i="1" s="1"/>
  <c r="V60" i="1"/>
  <c r="Y62" i="1" s="1"/>
  <c r="V42" i="1"/>
  <c r="Y44" i="1" s="1"/>
  <c r="V58" i="1"/>
  <c r="Y60" i="1" s="1"/>
  <c r="V8" i="1"/>
  <c r="Y10" i="1" s="1"/>
  <c r="V41" i="1"/>
  <c r="Y43" i="1" s="1"/>
  <c r="V13" i="1"/>
  <c r="Y15" i="1" s="1"/>
  <c r="V45" i="1"/>
  <c r="Y47" i="1" s="1"/>
  <c r="V53" i="1"/>
  <c r="Y55" i="1" s="1"/>
  <c r="V34" i="1"/>
  <c r="Y36" i="1" s="1"/>
  <c r="V22" i="1"/>
  <c r="Y24" i="1" s="1"/>
  <c r="V12" i="1"/>
  <c r="Y14" i="1" s="1"/>
  <c r="V20" i="1"/>
  <c r="Y22" i="1" s="1"/>
  <c r="V40" i="1"/>
  <c r="Y42" i="1" s="1"/>
  <c r="V57" i="1"/>
  <c r="Y59" i="1" s="1"/>
  <c r="V14" i="1"/>
  <c r="Y16" i="1" s="1"/>
  <c r="V31" i="1"/>
  <c r="Y33" i="1" s="1"/>
  <c r="V48" i="1"/>
  <c r="Y50" i="1" s="1"/>
  <c r="V23" i="1"/>
  <c r="Y25" i="1" s="1"/>
  <c r="V46" i="1"/>
  <c r="Y48" i="1" s="1"/>
  <c r="V63" i="1"/>
  <c r="Y64" i="1" s="1"/>
  <c r="V59" i="1"/>
  <c r="Y61" i="1" s="1"/>
  <c r="V49" i="1"/>
  <c r="Y51" i="1" s="1"/>
  <c r="V28" i="1"/>
  <c r="Y30" i="1" s="1"/>
  <c r="V33" i="1"/>
  <c r="Y35" i="1" s="1"/>
  <c r="V54" i="1"/>
  <c r="Y56" i="1" s="1"/>
  <c r="V27" i="1"/>
  <c r="Y29" i="1" s="1"/>
  <c r="V15" i="1"/>
  <c r="Y17" i="1" s="1"/>
  <c r="V64" i="1"/>
  <c r="Y66" i="1" s="1"/>
  <c r="V19" i="1"/>
  <c r="Y21" i="1" s="1"/>
  <c r="V66" i="1" l="1"/>
</calcChain>
</file>

<file path=xl/sharedStrings.xml><?xml version="1.0" encoding="utf-8"?>
<sst xmlns="http://schemas.openxmlformats.org/spreadsheetml/2006/main" count="129" uniqueCount="125">
  <si>
    <t>Adjustments</t>
  </si>
  <si>
    <t>Planning Estimates</t>
  </si>
  <si>
    <t>Analyst's Working Stats</t>
  </si>
  <si>
    <t>Counties</t>
  </si>
  <si>
    <t>Total Need</t>
  </si>
  <si>
    <t>Self-Sufficiency</t>
  </si>
  <si>
    <t>Adjusted Need</t>
  </si>
  <si>
    <t>Revised Need Based on Self Sufficiency</t>
  </si>
  <si>
    <t>Resources</t>
  </si>
  <si>
    <t>Revised Need Based on Resources</t>
  </si>
  <si>
    <t>Planning Estimates Percentages</t>
  </si>
  <si>
    <t xml:space="preserve">Planning Estimates from Formula </t>
  </si>
  <si>
    <t>Funding Required to Meet Minimum</t>
  </si>
  <si>
    <t>Funding Redistributed to Meet Minimum</t>
  </si>
  <si>
    <t xml:space="preserve">Total Planning Estimates from Formula </t>
  </si>
  <si>
    <t>High Funding from 2012-13</t>
  </si>
  <si>
    <t>Revised Total Planning Estimates</t>
  </si>
  <si>
    <t>Revised Allocation Percentages</t>
  </si>
  <si>
    <t>FY 2012-13 Allocation % (MHSD Info Notice No.: 10-21)</t>
  </si>
  <si>
    <t>2014-15 Delta from 2012-13</t>
  </si>
  <si>
    <t>CSS+PEI MINIMUM (250K+100K) or (350K+100K)</t>
  </si>
  <si>
    <t>Funding Redistribution Counties</t>
  </si>
  <si>
    <t>FY 2012-13 Allocation % (MHSD Info Notice No.: 13-15)</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</si>
  <si>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</si>
  <si>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</si>
  <si>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</si>
  <si>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</si>
  <si>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</si>
  <si>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</si>
  <si>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</si>
  <si>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</si>
  <si>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</si>
  <si>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</si>
  <si>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</si>
  <si>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</si>
  <si>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</si>
  <si>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</si>
  <si>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</si>
  <si>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</si>
  <si>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</si>
  <si>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</si>
  <si>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</si>
  <si>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</si>
  <si>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</si>
  <si>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</si>
  <si>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</si>
  <si>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</si>
  <si>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</si>
  <si>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</si>
  <si>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</si>
  <si>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</si>
  <si>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</si>
  <si>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</si>
  <si>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</si>
  <si>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</si>
  <si>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</si>
  <si>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</si>
  <si>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</si>
  <si>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</si>
  <si>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</si>
  <si>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</si>
  <si>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</si>
  <si>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</si>
  <si>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</si>
  <si>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</si>
  <si>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</si>
  <si>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</si>
  <si>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</si>
  <si>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</si>
  <si>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</si>
  <si>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</si>
  <si>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</si>
  <si>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</si>
  <si>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</si>
  <si>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</si>
  <si>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</si>
  <si>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</si>
  <si>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</si>
  <si>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</si>
  <si>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</si>
  <si>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</si>
  <si>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City of Berkeley</t>
  </si>
  <si>
    <t>Tri-City</t>
  </si>
  <si>
    <t>Total</t>
  </si>
  <si>
    <t>Redistribution Base</t>
  </si>
  <si>
    <t>Growth Year Cash Projection - DOF</t>
  </si>
  <si>
    <t>Highest Year Cash Distribution - SCO</t>
  </si>
  <si>
    <t>Estimated Funding Growth For 2017-18</t>
  </si>
  <si>
    <t>FY 2017-18 MHSA Estimated Revenue (Millions)</t>
  </si>
  <si>
    <t>Cash Transfers</t>
  </si>
  <si>
    <t>Annual Adjustment (FY 14-15)</t>
  </si>
  <si>
    <t>Interest</t>
  </si>
  <si>
    <t>FY 2017-18 MHSA Estimated Administration and Other Local Assistance (Millions)</t>
  </si>
  <si>
    <t>Estimated Administrative Cap (5%)</t>
  </si>
  <si>
    <t>WET State Level Projects</t>
  </si>
  <si>
    <t>County Share of Population Weighted at 50%</t>
  </si>
  <si>
    <t>Population Most Likely to Apply for Services Weighted at 30%</t>
  </si>
  <si>
    <t>Population Most Likely to Access Services Weighted at 20%</t>
  </si>
  <si>
    <t>County Share of Population</t>
  </si>
  <si>
    <t>Population Most Likely To Apply for Services</t>
  </si>
  <si>
    <t>Population Most Likely to Access Services</t>
  </si>
  <si>
    <t>A</t>
  </si>
  <si>
    <t>B</t>
  </si>
  <si>
    <t>C</t>
  </si>
  <si>
    <t>B*50%</t>
  </si>
  <si>
    <t>D</t>
  </si>
  <si>
    <t>E</t>
  </si>
  <si>
    <t>D*30%</t>
  </si>
  <si>
    <t>F</t>
  </si>
  <si>
    <t>G</t>
  </si>
  <si>
    <t>H</t>
  </si>
  <si>
    <t>F*20%</t>
  </si>
  <si>
    <t>C+E+G</t>
  </si>
  <si>
    <t>A/Total A</t>
  </si>
  <si>
    <t>Enclosure 1 - Need for Services</t>
  </si>
  <si>
    <t>web link</t>
  </si>
  <si>
    <t xml:space="preserve">Column B displays the county’s share of the total state population. To determine each county’s share of the total state population, Column A is divided by the total of Column A.
</t>
  </si>
  <si>
    <t xml:space="preserve">Column C displays the county’s share of the total state population weighted at 50%. This number is determined by multiplying Column B by 50%.
</t>
  </si>
  <si>
    <t xml:space="preserve">Column G displays the population most likely to access services weighted at 20%. This number is determined by multiplying Column F by 20%. 
</t>
  </si>
  <si>
    <t xml:space="preserve">Column H displays the Total Need for Services. This amount is equal to Column C plus Column E plus Column G. 
</t>
  </si>
  <si>
    <t xml:space="preserve">Column E displays the population most likely to apply for services weighted at 30%. This number is determined by multiplying Column D by 30%. Column F displays each county’s share of the total population most likely to access services, which is equal to the prevalence rate in each county. The population that is most likely to access services is updated using the state’s population growth rate. Enclosure 3 displays how DHCS updated the prevalence rates. DHCS updated the prevalence for each county based on the change in the state population. The updated prevalence is divided by the total prevalence amount, which gives each county’s prevalence percentage. 
</t>
  </si>
  <si>
    <t xml:space="preserve">Enclosure 1 displays the data used to calculate the total need for services for each county. 
</t>
  </si>
  <si>
    <t xml:space="preserve">The figures in Column D came from Enclosure 2, Column D. Column D displays each county’s share of the total population most likely to apply for services. The population most likely to apply for services is measured by the number of people with income below the federal poverty level. DHCS updated the number of people in poverty based on the change in the state population. The updated poverty percentage for each county is equal to the updated poverty population for each county divided by the total state poverty population. Poverty data was obtained from the U.S. Census website and can be found at the web link to the right. 
</t>
  </si>
  <si>
    <t>Total State Population January 1, 2021</t>
  </si>
  <si>
    <t xml:space="preserve">Column A displays total population in each county and the state as of January 1, 2021. This information comes from the State of California, Department of Finance, E-1 Population Estimates for Cities, Counties and the State Population Estimates with Annual Percentage Change for January 1, 2020, and 2021 and can be found at the web link to the right.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</si>
</sst>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4" formatCode="_(&quot;$&quot;* #,##0.00_);_(&quot;$&quot;* \(#,##0.00\);_(&quot;$&quot;* &quot;-&quot;??_);_(@_)"/>
    <numFmt numFmtId="43" formatCode="_(* #,##0.00_);_(* \(#,##0.00\);_(* &quot;-&quot;??_);_(@_)"/>
    <numFmt numFmtId="164" formatCode="0.0000%"/>
    <numFmt numFmtId="165" formatCode="0.0000%\ \ "/>
    <numFmt numFmtId="166" formatCode="0.0000\ \ \ \ "/>
    <numFmt numFmtId="167" formatCode="&quot;$&quot;#,##0"/>
    <numFmt numFmtId="168" formatCode="0.000000%"/>
    <numFmt numFmtId="169" formatCode="&quot;$&quot;#,##0.00000_);[Red]\(&quot;$&quot;#,##0.00000\)"/>
    <numFmt numFmtId="170" formatCode="mm/dd/yy"/>
    <numFmt numFmtId="171" formatCode="_(&quot;$&quot;* #,##0_);_(&quot;$&quot;* \(#,##0\);_(&quot;$&quot;* &quot;-&quot;??_);_(@_)"/>
    <numFmt numFmtId="172" formatCode="0.0%"/>
  </numFmts>
  <fonts count="11" x14ac:knownFonts="1">
    <font>
      <sz val="11"/>
      <color theme="1"/>
      <name val="Calibri"/>
      <family val="2"/>
      <scheme val="minor"/>
    </font>
    <font>
      <sz val="11"/>
      <color theme="1"/>
      <name val="Calibri"/>
      <family val="2"/>
      <scheme val="minor"/>
    </font>
    <font>
      <sz val="12"/>
      <name val="Arial"/>
      <family val="2"/>
    </font>
    <font>
      <sz val="10"/>
      <color theme="1"/>
      <name val="Arial"/>
      <family val="2"/>
    </font>
    <font>
      <u/>
      <sz val="11"/>
      <color theme="10"/>
      <name val="Arial"/>
      <family val="2"/>
    </font>
    <font>
      <sz val="10"/>
      <name val="Arial"/>
      <family val="2"/>
    </font>
    <font>
      <b/>
      <sz val="12"/>
      <name val="Arial"/>
      <family val="2"/>
    </font>
    <font>
      <sz val="12"/>
      <color theme="0" tint="-0.34998626667073579"/>
      <name val="Arial"/>
      <family val="2"/>
    </font>
    <font>
      <sz val="12"/>
      <color theme="1"/>
      <name val="Arial"/>
      <family val="2"/>
    </font>
    <font>
      <u/>
      <sz val="11"/>
      <color theme="10"/>
      <name val="Calibri"/>
      <family val="2"/>
      <scheme val="minor"/>
    </font>
    <font>
      <u/>
      <sz val="12"/>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43" fontId="3"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0" fontId="3" fillId="0" borderId="0"/>
    <xf numFmtId="0" fontId="5" fillId="0" borderId="0"/>
    <xf numFmtId="0" fontId="5" fillId="0" borderId="0"/>
    <xf numFmtId="0" fontId="5" fillId="0" borderId="0"/>
    <xf numFmtId="0" fontId="9" fillId="0" borderId="0" applyNumberFormat="0" applyFill="0" applyBorder="0" applyAlignment="0" applyProtection="0"/>
  </cellStyleXfs>
  <cellXfs count="113">
    <xf numFmtId="0" fontId="0" fillId="0" borderId="0" xfId="0"/>
    <xf numFmtId="0" fontId="2" fillId="0" borderId="0" xfId="3" applyFont="1"/>
    <xf numFmtId="167" fontId="2" fillId="0" borderId="0" xfId="3" applyNumberFormat="1" applyFont="1"/>
    <xf numFmtId="0" fontId="2" fillId="0" borderId="0" xfId="3" applyFont="1" applyFill="1"/>
    <xf numFmtId="0" fontId="2" fillId="2" borderId="0" xfId="3" applyFont="1" applyFill="1"/>
    <xf numFmtId="3" fontId="2" fillId="2" borderId="0" xfId="3" applyNumberFormat="1" applyFont="1" applyFill="1"/>
    <xf numFmtId="0" fontId="6" fillId="0" borderId="0" xfId="3" applyFont="1" applyBorder="1" applyAlignment="1">
      <alignment horizontal="center"/>
    </xf>
    <xf numFmtId="0" fontId="6" fillId="2" borderId="0" xfId="3" applyFont="1" applyFill="1" applyBorder="1" applyAlignment="1">
      <alignment horizontal="center"/>
    </xf>
    <xf numFmtId="0" fontId="2" fillId="0" borderId="0" xfId="3" applyFont="1" applyBorder="1"/>
    <xf numFmtId="0" fontId="6" fillId="0" borderId="5" xfId="3" applyFont="1" applyBorder="1" applyAlignment="1">
      <alignment horizontal="center" wrapText="1"/>
    </xf>
    <xf numFmtId="0" fontId="6" fillId="0" borderId="5" xfId="3" applyFont="1" applyFill="1" applyBorder="1" applyAlignment="1">
      <alignment horizontal="center" wrapText="1"/>
    </xf>
    <xf numFmtId="0" fontId="6" fillId="0" borderId="4" xfId="3" applyFont="1" applyFill="1" applyBorder="1" applyAlignment="1">
      <alignment horizontal="center" wrapText="1"/>
    </xf>
    <xf numFmtId="0" fontId="6" fillId="3" borderId="5" xfId="3" applyFont="1" applyFill="1" applyBorder="1" applyAlignment="1">
      <alignment horizontal="center" wrapText="1"/>
    </xf>
    <xf numFmtId="0" fontId="2" fillId="0" borderId="5" xfId="3" applyFont="1" applyBorder="1"/>
    <xf numFmtId="9" fontId="2" fillId="0" borderId="5" xfId="3" applyNumberFormat="1" applyFont="1" applyFill="1" applyBorder="1" applyAlignment="1">
      <alignment horizontal="center"/>
    </xf>
    <xf numFmtId="9" fontId="2" fillId="0" borderId="4" xfId="3" applyNumberFormat="1" applyFont="1" applyFill="1" applyBorder="1" applyAlignment="1">
      <alignment horizontal="center"/>
    </xf>
    <xf numFmtId="0" fontId="2" fillId="0" borderId="5" xfId="3" applyFont="1" applyFill="1" applyBorder="1"/>
    <xf numFmtId="0" fontId="2" fillId="0" borderId="5" xfId="3" applyNumberFormat="1" applyFont="1" applyFill="1" applyBorder="1" applyAlignment="1">
      <alignment horizontal="center"/>
    </xf>
    <xf numFmtId="1" fontId="2" fillId="0" borderId="5" xfId="3" applyNumberFormat="1" applyFont="1" applyFill="1" applyBorder="1" applyAlignment="1">
      <alignment horizontal="center"/>
    </xf>
    <xf numFmtId="0" fontId="2" fillId="0" borderId="0" xfId="3" applyNumberFormat="1" applyFont="1" applyFill="1" applyBorder="1" applyAlignment="1">
      <alignment horizontal="center"/>
    </xf>
    <xf numFmtId="0" fontId="2" fillId="0" borderId="0" xfId="3" applyFont="1" applyFill="1" applyBorder="1"/>
    <xf numFmtId="0" fontId="2" fillId="0" borderId="11" xfId="3" applyFont="1" applyBorder="1"/>
    <xf numFmtId="0" fontId="6" fillId="0" borderId="0" xfId="3" applyFont="1" applyFill="1" applyBorder="1" applyAlignment="1">
      <alignment horizontal="center" wrapText="1"/>
    </xf>
    <xf numFmtId="0" fontId="6" fillId="2" borderId="6" xfId="3" applyFont="1" applyFill="1" applyBorder="1" applyAlignment="1">
      <alignment horizontal="center" wrapText="1"/>
    </xf>
    <xf numFmtId="3" fontId="6" fillId="2" borderId="6" xfId="3" applyNumberFormat="1" applyFont="1" applyFill="1" applyBorder="1" applyAlignment="1">
      <alignment horizontal="center" wrapText="1"/>
    </xf>
    <xf numFmtId="0" fontId="6" fillId="2" borderId="6" xfId="0" applyFont="1" applyFill="1" applyBorder="1" applyAlignment="1">
      <alignment horizontal="center" wrapText="1"/>
    </xf>
    <xf numFmtId="0" fontId="2" fillId="0" borderId="8" xfId="3" applyFont="1" applyFill="1" applyBorder="1"/>
    <xf numFmtId="0" fontId="2" fillId="2" borderId="9" xfId="3" applyFont="1" applyFill="1" applyBorder="1"/>
    <xf numFmtId="3" fontId="2" fillId="2" borderId="0" xfId="3" applyNumberFormat="1" applyFont="1" applyFill="1" applyBorder="1"/>
    <xf numFmtId="0" fontId="2" fillId="2" borderId="10" xfId="3" applyFont="1" applyFill="1" applyBorder="1"/>
    <xf numFmtId="0" fontId="2" fillId="2" borderId="0" xfId="3" applyFont="1" applyFill="1" applyBorder="1"/>
    <xf numFmtId="3" fontId="2" fillId="0" borderId="5" xfId="3" applyNumberFormat="1" applyFont="1" applyBorder="1"/>
    <xf numFmtId="164" fontId="2" fillId="0" borderId="5" xfId="2" applyNumberFormat="1" applyFont="1" applyBorder="1"/>
    <xf numFmtId="165" fontId="2" fillId="0" borderId="5" xfId="3" applyNumberFormat="1" applyFont="1" applyBorder="1"/>
    <xf numFmtId="166" fontId="2" fillId="0" borderId="19" xfId="3" applyNumberFormat="1" applyFont="1" applyBorder="1"/>
    <xf numFmtId="165" fontId="2" fillId="0" borderId="12" xfId="3" applyNumberFormat="1" applyFont="1" applyBorder="1"/>
    <xf numFmtId="164" fontId="2" fillId="0" borderId="12" xfId="3" applyNumberFormat="1" applyFont="1" applyBorder="1"/>
    <xf numFmtId="167" fontId="2" fillId="0" borderId="12" xfId="3" applyNumberFormat="1" applyFont="1" applyBorder="1"/>
    <xf numFmtId="168" fontId="2" fillId="0" borderId="12" xfId="2" applyNumberFormat="1" applyFont="1" applyBorder="1"/>
    <xf numFmtId="6" fontId="2" fillId="0" borderId="12" xfId="3" applyNumberFormat="1" applyFont="1" applyBorder="1"/>
    <xf numFmtId="3" fontId="2" fillId="0" borderId="13" xfId="2" applyNumberFormat="1" applyFont="1" applyFill="1" applyBorder="1"/>
    <xf numFmtId="168" fontId="2" fillId="0" borderId="14" xfId="2" applyNumberFormat="1" applyFont="1" applyBorder="1"/>
    <xf numFmtId="0" fontId="2" fillId="0" borderId="5" xfId="3" applyFont="1" applyBorder="1" applyAlignment="1">
      <alignment horizontal="left"/>
    </xf>
    <xf numFmtId="165" fontId="2" fillId="0" borderId="16" xfId="3" applyNumberFormat="1" applyFont="1" applyBorder="1"/>
    <xf numFmtId="167" fontId="2" fillId="0" borderId="16" xfId="3" applyNumberFormat="1" applyFont="1" applyBorder="1"/>
    <xf numFmtId="168" fontId="2" fillId="0" borderId="17" xfId="2" applyNumberFormat="1" applyFont="1" applyBorder="1"/>
    <xf numFmtId="168" fontId="2" fillId="0" borderId="8" xfId="2" applyNumberFormat="1" applyFont="1" applyFill="1" applyBorder="1"/>
    <xf numFmtId="168" fontId="2" fillId="2" borderId="9" xfId="2" applyNumberFormat="1" applyFont="1" applyFill="1" applyBorder="1"/>
    <xf numFmtId="6" fontId="2" fillId="2" borderId="10" xfId="3" applyNumberFormat="1" applyFont="1" applyFill="1" applyBorder="1"/>
    <xf numFmtId="0" fontId="2" fillId="2" borderId="15" xfId="3" applyFont="1" applyFill="1" applyBorder="1"/>
    <xf numFmtId="0" fontId="2" fillId="2" borderId="8" xfId="3" applyFont="1" applyFill="1" applyBorder="1"/>
    <xf numFmtId="169" fontId="2" fillId="0" borderId="12" xfId="3" applyNumberFormat="1" applyFont="1" applyBorder="1"/>
    <xf numFmtId="166" fontId="2" fillId="0" borderId="19" xfId="3" applyNumberFormat="1" applyFont="1" applyFill="1" applyBorder="1"/>
    <xf numFmtId="165" fontId="2" fillId="0" borderId="12" xfId="3" applyNumberFormat="1" applyFont="1" applyFill="1" applyBorder="1"/>
    <xf numFmtId="165" fontId="2" fillId="0" borderId="16" xfId="3" applyNumberFormat="1" applyFont="1" applyFill="1" applyBorder="1"/>
    <xf numFmtId="164" fontId="2" fillId="0" borderId="12" xfId="3" applyNumberFormat="1" applyFont="1" applyFill="1" applyBorder="1"/>
    <xf numFmtId="167" fontId="2" fillId="0" borderId="12" xfId="3" applyNumberFormat="1" applyFont="1" applyFill="1" applyBorder="1"/>
    <xf numFmtId="6" fontId="2" fillId="0" borderId="12" xfId="3" applyNumberFormat="1" applyFont="1" applyFill="1" applyBorder="1"/>
    <xf numFmtId="167" fontId="2" fillId="0" borderId="16" xfId="3" applyNumberFormat="1" applyFont="1" applyFill="1" applyBorder="1"/>
    <xf numFmtId="168" fontId="2" fillId="0" borderId="17" xfId="2" applyNumberFormat="1" applyFont="1" applyFill="1" applyBorder="1"/>
    <xf numFmtId="168" fontId="2" fillId="0" borderId="9" xfId="2" applyNumberFormat="1" applyFont="1" applyFill="1" applyBorder="1"/>
    <xf numFmtId="3" fontId="2" fillId="0" borderId="0" xfId="3" applyNumberFormat="1" applyFont="1" applyFill="1" applyBorder="1"/>
    <xf numFmtId="6" fontId="2" fillId="0" borderId="10" xfId="3" applyNumberFormat="1" applyFont="1" applyFill="1" applyBorder="1"/>
    <xf numFmtId="166" fontId="2" fillId="0" borderId="20" xfId="3" applyNumberFormat="1" applyFont="1" applyBorder="1"/>
    <xf numFmtId="170" fontId="2" fillId="0" borderId="5" xfId="3" applyNumberFormat="1" applyFont="1" applyBorder="1"/>
    <xf numFmtId="165" fontId="2" fillId="0" borderId="4" xfId="3" applyNumberFormat="1" applyFont="1" applyBorder="1"/>
    <xf numFmtId="167" fontId="2" fillId="4" borderId="5" xfId="3" applyNumberFormat="1" applyFont="1" applyFill="1" applyBorder="1"/>
    <xf numFmtId="167" fontId="2" fillId="0" borderId="5" xfId="3" applyNumberFormat="1" applyFont="1" applyBorder="1"/>
    <xf numFmtId="3" fontId="2" fillId="0" borderId="5" xfId="2" applyNumberFormat="1" applyFont="1" applyFill="1" applyBorder="1"/>
    <xf numFmtId="3" fontId="2" fillId="5" borderId="2" xfId="2" applyNumberFormat="1" applyFont="1" applyFill="1" applyBorder="1"/>
    <xf numFmtId="168" fontId="2" fillId="0" borderId="5" xfId="2" applyNumberFormat="1" applyFont="1" applyBorder="1"/>
    <xf numFmtId="3" fontId="2" fillId="0" borderId="0" xfId="3" applyNumberFormat="1" applyFont="1"/>
    <xf numFmtId="0" fontId="6" fillId="0" borderId="0" xfId="3" applyFont="1" applyAlignment="1"/>
    <xf numFmtId="3" fontId="2" fillId="5" borderId="0" xfId="1" applyNumberFormat="1" applyFont="1" applyFill="1"/>
    <xf numFmtId="0" fontId="7" fillId="0" borderId="0" xfId="3" applyFont="1"/>
    <xf numFmtId="171" fontId="7" fillId="0" borderId="0" xfId="4" applyNumberFormat="1" applyFont="1" applyFill="1"/>
    <xf numFmtId="168" fontId="2" fillId="0" borderId="18" xfId="2" applyNumberFormat="1" applyFont="1" applyFill="1" applyBorder="1"/>
    <xf numFmtId="10" fontId="2" fillId="2" borderId="7" xfId="2" applyNumberFormat="1" applyFont="1" applyFill="1" applyBorder="1"/>
    <xf numFmtId="168" fontId="2" fillId="2" borderId="7" xfId="2" applyNumberFormat="1" applyFont="1" applyFill="1" applyBorder="1"/>
    <xf numFmtId="3" fontId="2" fillId="2" borderId="1" xfId="3" applyNumberFormat="1" applyFont="1" applyFill="1" applyBorder="1"/>
    <xf numFmtId="6" fontId="2" fillId="2" borderId="5" xfId="3" applyNumberFormat="1" applyFont="1" applyFill="1" applyBorder="1"/>
    <xf numFmtId="0" fontId="2" fillId="2" borderId="6" xfId="3" applyFont="1" applyFill="1" applyBorder="1"/>
    <xf numFmtId="164" fontId="2" fillId="0" borderId="0" xfId="3" applyNumberFormat="1" applyFont="1"/>
    <xf numFmtId="3" fontId="2" fillId="6" borderId="0" xfId="3" applyNumberFormat="1" applyFont="1" applyFill="1"/>
    <xf numFmtId="3" fontId="6" fillId="4" borderId="0" xfId="3" applyNumberFormat="1" applyFont="1" applyFill="1"/>
    <xf numFmtId="172" fontId="2" fillId="0" borderId="0" xfId="3" applyNumberFormat="1" applyFont="1"/>
    <xf numFmtId="4" fontId="2" fillId="0" borderId="0" xfId="3" applyNumberFormat="1" applyFont="1"/>
    <xf numFmtId="171" fontId="2" fillId="0" borderId="0" xfId="1" applyNumberFormat="1" applyFont="1"/>
    <xf numFmtId="6" fontId="2" fillId="0" borderId="0" xfId="3" applyNumberFormat="1" applyFont="1"/>
    <xf numFmtId="6" fontId="2" fillId="0" borderId="0" xfId="3" applyNumberFormat="1" applyFont="1" applyBorder="1"/>
    <xf numFmtId="167" fontId="2" fillId="0" borderId="0" xfId="3" applyNumberFormat="1" applyFont="1" applyBorder="1"/>
    <xf numFmtId="164" fontId="2" fillId="0" borderId="0" xfId="3" applyNumberFormat="1" applyFont="1" applyBorder="1"/>
    <xf numFmtId="3" fontId="2" fillId="0" borderId="0" xfId="3" applyNumberFormat="1" applyFont="1" applyBorder="1"/>
    <xf numFmtId="6" fontId="2" fillId="4" borderId="0" xfId="3" applyNumberFormat="1" applyFont="1" applyFill="1" applyBorder="1"/>
    <xf numFmtId="10" fontId="2" fillId="0" borderId="0" xfId="3" applyNumberFormat="1" applyFont="1" applyBorder="1"/>
    <xf numFmtId="167" fontId="2" fillId="0" borderId="0" xfId="3" applyNumberFormat="1" applyFont="1" applyFill="1"/>
    <xf numFmtId="167" fontId="2" fillId="2" borderId="0" xfId="3" applyNumberFormat="1" applyFont="1" applyFill="1"/>
    <xf numFmtId="0" fontId="2" fillId="0" borderId="5" xfId="3" applyNumberFormat="1" applyFont="1" applyFill="1" applyBorder="1" applyAlignment="1">
      <alignment horizontal="center" vertical="center"/>
    </xf>
    <xf numFmtId="1" fontId="2" fillId="0" borderId="5" xfId="3" applyNumberFormat="1" applyFont="1" applyFill="1" applyBorder="1" applyAlignment="1">
      <alignment horizontal="center" vertical="center"/>
    </xf>
    <xf numFmtId="0" fontId="0" fillId="0" borderId="0" xfId="0" applyAlignment="1">
      <alignment wrapText="1"/>
    </xf>
    <xf numFmtId="0" fontId="8" fillId="0" borderId="0" xfId="0" applyFont="1" applyAlignment="1">
      <alignment vertical="top" wrapText="1"/>
    </xf>
    <xf numFmtId="0" fontId="8" fillId="0" borderId="0" xfId="0" applyFont="1" applyAlignment="1">
      <alignment horizontal="center" vertical="top"/>
    </xf>
    <xf numFmtId="0" fontId="10" fillId="0" borderId="0" xfId="12" applyFont="1" applyAlignment="1">
      <alignment horizontal="center" vertical="top"/>
    </xf>
    <xf numFmtId="0" fontId="0" fillId="0" borderId="0" xfId="0" applyAlignment="1">
      <alignment horizontal="center"/>
    </xf>
    <xf numFmtId="0" fontId="6" fillId="2" borderId="2" xfId="3" applyFont="1" applyFill="1" applyBorder="1" applyAlignment="1">
      <alignment horizontal="center"/>
    </xf>
    <xf numFmtId="0" fontId="6" fillId="2" borderId="3" xfId="3" applyFont="1" applyFill="1" applyBorder="1" applyAlignment="1">
      <alignment horizontal="center"/>
    </xf>
    <xf numFmtId="0" fontId="6" fillId="2" borderId="4" xfId="3" applyFont="1" applyFill="1" applyBorder="1" applyAlignment="1">
      <alignment horizontal="center"/>
    </xf>
    <xf numFmtId="9" fontId="6" fillId="0" borderId="3" xfId="3" applyNumberFormat="1" applyFont="1" applyBorder="1" applyAlignment="1">
      <alignment horizontal="center"/>
    </xf>
    <xf numFmtId="9" fontId="6" fillId="0" borderId="4" xfId="3" applyNumberFormat="1" applyFont="1" applyBorder="1" applyAlignment="1">
      <alignment horizontal="center"/>
    </xf>
    <xf numFmtId="0" fontId="6" fillId="0" borderId="2" xfId="3" applyFont="1" applyBorder="1" applyAlignment="1">
      <alignment horizontal="center"/>
    </xf>
    <xf numFmtId="0" fontId="6" fillId="0" borderId="3" xfId="3" applyFont="1" applyBorder="1" applyAlignment="1">
      <alignment horizontal="center"/>
    </xf>
    <xf numFmtId="0" fontId="6" fillId="0" borderId="4" xfId="3" applyFont="1" applyBorder="1" applyAlignment="1">
      <alignment horizontal="center"/>
    </xf>
    <xf numFmtId="2" fontId="6" fillId="0" borderId="5" xfId="3" applyNumberFormat="1" applyFont="1" applyBorder="1" applyAlignment="1">
      <alignment horizontal="center" wrapText="1"/>
    </xf>
  </cellXfs>
  <cellStyles count="13">
    <cellStyle name="Comma 3" xfId="5"/>
    <cellStyle name="Currency" xfId="1" builtinId="4"/>
    <cellStyle name="Currency 2" xfId="4"/>
    <cellStyle name="Hyperlink" xfId="12" builtinId="8"/>
    <cellStyle name="Hyperlink 2" xfId="7"/>
    <cellStyle name="Normal" xfId="0" builtinId="0"/>
    <cellStyle name="Normal 2" xfId="6"/>
    <cellStyle name="Normal 2 4" xfId="3"/>
    <cellStyle name="Normal 3" xfId="10"/>
    <cellStyle name="Normal 4" xfId="9"/>
    <cellStyle name="Normal 4 2" xfId="8"/>
    <cellStyle name="Normal 5" xfId="1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Community%20Support%20Branch/3.%20PMF%20Section/2.%20Fiscal%20Unit/Allocation%20Methodology-SCO%20Distribution/2021-22%20Distribution/2021-22%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sheetData sheetId="1">
        <row r="5">
          <cell r="M5">
            <v>1656591</v>
          </cell>
        </row>
        <row r="6">
          <cell r="M6">
            <v>1135</v>
          </cell>
        </row>
        <row r="7">
          <cell r="M7">
            <v>37377</v>
          </cell>
        </row>
        <row r="8">
          <cell r="M8">
            <v>202669</v>
          </cell>
        </row>
        <row r="9">
          <cell r="M9">
            <v>45036</v>
          </cell>
        </row>
        <row r="10">
          <cell r="M10">
            <v>22248</v>
          </cell>
        </row>
        <row r="11">
          <cell r="M11">
            <v>1153854</v>
          </cell>
        </row>
        <row r="12">
          <cell r="M12">
            <v>26949</v>
          </cell>
        </row>
        <row r="13">
          <cell r="M13">
            <v>195362</v>
          </cell>
        </row>
        <row r="14">
          <cell r="M14">
            <v>1026681</v>
          </cell>
        </row>
        <row r="15">
          <cell r="M15">
            <v>29679</v>
          </cell>
        </row>
        <row r="16">
          <cell r="M16">
            <v>130851</v>
          </cell>
        </row>
        <row r="17">
          <cell r="M17">
            <v>186034</v>
          </cell>
        </row>
        <row r="18">
          <cell r="M18">
            <v>18563</v>
          </cell>
        </row>
        <row r="19">
          <cell r="M19">
            <v>914193</v>
          </cell>
        </row>
        <row r="20">
          <cell r="M20">
            <v>152543</v>
          </cell>
        </row>
        <row r="21">
          <cell r="M21">
            <v>63940</v>
          </cell>
        </row>
        <row r="22">
          <cell r="M22">
            <v>27572</v>
          </cell>
        </row>
        <row r="23">
          <cell r="M23">
            <v>10044458</v>
          </cell>
        </row>
        <row r="24">
          <cell r="M24">
            <v>158474</v>
          </cell>
        </row>
        <row r="25">
          <cell r="M25">
            <v>257774</v>
          </cell>
        </row>
        <row r="26">
          <cell r="M26">
            <v>18037</v>
          </cell>
        </row>
        <row r="27">
          <cell r="M27">
            <v>86669</v>
          </cell>
        </row>
        <row r="28">
          <cell r="M28">
            <v>284836</v>
          </cell>
        </row>
        <row r="29">
          <cell r="M29">
            <v>9491</v>
          </cell>
        </row>
        <row r="30">
          <cell r="M30">
            <v>13295</v>
          </cell>
        </row>
        <row r="31">
          <cell r="M31">
            <v>437318</v>
          </cell>
        </row>
        <row r="32">
          <cell r="M32">
            <v>137637</v>
          </cell>
        </row>
        <row r="33">
          <cell r="M33">
            <v>97466</v>
          </cell>
        </row>
        <row r="34">
          <cell r="M34">
            <v>3153764</v>
          </cell>
        </row>
        <row r="35">
          <cell r="M35">
            <v>404994</v>
          </cell>
        </row>
        <row r="36">
          <cell r="M36">
            <v>18116</v>
          </cell>
        </row>
        <row r="37">
          <cell r="M37">
            <v>2454453</v>
          </cell>
        </row>
        <row r="38">
          <cell r="M38">
            <v>1561014</v>
          </cell>
        </row>
        <row r="39">
          <cell r="M39">
            <v>63526</v>
          </cell>
        </row>
        <row r="40">
          <cell r="M40">
            <v>2175909</v>
          </cell>
        </row>
        <row r="41">
          <cell r="M41">
            <v>3315404</v>
          </cell>
        </row>
        <row r="42">
          <cell r="M42">
            <v>875010</v>
          </cell>
        </row>
        <row r="43">
          <cell r="M43">
            <v>783534</v>
          </cell>
        </row>
        <row r="44">
          <cell r="M44">
            <v>271172</v>
          </cell>
        </row>
        <row r="45">
          <cell r="M45">
            <v>765245</v>
          </cell>
        </row>
        <row r="46">
          <cell r="M46">
            <v>441172</v>
          </cell>
        </row>
        <row r="47">
          <cell r="M47">
            <v>1934171</v>
          </cell>
        </row>
        <row r="48">
          <cell r="M48">
            <v>261115</v>
          </cell>
        </row>
        <row r="49">
          <cell r="M49">
            <v>177797</v>
          </cell>
        </row>
        <row r="50">
          <cell r="M50">
            <v>3189</v>
          </cell>
        </row>
        <row r="51">
          <cell r="M51">
            <v>44330</v>
          </cell>
        </row>
        <row r="52">
          <cell r="M52">
            <v>438527</v>
          </cell>
        </row>
        <row r="53">
          <cell r="M53">
            <v>484207</v>
          </cell>
        </row>
        <row r="54">
          <cell r="M54">
            <v>555968</v>
          </cell>
        </row>
        <row r="55">
          <cell r="M55">
            <v>180696</v>
          </cell>
        </row>
        <row r="56">
          <cell r="M56">
            <v>65354</v>
          </cell>
        </row>
        <row r="57">
          <cell r="M57">
            <v>13535</v>
          </cell>
        </row>
        <row r="58">
          <cell r="M58">
            <v>481733</v>
          </cell>
        </row>
        <row r="59">
          <cell r="M59">
            <v>53465</v>
          </cell>
        </row>
        <row r="60">
          <cell r="M60">
            <v>835223</v>
          </cell>
        </row>
        <row r="61">
          <cell r="M61">
            <v>217500</v>
          </cell>
        </row>
      </sheetData>
      <sheetData sheetId="2">
        <row r="3">
          <cell r="E3">
            <v>2.9032477875010541E-2</v>
          </cell>
        </row>
        <row r="4">
          <cell r="E4">
            <v>3.3683910283210892E-5</v>
          </cell>
        </row>
        <row r="5">
          <cell r="E5">
            <v>7.0693548619722539E-4</v>
          </cell>
        </row>
        <row r="6">
          <cell r="E6">
            <v>6.9236943330255379E-3</v>
          </cell>
        </row>
        <row r="7">
          <cell r="E7">
            <v>1.0665832455740481E-3</v>
          </cell>
        </row>
        <row r="8">
          <cell r="E8">
            <v>6.5913770512866549E-4</v>
          </cell>
        </row>
        <row r="9">
          <cell r="E9">
            <v>1.9921532695379073E-2</v>
          </cell>
        </row>
        <row r="10">
          <cell r="E10">
            <v>9.2185024498142728E-4</v>
          </cell>
        </row>
        <row r="11">
          <cell r="E11">
            <v>3.2582706425876335E-3</v>
          </cell>
        </row>
        <row r="12">
          <cell r="E12">
            <v>3.7027274264397218E-2</v>
          </cell>
        </row>
        <row r="13">
          <cell r="E13">
            <v>1.0201936247440846E-3</v>
          </cell>
        </row>
        <row r="14">
          <cell r="E14">
            <v>4.5760258383088694E-3</v>
          </cell>
        </row>
        <row r="15">
          <cell r="E15">
            <v>6.6486234017428597E-3</v>
          </cell>
        </row>
        <row r="16">
          <cell r="E16">
            <v>4.0875632123330333E-4</v>
          </cell>
        </row>
        <row r="17">
          <cell r="E17">
            <v>3.3380086359979438E-2</v>
          </cell>
        </row>
        <row r="18">
          <cell r="E18">
            <v>4.905928063644544E-3</v>
          </cell>
        </row>
        <row r="19">
          <cell r="E19">
            <v>2.1913564979130318E-3</v>
          </cell>
        </row>
        <row r="20">
          <cell r="E20">
            <v>5.3586800696487226E-4</v>
          </cell>
        </row>
        <row r="21">
          <cell r="E21">
            <v>0.28855052454511115</v>
          </cell>
        </row>
        <row r="22">
          <cell r="E22">
            <v>5.2829131776751821E-3</v>
          </cell>
        </row>
        <row r="23">
          <cell r="E23">
            <v>3.6359951617523224E-3</v>
          </cell>
        </row>
        <row r="24">
          <cell r="E24">
            <v>5.319622649535994E-4</v>
          </cell>
        </row>
        <row r="25">
          <cell r="E25">
            <v>2.8399145072451172E-3</v>
          </cell>
        </row>
        <row r="26">
          <cell r="E26">
            <v>1.0335923659535036E-2</v>
          </cell>
        </row>
        <row r="27">
          <cell r="E27">
            <v>3.2158488027942534E-4</v>
          </cell>
        </row>
        <row r="28">
          <cell r="E28">
            <v>3.4619562213660096E-4</v>
          </cell>
        </row>
        <row r="29">
          <cell r="E29">
            <v>1.2417137410579633E-2</v>
          </cell>
        </row>
        <row r="30">
          <cell r="E30">
            <v>2.4738324805008861E-3</v>
          </cell>
        </row>
        <row r="31">
          <cell r="E31">
            <v>2.2286107696604671E-3</v>
          </cell>
        </row>
        <row r="32">
          <cell r="E32">
            <v>6.6588306853877469E-2</v>
          </cell>
        </row>
        <row r="33">
          <cell r="E33">
            <v>5.9053957171231238E-3</v>
          </cell>
        </row>
        <row r="34">
          <cell r="E34">
            <v>4.3849349055647248E-4</v>
          </cell>
        </row>
        <row r="35">
          <cell r="E35">
            <v>6.7428983633044517E-2</v>
          </cell>
        </row>
        <row r="36">
          <cell r="E36">
            <v>4.1803227815808107E-2</v>
          </cell>
        </row>
        <row r="37">
          <cell r="E37">
            <v>1.3204084924349176E-3</v>
          </cell>
        </row>
        <row r="38">
          <cell r="E38">
            <v>6.5087527224046593E-2</v>
          </cell>
        </row>
        <row r="39">
          <cell r="E39">
            <v>7.5399491313942663E-2</v>
          </cell>
        </row>
        <row r="40">
          <cell r="E40">
            <v>1.5148911059184584E-2</v>
          </cell>
        </row>
        <row r="41">
          <cell r="E41">
            <v>2.2066843670083568E-2</v>
          </cell>
        </row>
        <row r="42">
          <cell r="E42">
            <v>5.7330262057371656E-3</v>
          </cell>
        </row>
        <row r="43">
          <cell r="E43">
            <v>1.0637552031512211E-2</v>
          </cell>
        </row>
        <row r="44">
          <cell r="E44">
            <v>1.1705918244905134E-2</v>
          </cell>
        </row>
        <row r="45">
          <cell r="E45">
            <v>2.8223564630305124E-2</v>
          </cell>
        </row>
        <row r="46">
          <cell r="E46">
            <v>6.2293998748448511E-3</v>
          </cell>
        </row>
        <row r="47">
          <cell r="E47">
            <v>5.2780071444100641E-3</v>
          </cell>
        </row>
        <row r="48">
          <cell r="E48">
            <v>8.0119421614506501E-5</v>
          </cell>
        </row>
        <row r="49">
          <cell r="E49">
            <v>1.4936583096256141E-3</v>
          </cell>
        </row>
        <row r="50">
          <cell r="E50">
            <v>8.767228253869332E-3</v>
          </cell>
        </row>
        <row r="51">
          <cell r="E51">
            <v>9.550387960765308E-3</v>
          </cell>
        </row>
        <row r="52">
          <cell r="E52">
            <v>1.7220991624938432E-2</v>
          </cell>
        </row>
        <row r="53">
          <cell r="E53">
            <v>5.319946202847428E-3</v>
          </cell>
        </row>
        <row r="54">
          <cell r="E54">
            <v>2.3950580487163264E-3</v>
          </cell>
        </row>
        <row r="55">
          <cell r="E55">
            <v>4.2336629753960927E-4</v>
          </cell>
        </row>
        <row r="56">
          <cell r="E56">
            <v>1.9334371991140058E-2</v>
          </cell>
        </row>
        <row r="57">
          <cell r="E57">
            <v>1.1607694710259818E-3</v>
          </cell>
        </row>
        <row r="58">
          <cell r="E58">
            <v>1.7078054531940903E-2</v>
          </cell>
        </row>
        <row r="59">
          <cell r="E59">
            <v>5.9981174876355429E-3</v>
          </cell>
        </row>
      </sheetData>
      <sheetData sheetId="3">
        <row r="3">
          <cell r="J3">
            <v>3.0451269389881908E-2</v>
          </cell>
        </row>
        <row r="4">
          <cell r="J4">
            <v>3.3413314573713839E-5</v>
          </cell>
        </row>
        <row r="5">
          <cell r="J5">
            <v>7.098071690524074E-4</v>
          </cell>
        </row>
        <row r="6">
          <cell r="J6">
            <v>6.8208314858178541E-3</v>
          </cell>
        </row>
        <row r="7">
          <cell r="J7">
            <v>1.0764505668072132E-3</v>
          </cell>
        </row>
        <row r="8">
          <cell r="J8">
            <v>7.3780210828984331E-4</v>
          </cell>
        </row>
        <row r="9">
          <cell r="J9">
            <v>1.6907137174299199E-2</v>
          </cell>
        </row>
        <row r="10">
          <cell r="J10">
            <v>8.3894511456703122E-4</v>
          </cell>
        </row>
        <row r="11">
          <cell r="J11">
            <v>2.7082846055829133E-3</v>
          </cell>
        </row>
        <row r="12">
          <cell r="J12">
            <v>3.8543612954612977E-2</v>
          </cell>
        </row>
        <row r="13">
          <cell r="J13">
            <v>1.0141392504400173E-3</v>
          </cell>
        </row>
        <row r="14">
          <cell r="J14">
            <v>4.343730894582799E-3</v>
          </cell>
        </row>
        <row r="15">
          <cell r="J15">
            <v>6.6573771631734703E-3</v>
          </cell>
        </row>
        <row r="16">
          <cell r="J16">
            <v>4.7410784192431795E-4</v>
          </cell>
        </row>
        <row r="17">
          <cell r="J17">
            <v>3.2738726844347234E-2</v>
          </cell>
        </row>
        <row r="18">
          <cell r="J18">
            <v>4.8187417990631625E-3</v>
          </cell>
        </row>
        <row r="19">
          <cell r="J19">
            <v>2.1104571934802497E-3</v>
          </cell>
        </row>
        <row r="20">
          <cell r="J20">
            <v>5.9692434954661743E-4</v>
          </cell>
        </row>
        <row r="21">
          <cell r="J21">
            <v>0.30668094709588628</v>
          </cell>
        </row>
        <row r="22">
          <cell r="J22">
            <v>5.4021202102690858E-3</v>
          </cell>
        </row>
        <row r="23">
          <cell r="J23">
            <v>3.0586728773288854E-3</v>
          </cell>
        </row>
        <row r="24">
          <cell r="J24">
            <v>4.2534246389781664E-4</v>
          </cell>
        </row>
        <row r="25">
          <cell r="J25">
            <v>2.6170752874222348E-3</v>
          </cell>
        </row>
        <row r="26">
          <cell r="J26">
            <v>1.094421511672535E-2</v>
          </cell>
        </row>
        <row r="27">
          <cell r="J27">
            <v>3.0975045672388773E-4</v>
          </cell>
        </row>
        <row r="28">
          <cell r="J28">
            <v>3.1968414484039726E-4</v>
          </cell>
        </row>
        <row r="29">
          <cell r="J29">
            <v>1.1180817506409486E-2</v>
          </cell>
        </row>
        <row r="30">
          <cell r="J30">
            <v>2.362411646617173E-3</v>
          </cell>
        </row>
        <row r="31">
          <cell r="J31">
            <v>1.8277986134377514E-3</v>
          </cell>
        </row>
        <row r="32">
          <cell r="J32">
            <v>6.3846522712474818E-2</v>
          </cell>
        </row>
        <row r="33">
          <cell r="J33">
            <v>5.1375228813475135E-3</v>
          </cell>
        </row>
        <row r="34">
          <cell r="J34">
            <v>4.1089346300107553E-4</v>
          </cell>
        </row>
        <row r="35">
          <cell r="J35">
            <v>6.4885947714484124E-2</v>
          </cell>
        </row>
        <row r="36">
          <cell r="J36">
            <v>4.0391278944283751E-2</v>
          </cell>
        </row>
        <row r="37">
          <cell r="J37">
            <v>1.434063339001556E-3</v>
          </cell>
        </row>
        <row r="38">
          <cell r="J38">
            <v>6.2878439652393162E-2</v>
          </cell>
        </row>
        <row r="39">
          <cell r="J39">
            <v>7.6471337246002372E-2</v>
          </cell>
        </row>
        <row r="40">
          <cell r="J40">
            <v>1.5315940950545585E-2</v>
          </cell>
        </row>
        <row r="41">
          <cell r="J41">
            <v>2.3660238968413582E-2</v>
          </cell>
        </row>
        <row r="42">
          <cell r="J42">
            <v>5.9231873051078122E-3</v>
          </cell>
        </row>
        <row r="43">
          <cell r="J43">
            <v>8.8798141136034632E-3</v>
          </cell>
        </row>
        <row r="44">
          <cell r="J44">
            <v>1.1577261968513821E-2</v>
          </cell>
        </row>
        <row r="45">
          <cell r="J45">
            <v>2.6797478288118497E-2</v>
          </cell>
        </row>
        <row r="46">
          <cell r="J46">
            <v>5.659493038742287E-3</v>
          </cell>
        </row>
        <row r="47">
          <cell r="J47">
            <v>5.4246967741702432E-3</v>
          </cell>
        </row>
        <row r="48">
          <cell r="J48">
            <v>7.0438879371612954E-5</v>
          </cell>
        </row>
        <row r="49">
          <cell r="J49">
            <v>1.3852979609750547E-3</v>
          </cell>
        </row>
        <row r="50">
          <cell r="J50">
            <v>7.7636287943302117E-3</v>
          </cell>
        </row>
        <row r="51">
          <cell r="J51">
            <v>7.8367768613699634E-3</v>
          </cell>
        </row>
        <row r="52">
          <cell r="J52">
            <v>1.6427610957038603E-2</v>
          </cell>
        </row>
        <row r="53">
          <cell r="J53">
            <v>5.6387225999532213E-3</v>
          </cell>
        </row>
        <row r="54">
          <cell r="J54">
            <v>2.1330337573814075E-3</v>
          </cell>
        </row>
        <row r="55">
          <cell r="J55">
            <v>4.3166390179014092E-4</v>
          </cell>
        </row>
        <row r="56">
          <cell r="J56">
            <v>1.968495759669768E-2</v>
          </cell>
        </row>
        <row r="57">
          <cell r="J57">
            <v>1.2073946374339297E-3</v>
          </cell>
        </row>
        <row r="58">
          <cell r="J58">
            <v>1.5533579026552748E-2</v>
          </cell>
        </row>
        <row r="59">
          <cell r="J59">
            <v>6.4821830273004838E-3</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sheetData>
      <sheetData sheetId="2">
        <row r="3">
          <cell r="E3">
            <v>3.1723328207457609E-2</v>
          </cell>
        </row>
      </sheetData>
      <sheetData sheetId="3">
        <row r="3">
          <cell r="J3">
            <v>3.027935991320857E-2</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row r="13">
          <cell r="G13">
            <v>3.0674827222905961E-3</v>
          </cell>
        </row>
        <row r="198">
          <cell r="F198">
            <v>6.0687265610054426E-3</v>
          </cell>
        </row>
      </sheetData>
      <sheetData sheetId="6"/>
      <sheetData sheetId="7">
        <row r="4">
          <cell r="M4">
            <v>4.50433352615279E-2</v>
          </cell>
        </row>
        <row r="5">
          <cell r="M5">
            <v>5.0474974891914347E-4</v>
          </cell>
        </row>
        <row r="6">
          <cell r="M6">
            <v>1.153680352519774E-3</v>
          </cell>
        </row>
        <row r="7">
          <cell r="M7">
            <v>1.7741056163061461E-3</v>
          </cell>
        </row>
        <row r="8">
          <cell r="M8">
            <v>7.8361740798226515E-3</v>
          </cell>
        </row>
        <row r="9">
          <cell r="M9">
            <v>1.342197046752308E-3</v>
          </cell>
        </row>
        <row r="10">
          <cell r="M10">
            <v>1.1506299712367226E-3</v>
          </cell>
        </row>
        <row r="11">
          <cell r="M11">
            <v>2.4153365100820369E-2</v>
          </cell>
        </row>
        <row r="12">
          <cell r="M12">
            <v>1.3420511828897378E-3</v>
          </cell>
        </row>
        <row r="13">
          <cell r="M13">
            <v>3.4605988904635255E-3</v>
          </cell>
        </row>
        <row r="14">
          <cell r="M14">
            <v>2.7485977717543002E-2</v>
          </cell>
        </row>
        <row r="15">
          <cell r="M15">
            <v>1.2572252417849942E-3</v>
          </cell>
        </row>
        <row r="16">
          <cell r="M16">
            <v>4.5761451893605526E-3</v>
          </cell>
        </row>
        <row r="17">
          <cell r="M17">
            <v>5.5216945773016455E-3</v>
          </cell>
        </row>
        <row r="18">
          <cell r="M18">
            <v>9.8525427133514172E-4</v>
          </cell>
        </row>
        <row r="19">
          <cell r="M19">
            <v>2.0684871913761955E-2</v>
          </cell>
        </row>
        <row r="20">
          <cell r="M20">
            <v>3.2460823770250019E-3</v>
          </cell>
        </row>
        <row r="21">
          <cell r="M21">
            <v>2.2306795748087038E-3</v>
          </cell>
        </row>
        <row r="22">
          <cell r="M22">
            <v>1.3491686593104914E-3</v>
          </cell>
        </row>
        <row r="23">
          <cell r="M23">
            <v>0.32325926761659279</v>
          </cell>
        </row>
        <row r="24">
          <cell r="M24">
            <v>3.5473619182547992E-3</v>
          </cell>
        </row>
        <row r="25">
          <cell r="M25">
            <v>6.4154037999636796E-3</v>
          </cell>
        </row>
        <row r="26">
          <cell r="M26">
            <v>8.6693744280502E-4</v>
          </cell>
        </row>
        <row r="27">
          <cell r="M27">
            <v>3.7869376817330491E-3</v>
          </cell>
        </row>
        <row r="28">
          <cell r="M28">
            <v>7.0115939627733437E-3</v>
          </cell>
        </row>
        <row r="29">
          <cell r="M29">
            <v>7.4844837349412894E-4</v>
          </cell>
        </row>
        <row r="30">
          <cell r="M30">
            <v>6.558221656124424E-4</v>
          </cell>
        </row>
        <row r="31">
          <cell r="M31">
            <v>1.0174595587632961E-2</v>
          </cell>
        </row>
        <row r="32">
          <cell r="M32">
            <v>3.9912316137657002E-3</v>
          </cell>
        </row>
        <row r="33">
          <cell r="M33">
            <v>2.692981988660444E-3</v>
          </cell>
        </row>
        <row r="34">
          <cell r="M34">
            <v>5.8665143124024474E-2</v>
          </cell>
        </row>
        <row r="35">
          <cell r="M35">
            <v>5.2297806268976638E-3</v>
          </cell>
        </row>
        <row r="36">
          <cell r="M36">
            <v>1.1682427173593385E-3</v>
          </cell>
        </row>
        <row r="37">
          <cell r="M37">
            <v>3.9019185211273254E-2</v>
          </cell>
        </row>
        <row r="38">
          <cell r="M38">
            <v>4.0362905500949384E-2</v>
          </cell>
        </row>
        <row r="39">
          <cell r="M39">
            <v>1.3812260629820728E-3</v>
          </cell>
        </row>
        <row r="40">
          <cell r="M40">
            <v>4.5811781575791688E-2</v>
          </cell>
        </row>
        <row r="41">
          <cell r="M41">
            <v>6.8969119608601095E-2</v>
          </cell>
        </row>
        <row r="42">
          <cell r="M42">
            <v>3.2000277277978759E-2</v>
          </cell>
        </row>
        <row r="43">
          <cell r="M43">
            <v>1.7310135838113212E-2</v>
          </cell>
        </row>
        <row r="44">
          <cell r="M44">
            <v>6.4123979022079908E-3</v>
          </cell>
        </row>
        <row r="45">
          <cell r="M45">
            <v>1.6203300616117335E-2</v>
          </cell>
        </row>
        <row r="46">
          <cell r="M46">
            <v>1.0272809144904313E-2</v>
          </cell>
        </row>
        <row r="47">
          <cell r="M47">
            <v>4.2353369238825447E-2</v>
          </cell>
        </row>
        <row r="48">
          <cell r="M48">
            <v>7.7101885590351374E-3</v>
          </cell>
        </row>
        <row r="49">
          <cell r="M49">
            <v>5.0802221978863129E-3</v>
          </cell>
        </row>
        <row r="50">
          <cell r="M50">
            <v>5.5894122507123582E-4</v>
          </cell>
        </row>
        <row r="51">
          <cell r="M51">
            <v>1.6581769841231299E-3</v>
          </cell>
        </row>
        <row r="52">
          <cell r="M52">
            <v>1.01355602631429E-2</v>
          </cell>
        </row>
        <row r="53">
          <cell r="M53">
            <v>1.0004844094319466E-2</v>
          </cell>
        </row>
        <row r="54">
          <cell r="M54">
            <v>1.2880923283307359E-2</v>
          </cell>
        </row>
        <row r="55">
          <cell r="M55">
            <v>5.4033518929818081E-3</v>
          </cell>
        </row>
        <row r="56">
          <cell r="M56">
            <v>1.938246056700894E-3</v>
          </cell>
        </row>
        <row r="57">
          <cell r="M57">
            <v>3.047119967198115E-3</v>
          </cell>
        </row>
        <row r="58">
          <cell r="M58">
            <v>8.5896221495662325E-4</v>
          </cell>
        </row>
        <row r="59">
          <cell r="M59">
            <v>1.4248316329424785E-2</v>
          </cell>
        </row>
        <row r="60">
          <cell r="M60">
            <v>1.4874660437640549E-3</v>
          </cell>
        </row>
        <row r="61">
          <cell r="M61">
            <v>1.7094422336843693E-2</v>
          </cell>
        </row>
        <row r="62">
          <cell r="M62">
            <v>4.4850151804400251E-3</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ata.census.gov/cedsci/" TargetMode="External"/><Relationship Id="rId1" Type="http://schemas.openxmlformats.org/officeDocument/2006/relationships/hyperlink" Target="http://dof.ca.gov/Forecasting/Demographics/Estimates/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80" zoomScaleNormal="80" workbookViewId="0"/>
  </sheetViews>
  <sheetFormatPr defaultColWidth="0" defaultRowHeight="14.4" zeroHeight="1" x14ac:dyDescent="0.3"/>
  <cols>
    <col min="1" max="1" width="95.6640625" customWidth="1"/>
    <col min="2" max="2" width="10.6640625" style="103" customWidth="1"/>
    <col min="3" max="3" width="0" hidden="1" customWidth="1"/>
    <col min="4" max="16384" width="9.109375" hidden="1"/>
  </cols>
  <sheetData>
    <row r="1" spans="1:2" ht="27.75" customHeight="1" x14ac:dyDescent="0.3">
      <c r="A1" s="100" t="s">
        <v>121</v>
      </c>
      <c r="B1" s="101"/>
    </row>
    <row r="2" spans="1:2" ht="78" customHeight="1" x14ac:dyDescent="0.3">
      <c r="A2" s="100" t="s">
        <v>124</v>
      </c>
      <c r="B2" s="102" t="s">
        <v>115</v>
      </c>
    </row>
    <row r="3" spans="1:2" ht="45" x14ac:dyDescent="0.3">
      <c r="A3" s="100" t="s">
        <v>116</v>
      </c>
      <c r="B3" s="101"/>
    </row>
    <row r="4" spans="1:2" ht="45" x14ac:dyDescent="0.3">
      <c r="A4" s="100" t="s">
        <v>117</v>
      </c>
      <c r="B4" s="101"/>
    </row>
    <row r="5" spans="1:2" ht="131.25" customHeight="1" x14ac:dyDescent="0.3">
      <c r="A5" s="100" t="s">
        <v>122</v>
      </c>
      <c r="B5" s="102" t="s">
        <v>115</v>
      </c>
    </row>
    <row r="6" spans="1:2" ht="135" x14ac:dyDescent="0.3">
      <c r="A6" s="100" t="s">
        <v>120</v>
      </c>
      <c r="B6" s="101"/>
    </row>
    <row r="7" spans="1:2" ht="45" x14ac:dyDescent="0.3">
      <c r="A7" s="100" t="s">
        <v>118</v>
      </c>
      <c r="B7" s="101"/>
    </row>
    <row r="8" spans="1:2" ht="45" x14ac:dyDescent="0.3">
      <c r="A8" s="100" t="s">
        <v>119</v>
      </c>
      <c r="B8" s="101"/>
    </row>
    <row r="9" spans="1:2" hidden="1" x14ac:dyDescent="0.3">
      <c r="A9" s="99"/>
    </row>
    <row r="10" spans="1:2" hidden="1" x14ac:dyDescent="0.3">
      <c r="A10" s="99"/>
    </row>
    <row r="11" spans="1:2" hidden="1" x14ac:dyDescent="0.3">
      <c r="A11" s="99"/>
    </row>
    <row r="12" spans="1:2" hidden="1" x14ac:dyDescent="0.3">
      <c r="A12" s="99"/>
    </row>
    <row r="13" spans="1:2" hidden="1" x14ac:dyDescent="0.3">
      <c r="A13" s="99"/>
    </row>
    <row r="14" spans="1:2" hidden="1" x14ac:dyDescent="0.3">
      <c r="A14" s="99"/>
    </row>
    <row r="15" spans="1:2" hidden="1" x14ac:dyDescent="0.3">
      <c r="A15" s="99"/>
    </row>
    <row r="16" spans="1:2" hidden="1" x14ac:dyDescent="0.3">
      <c r="A16" s="99"/>
    </row>
    <row r="17" spans="1:1" hidden="1" x14ac:dyDescent="0.3">
      <c r="A17" s="99"/>
    </row>
    <row r="18" spans="1:1" hidden="1" x14ac:dyDescent="0.3">
      <c r="A18" s="99"/>
    </row>
    <row r="19" spans="1:1" hidden="1" x14ac:dyDescent="0.3">
      <c r="A19" s="99"/>
    </row>
    <row r="20" spans="1:1" hidden="1" x14ac:dyDescent="0.3">
      <c r="A20" s="99"/>
    </row>
    <row r="21" spans="1:1" hidden="1" x14ac:dyDescent="0.3">
      <c r="A21" s="99"/>
    </row>
  </sheetData>
  <hyperlinks>
    <hyperlink ref="B2" r:id="rId1"/>
    <hyperlink ref="B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3"/>
  <sheetViews>
    <sheetView tabSelected="1" zoomScale="80" zoomScaleNormal="80" workbookViewId="0">
      <selection activeCell="I32" sqref="I32"/>
    </sheetView>
  </sheetViews>
  <sheetFormatPr defaultColWidth="0" defaultRowHeight="15" zeroHeight="1" x14ac:dyDescent="0.25"/>
  <cols>
    <col min="1" max="1" width="20" style="1" customWidth="1"/>
    <col min="2" max="2" width="19.109375" style="1" customWidth="1"/>
    <col min="3" max="3" width="14.109375" style="1" bestFit="1" customWidth="1"/>
    <col min="4" max="4" width="13.5546875" style="1" customWidth="1"/>
    <col min="5" max="5" width="14.44140625" style="1" customWidth="1"/>
    <col min="6" max="6" width="15.33203125" style="1" customWidth="1"/>
    <col min="7" max="7" width="14.88671875" style="1" customWidth="1"/>
    <col min="8" max="8" width="14" style="1" customWidth="1"/>
    <col min="9" max="9" width="14.109375" style="1" bestFit="1" customWidth="1"/>
    <col min="10" max="10" width="10.88671875" style="1" hidden="1" customWidth="1"/>
    <col min="11" max="11" width="11.6640625" style="1" hidden="1" customWidth="1"/>
    <col min="12" max="14" width="12.5546875" style="1" hidden="1" customWidth="1"/>
    <col min="15" max="15" width="13.88671875" style="1" hidden="1" customWidth="1"/>
    <col min="16" max="16" width="13.88671875" style="2" hidden="1" customWidth="1"/>
    <col min="17" max="19" width="13.88671875" style="1" hidden="1" customWidth="1"/>
    <col min="20" max="21" width="12.6640625" style="3" hidden="1" customWidth="1"/>
    <col min="22" max="22" width="12.44140625" style="1" hidden="1" customWidth="1"/>
    <col min="23" max="23" width="3" style="3" hidden="1" customWidth="1"/>
    <col min="24" max="24" width="12.44140625" style="4" hidden="1" customWidth="1"/>
    <col min="25" max="25" width="11.33203125" style="4" hidden="1" customWidth="1"/>
    <col min="26" max="26" width="11.5546875" style="5" hidden="1" customWidth="1"/>
    <col min="27" max="27" width="15.5546875" style="4" hidden="1" customWidth="1"/>
    <col min="28" max="28" width="0" style="4" hidden="1" customWidth="1"/>
    <col min="29" max="36" width="0" style="1" hidden="1" customWidth="1"/>
    <col min="37" max="16384" width="11.44140625" style="1" hidden="1"/>
  </cols>
  <sheetData>
    <row r="1" spans="1:28" ht="15" customHeight="1" x14ac:dyDescent="0.25">
      <c r="A1" s="112" t="s">
        <v>114</v>
      </c>
      <c r="B1" s="112"/>
      <c r="C1" s="112"/>
      <c r="D1" s="112"/>
      <c r="E1" s="112"/>
      <c r="F1" s="112"/>
      <c r="G1" s="112"/>
      <c r="H1" s="112"/>
      <c r="I1" s="112"/>
    </row>
    <row r="2" spans="1:28" s="8" customFormat="1" ht="12.75" customHeight="1" x14ac:dyDescent="0.3">
      <c r="A2" s="112"/>
      <c r="B2" s="112"/>
      <c r="C2" s="112"/>
      <c r="D2" s="112"/>
      <c r="E2" s="112"/>
      <c r="F2" s="112"/>
      <c r="G2" s="112"/>
      <c r="H2" s="112"/>
      <c r="I2" s="112"/>
      <c r="J2" s="107" t="s">
        <v>0</v>
      </c>
      <c r="K2" s="107"/>
      <c r="L2" s="107"/>
      <c r="M2" s="107"/>
      <c r="N2" s="108"/>
      <c r="O2" s="109" t="s">
        <v>1</v>
      </c>
      <c r="P2" s="110"/>
      <c r="Q2" s="110"/>
      <c r="R2" s="110"/>
      <c r="S2" s="110"/>
      <c r="T2" s="110"/>
      <c r="U2" s="110"/>
      <c r="V2" s="111"/>
      <c r="W2" s="6"/>
      <c r="X2" s="7"/>
      <c r="Y2" s="7"/>
      <c r="Z2" s="7"/>
      <c r="AA2" s="7"/>
      <c r="AB2" s="7"/>
    </row>
    <row r="3" spans="1:28" s="8" customFormat="1" ht="93.6" x14ac:dyDescent="0.3">
      <c r="A3" s="9" t="s">
        <v>3</v>
      </c>
      <c r="B3" s="10" t="s">
        <v>123</v>
      </c>
      <c r="C3" s="10" t="s">
        <v>98</v>
      </c>
      <c r="D3" s="10" t="s">
        <v>95</v>
      </c>
      <c r="E3" s="10" t="s">
        <v>99</v>
      </c>
      <c r="F3" s="10" t="s">
        <v>96</v>
      </c>
      <c r="G3" s="10" t="s">
        <v>100</v>
      </c>
      <c r="H3" s="10" t="s">
        <v>97</v>
      </c>
      <c r="I3" s="10" t="s">
        <v>4</v>
      </c>
      <c r="J3" s="11" t="s">
        <v>5</v>
      </c>
      <c r="K3" s="10" t="s">
        <v>6</v>
      </c>
      <c r="L3" s="10" t="s">
        <v>7</v>
      </c>
      <c r="M3" s="10" t="s">
        <v>8</v>
      </c>
      <c r="N3" s="10" t="s">
        <v>9</v>
      </c>
      <c r="O3" s="10" t="s">
        <v>10</v>
      </c>
      <c r="P3" s="12" t="s">
        <v>11</v>
      </c>
      <c r="Q3" s="9" t="s">
        <v>12</v>
      </c>
      <c r="R3" s="9" t="s">
        <v>13</v>
      </c>
      <c r="S3" s="12" t="s">
        <v>14</v>
      </c>
      <c r="T3" s="12" t="s">
        <v>15</v>
      </c>
      <c r="U3" s="12" t="s">
        <v>16</v>
      </c>
      <c r="V3" s="12" t="s">
        <v>17</v>
      </c>
      <c r="W3" s="6"/>
      <c r="X3" s="7"/>
      <c r="Y3" s="7"/>
      <c r="Z3" s="7"/>
      <c r="AA3" s="7"/>
      <c r="AB3" s="7"/>
    </row>
    <row r="4" spans="1:28" s="8" customFormat="1" ht="15.6" hidden="1" x14ac:dyDescent="0.3">
      <c r="A4" s="13" t="s">
        <v>23</v>
      </c>
      <c r="B4" s="14"/>
      <c r="C4" s="14">
        <v>0.5</v>
      </c>
      <c r="D4" s="14"/>
      <c r="E4" s="14">
        <v>0.3</v>
      </c>
      <c r="F4" s="14"/>
      <c r="G4" s="14">
        <f>1-C4-E4</f>
        <v>0.2</v>
      </c>
      <c r="H4" s="14"/>
      <c r="I4" s="14"/>
      <c r="J4" s="15">
        <v>0.4</v>
      </c>
      <c r="K4" s="14"/>
      <c r="L4" s="14"/>
      <c r="M4" s="14">
        <v>0.2</v>
      </c>
      <c r="N4" s="14"/>
      <c r="O4" s="16"/>
      <c r="P4" s="13"/>
      <c r="Q4" s="13"/>
      <c r="R4" s="13"/>
      <c r="S4" s="13"/>
      <c r="T4" s="16"/>
      <c r="U4" s="16"/>
      <c r="V4" s="13"/>
      <c r="W4" s="6"/>
      <c r="X4" s="104" t="s">
        <v>2</v>
      </c>
      <c r="Y4" s="105"/>
      <c r="Z4" s="105"/>
      <c r="AA4" s="105"/>
      <c r="AB4" s="106"/>
    </row>
    <row r="5" spans="1:28" ht="12.75" customHeight="1" x14ac:dyDescent="0.3">
      <c r="A5" s="13"/>
      <c r="B5" s="97" t="s">
        <v>101</v>
      </c>
      <c r="C5" s="98" t="s">
        <v>102</v>
      </c>
      <c r="D5" s="98" t="s">
        <v>103</v>
      </c>
      <c r="E5" s="97" t="s">
        <v>105</v>
      </c>
      <c r="F5" s="97" t="s">
        <v>106</v>
      </c>
      <c r="G5" s="97" t="s">
        <v>108</v>
      </c>
      <c r="H5" s="97" t="s">
        <v>109</v>
      </c>
      <c r="I5" s="97" t="s">
        <v>110</v>
      </c>
      <c r="J5" s="19">
        <v>6</v>
      </c>
      <c r="K5" s="19">
        <v>7</v>
      </c>
      <c r="L5" s="19">
        <v>8</v>
      </c>
      <c r="M5" s="19">
        <v>9</v>
      </c>
      <c r="N5" s="19">
        <v>10</v>
      </c>
      <c r="O5" s="20">
        <v>11</v>
      </c>
      <c r="P5" s="8">
        <v>12</v>
      </c>
      <c r="Q5" s="8">
        <v>13</v>
      </c>
      <c r="R5" s="8">
        <v>14</v>
      </c>
      <c r="S5" s="8">
        <v>15</v>
      </c>
      <c r="T5" s="20">
        <v>16</v>
      </c>
      <c r="U5" s="20">
        <v>17</v>
      </c>
      <c r="V5" s="21">
        <v>18</v>
      </c>
      <c r="W5" s="22"/>
      <c r="X5" s="23" t="s">
        <v>18</v>
      </c>
      <c r="Y5" s="23" t="s">
        <v>19</v>
      </c>
      <c r="Z5" s="24" t="s">
        <v>20</v>
      </c>
      <c r="AA5" s="23" t="s">
        <v>21</v>
      </c>
      <c r="AB5" s="25" t="s">
        <v>22</v>
      </c>
    </row>
    <row r="6" spans="1:28" s="8" customFormat="1" ht="15" customHeight="1" x14ac:dyDescent="0.25">
      <c r="A6" s="13"/>
      <c r="B6" s="17"/>
      <c r="C6" s="18" t="s">
        <v>113</v>
      </c>
      <c r="D6" s="18" t="s">
        <v>104</v>
      </c>
      <c r="E6" s="17"/>
      <c r="F6" s="17" t="s">
        <v>107</v>
      </c>
      <c r="G6" s="17"/>
      <c r="H6" s="17" t="s">
        <v>111</v>
      </c>
      <c r="I6" s="17" t="s">
        <v>112</v>
      </c>
      <c r="J6" s="19"/>
      <c r="K6" s="19"/>
      <c r="L6" s="19"/>
      <c r="M6" s="19"/>
      <c r="N6" s="19"/>
      <c r="O6" s="20"/>
      <c r="T6" s="20"/>
      <c r="U6" s="20"/>
      <c r="V6" s="21"/>
      <c r="W6" s="26"/>
      <c r="X6" s="27"/>
      <c r="Y6" s="27"/>
      <c r="Z6" s="28"/>
      <c r="AA6" s="29"/>
      <c r="AB6" s="30"/>
    </row>
    <row r="7" spans="1:28" s="8" customFormat="1" ht="15" customHeight="1" x14ac:dyDescent="0.25">
      <c r="A7" s="13" t="s">
        <v>24</v>
      </c>
      <c r="B7" s="31">
        <f>'[1]State Population'!M5</f>
        <v>1656591</v>
      </c>
      <c r="C7" s="32">
        <f>B7/$B$66</f>
        <v>4.197423382227948E-2</v>
      </c>
      <c r="D7" s="32">
        <f>C7*$C$4</f>
        <v>2.098711691113974E-2</v>
      </c>
      <c r="E7" s="33">
        <f>'[1]Poverty-Uninsured Population'!E3</f>
        <v>2.9032477875010541E-2</v>
      </c>
      <c r="F7" s="33">
        <f>E7*$E$4</f>
        <v>8.7097433625031619E-3</v>
      </c>
      <c r="G7" s="32">
        <f>[1]Prevalence!J3</f>
        <v>3.0451269389881908E-2</v>
      </c>
      <c r="H7" s="32">
        <f>G7*$G$4</f>
        <v>6.090253877976382E-3</v>
      </c>
      <c r="I7" s="33">
        <f>(C7*C$4)+(E7*E$4)+(G7*G$4)</f>
        <v>3.5787114151619281E-2</v>
      </c>
      <c r="J7" s="34">
        <f>'[2]Self Suff. Calc'!F5</f>
        <v>1.1733094724193571</v>
      </c>
      <c r="K7" s="35">
        <f>(I7*J7*J$4)+(I7*(1-J$4))</f>
        <v>3.8268012500830659E-2</v>
      </c>
      <c r="L7" s="35">
        <f>K7/K66</f>
        <v>3.6571614417240529E-2</v>
      </c>
      <c r="M7" s="35">
        <f>'[2]Resources-new'!M4</f>
        <v>4.50433352615279E-2</v>
      </c>
      <c r="N7" s="35">
        <f>ROUND(IF(L7&gt;M7,((L7*(L7/M7))*M$4)+(L7*(1-M$4)),IF(M7/L7&gt;2,L7*(1-M$4),((L7*((1-M7/L7)+1))*M$4)+(L7*(1-M$4)))),6)</f>
        <v>3.4876999999999998E-2</v>
      </c>
      <c r="O7" s="36">
        <f t="shared" ref="O7:O38" si="0">(N7/N$66)</f>
        <v>3.4315522243388089E-2</v>
      </c>
      <c r="P7" s="37">
        <f t="shared" ref="P7:P38" si="1">O7*$P$70</f>
        <v>11732361.318366205</v>
      </c>
      <c r="Q7" s="38"/>
      <c r="R7" s="39">
        <f t="shared" ref="R7:R38" si="2">IF(Q7=0,(AA9/AA$68)*Q$66,0)</f>
        <v>0</v>
      </c>
      <c r="S7" s="37">
        <f t="shared" ref="S7:S63" si="3">P7+Q7-R7</f>
        <v>11732361.318366205</v>
      </c>
      <c r="T7" s="40">
        <f t="shared" ref="T7:T38" si="4">X9*$P$69</f>
        <v>56874162.158311777</v>
      </c>
      <c r="U7" s="40">
        <f t="shared" ref="U7:U63" si="5">S7+T7</f>
        <v>68606523.476677984</v>
      </c>
      <c r="V7" s="41" t="e">
        <f t="shared" ref="V7:V38" si="6">U7/$U$66</f>
        <v>#REF!</v>
      </c>
      <c r="W7" s="26"/>
      <c r="X7" s="27"/>
      <c r="Y7" s="27"/>
      <c r="Z7" s="28"/>
      <c r="AA7" s="29"/>
      <c r="AB7" s="30"/>
    </row>
    <row r="8" spans="1:28" s="8" customFormat="1" ht="15" customHeight="1" x14ac:dyDescent="0.25">
      <c r="A8" s="42" t="s">
        <v>25</v>
      </c>
      <c r="B8" s="31">
        <f>'[1]State Population'!M6</f>
        <v>1135</v>
      </c>
      <c r="C8" s="32">
        <f t="shared" ref="C8:C63" si="7">B8/$B$66</f>
        <v>2.8758308712462648E-5</v>
      </c>
      <c r="D8" s="32">
        <f t="shared" ref="D8:D63" si="8">C8*$C$4</f>
        <v>1.4379154356231324E-5</v>
      </c>
      <c r="E8" s="33">
        <f>'[1]Poverty-Uninsured Population'!E4</f>
        <v>3.3683910283210892E-5</v>
      </c>
      <c r="F8" s="33">
        <f t="shared" ref="F8:F38" si="9">E8*$E$4</f>
        <v>1.0105173084963267E-5</v>
      </c>
      <c r="G8" s="32">
        <f>[1]Prevalence!J4</f>
        <v>3.3413314573713839E-5</v>
      </c>
      <c r="H8" s="32">
        <f t="shared" ref="H8:H38" si="10">G8*$G$4</f>
        <v>6.6826629147427678E-6</v>
      </c>
      <c r="I8" s="33">
        <f t="shared" ref="I8:I62" si="11">(C8*C$4)+(E8*E$4)+(G8*G$4)</f>
        <v>3.116699035593736E-5</v>
      </c>
      <c r="J8" s="34">
        <f>'[2]Self Suff. Calc'!F6</f>
        <v>0.90460550010772867</v>
      </c>
      <c r="K8" s="35">
        <f>(I8*J8*J$4)+(I8*(1-J$4))</f>
        <v>2.9977726572676604E-5</v>
      </c>
      <c r="L8" s="43">
        <f t="shared" ref="L8:L39" si="12">(K8/K$66)</f>
        <v>2.8648831900992945E-5</v>
      </c>
      <c r="M8" s="35">
        <f>'[2]Resources-new'!M5</f>
        <v>5.0474974891914347E-4</v>
      </c>
      <c r="N8" s="43">
        <f>ROUND(IF(L8&gt;M8,((L8*(L8/M8))*M$4)+(L8*(1-M$4)),IF(M8/L8&gt;2,L8*(1-M$4),((L8*((1-M8/L8)+1))*M$4)+(L8*(1-M$4)))),6)</f>
        <v>2.3E-5</v>
      </c>
      <c r="O8" s="36">
        <f t="shared" si="0"/>
        <v>2.2629727660003043E-5</v>
      </c>
      <c r="P8" s="37">
        <f t="shared" si="1"/>
        <v>7737.0275632199664</v>
      </c>
      <c r="Q8" s="39"/>
      <c r="R8" s="39">
        <f t="shared" si="2"/>
        <v>0</v>
      </c>
      <c r="S8" s="44">
        <f t="shared" si="3"/>
        <v>7737.0275632199664</v>
      </c>
      <c r="T8" s="40">
        <f t="shared" si="4"/>
        <v>1449937.2114295044</v>
      </c>
      <c r="U8" s="40">
        <f t="shared" si="5"/>
        <v>1457674.2389927243</v>
      </c>
      <c r="V8" s="45" t="e">
        <f t="shared" si="6"/>
        <v>#REF!</v>
      </c>
      <c r="W8" s="26"/>
      <c r="X8" s="27"/>
      <c r="Y8" s="27"/>
      <c r="Z8" s="28"/>
      <c r="AA8" s="29"/>
      <c r="AB8" s="30"/>
    </row>
    <row r="9" spans="1:28" ht="18" customHeight="1" x14ac:dyDescent="0.25">
      <c r="A9" s="42" t="s">
        <v>26</v>
      </c>
      <c r="B9" s="31">
        <f>'[1]State Population'!M7</f>
        <v>37377</v>
      </c>
      <c r="C9" s="32">
        <f t="shared" si="7"/>
        <v>9.4704784559093951E-4</v>
      </c>
      <c r="D9" s="32">
        <f t="shared" si="8"/>
        <v>4.7352392279546976E-4</v>
      </c>
      <c r="E9" s="33">
        <f>'[1]Poverty-Uninsured Population'!E5</f>
        <v>7.0693548619722539E-4</v>
      </c>
      <c r="F9" s="33">
        <f t="shared" si="9"/>
        <v>2.1208064585916762E-4</v>
      </c>
      <c r="G9" s="32">
        <f>[1]Prevalence!J5</f>
        <v>7.098071690524074E-4</v>
      </c>
      <c r="H9" s="32">
        <f t="shared" si="10"/>
        <v>1.4196143381048148E-4</v>
      </c>
      <c r="I9" s="33">
        <f t="shared" si="11"/>
        <v>8.2756600246511889E-4</v>
      </c>
      <c r="J9" s="34">
        <f>'[2]Self Suff. Calc'!F7</f>
        <v>0.96729188868321758</v>
      </c>
      <c r="K9" s="35">
        <f>(I9*J9*J$4)+(I9*(1-J$4))</f>
        <v>8.1673875409287344E-4</v>
      </c>
      <c r="L9" s="43">
        <f t="shared" si="12"/>
        <v>7.8053321409502624E-4</v>
      </c>
      <c r="M9" s="35">
        <f>'[2]Resources-new'!M6</f>
        <v>1.153680352519774E-3</v>
      </c>
      <c r="N9" s="43">
        <f>ROUND(IF(L9&gt;M9,((L9*(L9/M9))*M$4)+(L9*(1-M$4)),IF(M9/L9&gt;2,L9*(1-M$4),((L9*((1-M9/L9)+1))*M$4)+(L9*(1-M$4)))),6)</f>
        <v>7.0600000000000003E-4</v>
      </c>
      <c r="O9" s="36">
        <f t="shared" si="0"/>
        <v>6.9463424904183258E-4</v>
      </c>
      <c r="P9" s="37">
        <f t="shared" si="1"/>
        <v>237493.10694057812</v>
      </c>
      <c r="Q9" s="39"/>
      <c r="R9" s="39">
        <f t="shared" si="2"/>
        <v>0</v>
      </c>
      <c r="S9" s="44">
        <f t="shared" si="3"/>
        <v>237493.10694057812</v>
      </c>
      <c r="T9" s="40">
        <f t="shared" si="4"/>
        <v>2609952.2049191012</v>
      </c>
      <c r="U9" s="40">
        <f t="shared" si="5"/>
        <v>2847445.3118596794</v>
      </c>
      <c r="V9" s="45" t="e">
        <f t="shared" si="6"/>
        <v>#REF!</v>
      </c>
      <c r="W9" s="46"/>
      <c r="X9" s="47">
        <v>3.5777105344137861E-2</v>
      </c>
      <c r="Y9" s="47" t="e">
        <f t="shared" ref="Y9:Y40" si="13">V7-X9</f>
        <v>#REF!</v>
      </c>
      <c r="Z9" s="28">
        <f t="shared" ref="Z9:Z40" si="14">IF(B7&lt;20000,250000+100000,350000+100000)</f>
        <v>450000</v>
      </c>
      <c r="AA9" s="48">
        <f t="shared" ref="AA9:AA40" si="15">IF(Q7=0,P7,0)</f>
        <v>11732361.318366205</v>
      </c>
      <c r="AB9" s="49">
        <v>3.5777105344137861E-2</v>
      </c>
    </row>
    <row r="10" spans="1:28" ht="18" customHeight="1" x14ac:dyDescent="0.25">
      <c r="A10" s="13" t="s">
        <v>27</v>
      </c>
      <c r="B10" s="31">
        <f>'[1]State Population'!M8</f>
        <v>202669</v>
      </c>
      <c r="C10" s="32">
        <f t="shared" si="7"/>
        <v>5.1351697519348835E-3</v>
      </c>
      <c r="D10" s="32">
        <f t="shared" si="8"/>
        <v>2.5675848759674417E-3</v>
      </c>
      <c r="E10" s="33">
        <f>'[1]Poverty-Uninsured Population'!E6</f>
        <v>6.9236943330255379E-3</v>
      </c>
      <c r="F10" s="33">
        <f t="shared" si="9"/>
        <v>2.0771082999076615E-3</v>
      </c>
      <c r="G10" s="32">
        <f>[1]Prevalence!J6</f>
        <v>6.8208314858178541E-3</v>
      </c>
      <c r="H10" s="32">
        <f t="shared" si="10"/>
        <v>1.3641662971635709E-3</v>
      </c>
      <c r="I10" s="33">
        <f t="shared" si="11"/>
        <v>6.0088594730386734E-3</v>
      </c>
      <c r="J10" s="34">
        <f>'[2]Self Suff. Calc'!F8</f>
        <v>0.86610243577923329</v>
      </c>
      <c r="K10" s="35">
        <f>(I10*J10*J$4)+(I10*(1-J$4))</f>
        <v>5.6870308141647695E-3</v>
      </c>
      <c r="L10" s="43">
        <f t="shared" si="12"/>
        <v>5.4349281429257618E-3</v>
      </c>
      <c r="M10" s="35">
        <f>'[2]Resources-new'!M8</f>
        <v>7.8361740798226515E-3</v>
      </c>
      <c r="N10" s="43">
        <f>ROUND(IF(L10&gt;M10,((L10*(L10/M10))*M$4)+(L10*(1-M$4)),IF(M10/L10&gt;2,L10*(1-M$4),((L10*((1-M10/L10)+1))*M$4)+(L10*(1-M$4)))),6)</f>
        <v>4.9550000000000002E-3</v>
      </c>
      <c r="O10" s="36">
        <f t="shared" si="0"/>
        <v>4.8752304589267425E-3</v>
      </c>
      <c r="P10" s="37">
        <f t="shared" si="1"/>
        <v>1666824.8511197797</v>
      </c>
      <c r="Q10" s="39"/>
      <c r="R10" s="39">
        <f t="shared" si="2"/>
        <v>0</v>
      </c>
      <c r="S10" s="44">
        <f t="shared" si="3"/>
        <v>1666824.8511197797</v>
      </c>
      <c r="T10" s="40">
        <f t="shared" si="4"/>
        <v>9302296.2255544737</v>
      </c>
      <c r="U10" s="40">
        <f t="shared" si="5"/>
        <v>10969121.076674253</v>
      </c>
      <c r="V10" s="45" t="e">
        <f t="shared" si="6"/>
        <v>#REF!</v>
      </c>
      <c r="W10" s="46"/>
      <c r="X10" s="47">
        <v>9.1209354805621087E-4</v>
      </c>
      <c r="Y10" s="47" t="e">
        <f t="shared" si="13"/>
        <v>#REF!</v>
      </c>
      <c r="Z10" s="28">
        <f t="shared" si="14"/>
        <v>350000</v>
      </c>
      <c r="AA10" s="48">
        <f t="shared" si="15"/>
        <v>7737.0275632199664</v>
      </c>
      <c r="AB10" s="50">
        <v>9.1209354805621087E-4</v>
      </c>
    </row>
    <row r="11" spans="1:28" ht="18" customHeight="1" x14ac:dyDescent="0.25">
      <c r="A11" s="13" t="s">
        <v>28</v>
      </c>
      <c r="B11" s="31">
        <f>'[1]State Population'!M9</f>
        <v>45036</v>
      </c>
      <c r="C11" s="32">
        <f t="shared" si="7"/>
        <v>1.1411094195369761E-3</v>
      </c>
      <c r="D11" s="32">
        <f t="shared" si="8"/>
        <v>5.7055470976848804E-4</v>
      </c>
      <c r="E11" s="33">
        <f>'[1]Poverty-Uninsured Population'!E7</f>
        <v>1.0665832455740481E-3</v>
      </c>
      <c r="F11" s="33">
        <f t="shared" si="9"/>
        <v>3.1997497367221441E-4</v>
      </c>
      <c r="G11" s="32">
        <f>[1]Prevalence!J7</f>
        <v>1.0764505668072132E-3</v>
      </c>
      <c r="H11" s="32">
        <f t="shared" si="10"/>
        <v>2.1529011336144266E-4</v>
      </c>
      <c r="I11" s="33">
        <f t="shared" si="11"/>
        <v>1.1058197968021452E-3</v>
      </c>
      <c r="J11" s="34">
        <f>'[2]Self Suff. Calc'!F9</f>
        <v>0.9437650288074253</v>
      </c>
      <c r="K11" s="35">
        <f>(I11*J11*J$4)+(I11*(1-J$4))</f>
        <v>1.0809454990352062E-3</v>
      </c>
      <c r="L11" s="43">
        <f t="shared" si="12"/>
        <v>1.0330278322112786E-3</v>
      </c>
      <c r="M11" s="35">
        <f>'[2]Resources-new'!M9</f>
        <v>1.342197046752308E-3</v>
      </c>
      <c r="N11" s="43">
        <f>ROUND(IF(L11&gt;M11,((L11*(L11/M11))*M$4)+(L11*(1-M$4)),IF(M11/L11&gt;2,L11*(1-M$4),((L11*((1-M11/L11)+1))*M$4)+(L11*(1-M$4)))),6)</f>
        <v>9.7099999999999997E-4</v>
      </c>
      <c r="O11" s="36">
        <f t="shared" si="0"/>
        <v>9.5536806773317189E-4</v>
      </c>
      <c r="P11" s="37">
        <f t="shared" si="1"/>
        <v>326637.12016898202</v>
      </c>
      <c r="Q11" s="39"/>
      <c r="R11" s="39">
        <f t="shared" si="2"/>
        <v>0</v>
      </c>
      <c r="S11" s="44">
        <f t="shared" si="3"/>
        <v>326637.12016898202</v>
      </c>
      <c r="T11" s="40">
        <f t="shared" si="4"/>
        <v>2822094.3902620822</v>
      </c>
      <c r="U11" s="40">
        <f t="shared" si="5"/>
        <v>3148731.5104310643</v>
      </c>
      <c r="V11" s="45" t="e">
        <f t="shared" si="6"/>
        <v>#REF!</v>
      </c>
      <c r="W11" s="46"/>
      <c r="X11" s="47">
        <v>1.6418094163503948E-3</v>
      </c>
      <c r="Y11" s="47" t="e">
        <f t="shared" si="13"/>
        <v>#REF!</v>
      </c>
      <c r="Z11" s="28">
        <f t="shared" si="14"/>
        <v>450000</v>
      </c>
      <c r="AA11" s="48">
        <f t="shared" si="15"/>
        <v>237493.10694057812</v>
      </c>
      <c r="AB11" s="50">
        <v>1.6418094163503948E-3</v>
      </c>
    </row>
    <row r="12" spans="1:28" ht="18" customHeight="1" x14ac:dyDescent="0.25">
      <c r="A12" s="13" t="s">
        <v>29</v>
      </c>
      <c r="B12" s="31">
        <f>'[1]State Population'!M10</f>
        <v>22248</v>
      </c>
      <c r="C12" s="32">
        <f t="shared" si="7"/>
        <v>5.6371352619812248E-4</v>
      </c>
      <c r="D12" s="32">
        <f t="shared" si="8"/>
        <v>2.8185676309906124E-4</v>
      </c>
      <c r="E12" s="33">
        <f>'[1]Poverty-Uninsured Population'!E8</f>
        <v>6.5913770512866549E-4</v>
      </c>
      <c r="F12" s="33">
        <f t="shared" si="9"/>
        <v>1.9774131153859964E-4</v>
      </c>
      <c r="G12" s="32">
        <f>[1]Prevalence!J8</f>
        <v>7.3780210828984331E-4</v>
      </c>
      <c r="H12" s="32">
        <f t="shared" si="10"/>
        <v>1.4756042165796866E-4</v>
      </c>
      <c r="I12" s="33">
        <f t="shared" si="11"/>
        <v>6.2715849629562954E-4</v>
      </c>
      <c r="J12" s="34">
        <f>'[2]Self Suff. Calc'!F10</f>
        <v>0.83604939588164595</v>
      </c>
      <c r="K12" s="35">
        <f t="shared" ref="K12:K63" si="16">(I12*J12*J$4)+(I12*(1-J$4))</f>
        <v>5.8602929055737879E-4</v>
      </c>
      <c r="L12" s="43">
        <f t="shared" si="12"/>
        <v>5.6005096295524254E-4</v>
      </c>
      <c r="M12" s="35">
        <f>'[2]Resources-new'!M10</f>
        <v>1.1506299712367226E-3</v>
      </c>
      <c r="N12" s="43">
        <f t="shared" ref="N12:N63" si="17">ROUND(IF(L12&gt;M12,((L12*(L12/M12))*M$4)+(L12*(1-M$4)),IF(M12/L12&gt;2,L12*(1-M$4),((L12*((1-M12/L12)+1))*M$4)+(L12*(1-M$4)))),6)</f>
        <v>4.4799999999999999E-4</v>
      </c>
      <c r="O12" s="36">
        <f t="shared" si="0"/>
        <v>4.4078773876875493E-4</v>
      </c>
      <c r="P12" s="37">
        <f t="shared" si="1"/>
        <v>150703.84123141499</v>
      </c>
      <c r="Q12" s="39"/>
      <c r="R12" s="39">
        <f t="shared" si="2"/>
        <v>0</v>
      </c>
      <c r="S12" s="44">
        <f t="shared" si="3"/>
        <v>150703.84123141499</v>
      </c>
      <c r="T12" s="40">
        <f t="shared" si="4"/>
        <v>2350033.1861360795</v>
      </c>
      <c r="U12" s="40">
        <f t="shared" si="5"/>
        <v>2500737.0273674945</v>
      </c>
      <c r="V12" s="45" t="e">
        <f t="shared" si="6"/>
        <v>#REF!</v>
      </c>
      <c r="W12" s="46"/>
      <c r="X12" s="47">
        <v>5.851677095086676E-3</v>
      </c>
      <c r="Y12" s="47" t="e">
        <f t="shared" si="13"/>
        <v>#REF!</v>
      </c>
      <c r="Z12" s="28">
        <f t="shared" si="14"/>
        <v>450000</v>
      </c>
      <c r="AA12" s="48">
        <f t="shared" si="15"/>
        <v>1666824.8511197797</v>
      </c>
      <c r="AB12" s="50">
        <v>5.851677095086676E-3</v>
      </c>
    </row>
    <row r="13" spans="1:28" ht="18" customHeight="1" x14ac:dyDescent="0.25">
      <c r="A13" s="13" t="s">
        <v>30</v>
      </c>
      <c r="B13" s="31">
        <f>'[1]State Population'!M11</f>
        <v>1153854</v>
      </c>
      <c r="C13" s="32">
        <f t="shared" si="7"/>
        <v>2.9236026027409583E-2</v>
      </c>
      <c r="D13" s="32">
        <f t="shared" si="8"/>
        <v>1.4618013013704792E-2</v>
      </c>
      <c r="E13" s="33">
        <f>'[1]Poverty-Uninsured Population'!E9</f>
        <v>1.9921532695379073E-2</v>
      </c>
      <c r="F13" s="33">
        <f t="shared" si="9"/>
        <v>5.9764598086137219E-3</v>
      </c>
      <c r="G13" s="32">
        <f>[1]Prevalence!J9</f>
        <v>1.6907137174299199E-2</v>
      </c>
      <c r="H13" s="32">
        <f t="shared" si="10"/>
        <v>3.3814274348598402E-3</v>
      </c>
      <c r="I13" s="33">
        <f t="shared" si="11"/>
        <v>2.3975900257178356E-2</v>
      </c>
      <c r="J13" s="34">
        <f>'[2]Self Suff. Calc'!F11</f>
        <v>1.1777092781536223</v>
      </c>
      <c r="K13" s="35">
        <f t="shared" si="16"/>
        <v>2.5680196228292922E-2</v>
      </c>
      <c r="L13" s="43">
        <f t="shared" si="12"/>
        <v>2.4541808503899108E-2</v>
      </c>
      <c r="M13" s="35">
        <f>'[2]Resources-new'!M11</f>
        <v>2.4153365100820369E-2</v>
      </c>
      <c r="N13" s="43">
        <f t="shared" si="17"/>
        <v>2.4621000000000001E-2</v>
      </c>
      <c r="O13" s="36">
        <f t="shared" si="0"/>
        <v>2.4224631509431955E-2</v>
      </c>
      <c r="P13" s="37">
        <f t="shared" si="1"/>
        <v>8282319.8101756005</v>
      </c>
      <c r="Q13" s="39"/>
      <c r="R13" s="39">
        <f t="shared" si="2"/>
        <v>0</v>
      </c>
      <c r="S13" s="44">
        <f t="shared" si="3"/>
        <v>8282319.8101756005</v>
      </c>
      <c r="T13" s="40">
        <f t="shared" si="4"/>
        <v>36128254.42824509</v>
      </c>
      <c r="U13" s="40">
        <f t="shared" si="5"/>
        <v>44410574.238420688</v>
      </c>
      <c r="V13" s="45" t="e">
        <f t="shared" si="6"/>
        <v>#REF!</v>
      </c>
      <c r="W13" s="46"/>
      <c r="X13" s="47">
        <v>1.7752590009231716E-3</v>
      </c>
      <c r="Y13" s="47" t="e">
        <f t="shared" si="13"/>
        <v>#REF!</v>
      </c>
      <c r="Z13" s="28">
        <f t="shared" si="14"/>
        <v>450000</v>
      </c>
      <c r="AA13" s="48">
        <f t="shared" si="15"/>
        <v>326637.12016898202</v>
      </c>
      <c r="AB13" s="50">
        <v>1.7752590009231716E-3</v>
      </c>
    </row>
    <row r="14" spans="1:28" ht="18" customHeight="1" x14ac:dyDescent="0.25">
      <c r="A14" s="13" t="s">
        <v>31</v>
      </c>
      <c r="B14" s="31">
        <f>'[1]State Population'!M12</f>
        <v>26949</v>
      </c>
      <c r="C14" s="32">
        <f t="shared" si="7"/>
        <v>6.8282613347326509E-4</v>
      </c>
      <c r="D14" s="32">
        <f t="shared" si="8"/>
        <v>3.4141306673663254E-4</v>
      </c>
      <c r="E14" s="33">
        <f>'[1]Poverty-Uninsured Population'!E10</f>
        <v>9.2185024498142728E-4</v>
      </c>
      <c r="F14" s="33">
        <f t="shared" si="9"/>
        <v>2.7655507349442815E-4</v>
      </c>
      <c r="G14" s="32">
        <f>[1]Prevalence!J10</f>
        <v>8.3894511456703122E-4</v>
      </c>
      <c r="H14" s="32">
        <f t="shared" si="10"/>
        <v>1.6778902291340626E-4</v>
      </c>
      <c r="I14" s="33">
        <f t="shared" si="11"/>
        <v>7.8575716314446689E-4</v>
      </c>
      <c r="J14" s="34">
        <f>'[2]Self Suff. Calc'!F12</f>
        <v>0.83284090402199262</v>
      </c>
      <c r="K14" s="35">
        <f t="shared" si="16"/>
        <v>7.3321858032467774E-4</v>
      </c>
      <c r="L14" s="43">
        <f t="shared" si="12"/>
        <v>7.0071543962751026E-4</v>
      </c>
      <c r="M14" s="35">
        <f>'[2]Resources-new'!M12</f>
        <v>1.3420511828897378E-3</v>
      </c>
      <c r="N14" s="43">
        <f t="shared" si="17"/>
        <v>5.7200000000000003E-4</v>
      </c>
      <c r="O14" s="36">
        <f t="shared" si="0"/>
        <v>5.6279148789224959E-4</v>
      </c>
      <c r="P14" s="37">
        <f t="shared" si="1"/>
        <v>192416.51157225308</v>
      </c>
      <c r="Q14" s="51"/>
      <c r="R14" s="39">
        <f t="shared" si="2"/>
        <v>0</v>
      </c>
      <c r="S14" s="44">
        <f t="shared" si="3"/>
        <v>192416.51157225308</v>
      </c>
      <c r="T14" s="40">
        <f t="shared" si="4"/>
        <v>2473633.3217932507</v>
      </c>
      <c r="U14" s="40">
        <f t="shared" si="5"/>
        <v>2666049.8333655037</v>
      </c>
      <c r="V14" s="45" t="e">
        <f t="shared" si="6"/>
        <v>#REF!</v>
      </c>
      <c r="W14" s="46"/>
      <c r="X14" s="47">
        <v>1.4783054672274079E-3</v>
      </c>
      <c r="Y14" s="47" t="e">
        <f t="shared" si="13"/>
        <v>#REF!</v>
      </c>
      <c r="Z14" s="28">
        <f t="shared" si="14"/>
        <v>450000</v>
      </c>
      <c r="AA14" s="48">
        <f t="shared" si="15"/>
        <v>150703.84123141499</v>
      </c>
      <c r="AB14" s="50">
        <v>1.4783054672274079E-3</v>
      </c>
    </row>
    <row r="15" spans="1:28" ht="18" customHeight="1" x14ac:dyDescent="0.25">
      <c r="A15" s="13" t="s">
        <v>32</v>
      </c>
      <c r="B15" s="31">
        <f>'[1]State Population'!M13</f>
        <v>195362</v>
      </c>
      <c r="C15" s="32">
        <f t="shared" si="7"/>
        <v>4.950027054347249E-3</v>
      </c>
      <c r="D15" s="32">
        <f t="shared" si="8"/>
        <v>2.4750135271736245E-3</v>
      </c>
      <c r="E15" s="33">
        <f>'[1]Poverty-Uninsured Population'!E11</f>
        <v>3.2582706425876335E-3</v>
      </c>
      <c r="F15" s="33">
        <f t="shared" si="9"/>
        <v>9.7748119277629004E-4</v>
      </c>
      <c r="G15" s="32">
        <f>[1]Prevalence!J11</f>
        <v>2.7082846055829133E-3</v>
      </c>
      <c r="H15" s="32">
        <f t="shared" si="10"/>
        <v>5.416569211165827E-4</v>
      </c>
      <c r="I15" s="33">
        <f t="shared" si="11"/>
        <v>3.9941516410664972E-3</v>
      </c>
      <c r="J15" s="34">
        <f>'[2]Self Suff. Calc'!F13</f>
        <v>1.0672656520685662</v>
      </c>
      <c r="K15" s="35">
        <f t="shared" si="16"/>
        <v>4.1016193269053257E-3</v>
      </c>
      <c r="L15" s="43">
        <f t="shared" si="12"/>
        <v>3.9197969977308638E-3</v>
      </c>
      <c r="M15" s="35">
        <f>'[2]Resources-new'!M13</f>
        <v>3.4605988904635255E-3</v>
      </c>
      <c r="N15" s="43">
        <f t="shared" si="17"/>
        <v>4.0239999999999998E-3</v>
      </c>
      <c r="O15" s="36">
        <f t="shared" si="0"/>
        <v>3.9592184392979232E-3</v>
      </c>
      <c r="P15" s="37">
        <f t="shared" si="1"/>
        <v>1353643.4310607451</v>
      </c>
      <c r="Q15" s="39"/>
      <c r="R15" s="39">
        <f t="shared" si="2"/>
        <v>0</v>
      </c>
      <c r="S15" s="44">
        <f t="shared" si="3"/>
        <v>1353643.4310607451</v>
      </c>
      <c r="T15" s="40">
        <f t="shared" si="4"/>
        <v>6465200.2357139476</v>
      </c>
      <c r="U15" s="40">
        <f t="shared" si="5"/>
        <v>7818843.6667746929</v>
      </c>
      <c r="V15" s="45" t="e">
        <f t="shared" si="6"/>
        <v>#REF!</v>
      </c>
      <c r="W15" s="46"/>
      <c r="X15" s="47">
        <v>2.2726741204226075E-2</v>
      </c>
      <c r="Y15" s="47" t="e">
        <f t="shared" si="13"/>
        <v>#REF!</v>
      </c>
      <c r="Z15" s="28">
        <f t="shared" si="14"/>
        <v>450000</v>
      </c>
      <c r="AA15" s="48">
        <f t="shared" si="15"/>
        <v>8282319.8101756005</v>
      </c>
      <c r="AB15" s="50">
        <v>2.2726741204226075E-2</v>
      </c>
    </row>
    <row r="16" spans="1:28" ht="18" customHeight="1" x14ac:dyDescent="0.25">
      <c r="A16" s="13" t="s">
        <v>33</v>
      </c>
      <c r="B16" s="31">
        <f>'[1]State Population'!M14</f>
        <v>1026681</v>
      </c>
      <c r="C16" s="32">
        <f t="shared" si="7"/>
        <v>2.601375255261662E-2</v>
      </c>
      <c r="D16" s="32">
        <f t="shared" si="8"/>
        <v>1.300687627630831E-2</v>
      </c>
      <c r="E16" s="33">
        <f>'[1]Poverty-Uninsured Population'!E12</f>
        <v>3.7027274264397218E-2</v>
      </c>
      <c r="F16" s="33">
        <f t="shared" si="9"/>
        <v>1.1108182279319164E-2</v>
      </c>
      <c r="G16" s="32">
        <f>[1]Prevalence!J12</f>
        <v>3.8543612954612977E-2</v>
      </c>
      <c r="H16" s="32">
        <f t="shared" si="10"/>
        <v>7.7087225909225959E-3</v>
      </c>
      <c r="I16" s="33">
        <f t="shared" si="11"/>
        <v>3.1823781146550073E-2</v>
      </c>
      <c r="J16" s="34">
        <f>'[2]Self Suff. Calc'!F14</f>
        <v>0.83576507003989797</v>
      </c>
      <c r="K16" s="35">
        <f t="shared" si="16"/>
        <v>2.9733150559482367E-2</v>
      </c>
      <c r="L16" s="43">
        <f t="shared" si="12"/>
        <v>2.8415097796039061E-2</v>
      </c>
      <c r="M16" s="35">
        <f>'[2]Resources-new'!M14</f>
        <v>2.7485977717543002E-2</v>
      </c>
      <c r="N16" s="43">
        <f t="shared" si="17"/>
        <v>2.8607E-2</v>
      </c>
      <c r="O16" s="36">
        <f t="shared" si="0"/>
        <v>2.8146461703030742E-2</v>
      </c>
      <c r="P16" s="37">
        <f t="shared" si="1"/>
        <v>9623180.3261318952</v>
      </c>
      <c r="Q16" s="39"/>
      <c r="R16" s="39">
        <f t="shared" si="2"/>
        <v>0</v>
      </c>
      <c r="S16" s="44">
        <f t="shared" si="3"/>
        <v>9623180.3261318952</v>
      </c>
      <c r="T16" s="40">
        <f t="shared" si="4"/>
        <v>39119279.874629639</v>
      </c>
      <c r="U16" s="40">
        <f t="shared" si="5"/>
        <v>48742460.200761534</v>
      </c>
      <c r="V16" s="45" t="e">
        <f t="shared" si="6"/>
        <v>#REF!</v>
      </c>
      <c r="W16" s="46"/>
      <c r="X16" s="47">
        <v>1.5560570314904093E-3</v>
      </c>
      <c r="Y16" s="47" t="e">
        <f t="shared" si="13"/>
        <v>#REF!</v>
      </c>
      <c r="Z16" s="28">
        <f t="shared" si="14"/>
        <v>450000</v>
      </c>
      <c r="AA16" s="48">
        <f t="shared" si="15"/>
        <v>192416.51157225308</v>
      </c>
      <c r="AB16" s="50">
        <v>1.5560570314904093E-3</v>
      </c>
    </row>
    <row r="17" spans="1:28" ht="18" customHeight="1" x14ac:dyDescent="0.25">
      <c r="A17" s="13" t="s">
        <v>34</v>
      </c>
      <c r="B17" s="31">
        <f>'[1]State Population'!M15</f>
        <v>29679</v>
      </c>
      <c r="C17" s="32">
        <f t="shared" si="7"/>
        <v>7.5199810068473912E-4</v>
      </c>
      <c r="D17" s="32">
        <f t="shared" si="8"/>
        <v>3.7599905034236956E-4</v>
      </c>
      <c r="E17" s="33">
        <f>'[1]Poverty-Uninsured Population'!E13</f>
        <v>1.0201936247440846E-3</v>
      </c>
      <c r="F17" s="33">
        <f t="shared" si="9"/>
        <v>3.0605808742322535E-4</v>
      </c>
      <c r="G17" s="32">
        <f>[1]Prevalence!J13</f>
        <v>1.0141392504400173E-3</v>
      </c>
      <c r="H17" s="32">
        <f t="shared" si="10"/>
        <v>2.0282785008800348E-4</v>
      </c>
      <c r="I17" s="33">
        <f t="shared" si="11"/>
        <v>8.8488498785359846E-4</v>
      </c>
      <c r="J17" s="34">
        <f>'[2]Self Suff. Calc'!F15</f>
        <v>0.82913488524524825</v>
      </c>
      <c r="K17" s="35">
        <f t="shared" si="16"/>
        <v>8.2440659785585366E-4</v>
      </c>
      <c r="L17" s="43">
        <f t="shared" si="12"/>
        <v>7.8786114693463389E-4</v>
      </c>
      <c r="M17" s="35">
        <f>'[2]Resources-new'!M15</f>
        <v>1.2572252417849942E-3</v>
      </c>
      <c r="N17" s="43">
        <f t="shared" si="17"/>
        <v>6.9399999999999996E-4</v>
      </c>
      <c r="O17" s="36">
        <f t="shared" si="0"/>
        <v>6.828274346105265E-4</v>
      </c>
      <c r="P17" s="37">
        <f t="shared" si="1"/>
        <v>233456.39690759373</v>
      </c>
      <c r="Q17" s="39"/>
      <c r="R17" s="39">
        <f t="shared" si="2"/>
        <v>0</v>
      </c>
      <c r="S17" s="44">
        <f t="shared" si="3"/>
        <v>233456.39690759373</v>
      </c>
      <c r="T17" s="40">
        <f t="shared" si="4"/>
        <v>2487004.3127218629</v>
      </c>
      <c r="U17" s="40">
        <f t="shared" si="5"/>
        <v>2720460.7096294565</v>
      </c>
      <c r="V17" s="45" t="e">
        <f t="shared" si="6"/>
        <v>#REF!</v>
      </c>
      <c r="W17" s="46"/>
      <c r="X17" s="47">
        <v>4.0669812288439836E-3</v>
      </c>
      <c r="Y17" s="47" t="e">
        <f t="shared" si="13"/>
        <v>#REF!</v>
      </c>
      <c r="Z17" s="28">
        <f t="shared" si="14"/>
        <v>450000</v>
      </c>
      <c r="AA17" s="48">
        <f t="shared" si="15"/>
        <v>1353643.4310607451</v>
      </c>
      <c r="AB17" s="50">
        <v>4.0669812288439836E-3</v>
      </c>
    </row>
    <row r="18" spans="1:28" ht="18" customHeight="1" x14ac:dyDescent="0.25">
      <c r="A18" s="13" t="s">
        <v>35</v>
      </c>
      <c r="B18" s="31">
        <f>'[1]State Population'!M16</f>
        <v>130851</v>
      </c>
      <c r="C18" s="32">
        <f t="shared" si="7"/>
        <v>3.3154655976514978E-3</v>
      </c>
      <c r="D18" s="32">
        <f t="shared" si="8"/>
        <v>1.6577327988257489E-3</v>
      </c>
      <c r="E18" s="33">
        <f>'[1]Poverty-Uninsured Population'!E14</f>
        <v>4.5760258383088694E-3</v>
      </c>
      <c r="F18" s="33">
        <f t="shared" si="9"/>
        <v>1.3728077514926608E-3</v>
      </c>
      <c r="G18" s="32">
        <f>[1]Prevalence!J14</f>
        <v>4.343730894582799E-3</v>
      </c>
      <c r="H18" s="32">
        <f t="shared" si="10"/>
        <v>8.6874617891655984E-4</v>
      </c>
      <c r="I18" s="33">
        <f t="shared" si="11"/>
        <v>3.8992867292349694E-3</v>
      </c>
      <c r="J18" s="34">
        <f>'[2]Self Suff. Calc'!F16</f>
        <v>0.9269422836918757</v>
      </c>
      <c r="K18" s="35">
        <f t="shared" si="16"/>
        <v>3.7853375357675763E-3</v>
      </c>
      <c r="L18" s="43">
        <f t="shared" si="12"/>
        <v>3.6175357890403711E-3</v>
      </c>
      <c r="M18" s="35">
        <f>'[2]Resources-new'!M16</f>
        <v>4.5761451893605526E-3</v>
      </c>
      <c r="N18" s="43">
        <f t="shared" si="17"/>
        <v>3.4259999999999998E-3</v>
      </c>
      <c r="O18" s="36">
        <f t="shared" si="0"/>
        <v>3.3708455201378442E-3</v>
      </c>
      <c r="P18" s="37">
        <f t="shared" si="1"/>
        <v>1152480.7144170261</v>
      </c>
      <c r="Q18" s="39"/>
      <c r="R18" s="39">
        <f t="shared" si="2"/>
        <v>0</v>
      </c>
      <c r="S18" s="44">
        <f t="shared" si="3"/>
        <v>1152480.7144170261</v>
      </c>
      <c r="T18" s="40">
        <f t="shared" si="4"/>
        <v>5737296.5344295008</v>
      </c>
      <c r="U18" s="40">
        <f t="shared" si="5"/>
        <v>6889777.2488465272</v>
      </c>
      <c r="V18" s="45" t="e">
        <f t="shared" si="6"/>
        <v>#REF!</v>
      </c>
      <c r="W18" s="46"/>
      <c r="X18" s="47">
        <v>2.4608267514616883E-2</v>
      </c>
      <c r="Y18" s="47" t="e">
        <f t="shared" si="13"/>
        <v>#REF!</v>
      </c>
      <c r="Z18" s="28">
        <f t="shared" si="14"/>
        <v>450000</v>
      </c>
      <c r="AA18" s="48">
        <f t="shared" si="15"/>
        <v>9623180.3261318952</v>
      </c>
      <c r="AB18" s="50">
        <v>2.4608267514616883E-2</v>
      </c>
    </row>
    <row r="19" spans="1:28" ht="18" customHeight="1" x14ac:dyDescent="0.25">
      <c r="A19" s="13" t="s">
        <v>36</v>
      </c>
      <c r="B19" s="31">
        <f>'[1]State Population'!M17</f>
        <v>186034</v>
      </c>
      <c r="C19" s="32">
        <f t="shared" si="7"/>
        <v>4.7136768308495827E-3</v>
      </c>
      <c r="D19" s="32">
        <f t="shared" si="8"/>
        <v>2.3568384154247913E-3</v>
      </c>
      <c r="E19" s="33">
        <f>'[1]Poverty-Uninsured Population'!E15</f>
        <v>6.6486234017428597E-3</v>
      </c>
      <c r="F19" s="33">
        <f t="shared" si="9"/>
        <v>1.9945870205228576E-3</v>
      </c>
      <c r="G19" s="32">
        <f>[1]Prevalence!J15</f>
        <v>6.6573771631734703E-3</v>
      </c>
      <c r="H19" s="32">
        <f t="shared" si="10"/>
        <v>1.3314754326346941E-3</v>
      </c>
      <c r="I19" s="33">
        <f t="shared" si="11"/>
        <v>5.6829008685823426E-3</v>
      </c>
      <c r="J19" s="34">
        <f>'[2]Self Suff. Calc'!F17</f>
        <v>0.77759214741485616</v>
      </c>
      <c r="K19" s="35">
        <f t="shared" si="16"/>
        <v>5.1773321571280837E-3</v>
      </c>
      <c r="L19" s="43">
        <f t="shared" si="12"/>
        <v>4.9478241222054185E-3</v>
      </c>
      <c r="M19" s="35">
        <f>'[2]Resources-new'!M17</f>
        <v>5.5216945773016455E-3</v>
      </c>
      <c r="N19" s="43">
        <f t="shared" si="17"/>
        <v>4.8329999999999996E-3</v>
      </c>
      <c r="O19" s="36">
        <f t="shared" si="0"/>
        <v>4.7551945122084648E-3</v>
      </c>
      <c r="P19" s="37">
        <f t="shared" si="1"/>
        <v>1625784.9657844387</v>
      </c>
      <c r="Q19" s="39"/>
      <c r="R19" s="39">
        <f t="shared" si="2"/>
        <v>0</v>
      </c>
      <c r="S19" s="44">
        <f t="shared" si="3"/>
        <v>1625784.9657844387</v>
      </c>
      <c r="T19" s="40">
        <f t="shared" si="4"/>
        <v>7904049.3083246043</v>
      </c>
      <c r="U19" s="40">
        <f t="shared" si="5"/>
        <v>9529834.2741090432</v>
      </c>
      <c r="V19" s="45" t="e">
        <f t="shared" si="6"/>
        <v>#REF!</v>
      </c>
      <c r="W19" s="46"/>
      <c r="X19" s="47">
        <v>1.5644681505795467E-3</v>
      </c>
      <c r="Y19" s="47" t="e">
        <f t="shared" si="13"/>
        <v>#REF!</v>
      </c>
      <c r="Z19" s="28">
        <f t="shared" si="14"/>
        <v>450000</v>
      </c>
      <c r="AA19" s="48">
        <f t="shared" si="15"/>
        <v>233456.39690759373</v>
      </c>
      <c r="AB19" s="50">
        <v>1.5644681505795467E-3</v>
      </c>
    </row>
    <row r="20" spans="1:28" ht="18" customHeight="1" x14ac:dyDescent="0.25">
      <c r="A20" s="13" t="s">
        <v>37</v>
      </c>
      <c r="B20" s="31">
        <f>'[1]State Population'!M18</f>
        <v>18563</v>
      </c>
      <c r="C20" s="32">
        <f t="shared" si="7"/>
        <v>4.7034403932109617E-4</v>
      </c>
      <c r="D20" s="32">
        <f t="shared" si="8"/>
        <v>2.3517201966054808E-4</v>
      </c>
      <c r="E20" s="33">
        <f>'[1]Poverty-Uninsured Population'!E16</f>
        <v>4.0875632123330333E-4</v>
      </c>
      <c r="F20" s="33">
        <f t="shared" si="9"/>
        <v>1.2262689636999098E-4</v>
      </c>
      <c r="G20" s="32">
        <f>[1]Prevalence!J16</f>
        <v>4.7410784192431795E-4</v>
      </c>
      <c r="H20" s="32">
        <f t="shared" si="10"/>
        <v>9.4821568384863595E-5</v>
      </c>
      <c r="I20" s="33">
        <f t="shared" si="11"/>
        <v>4.5262048441540269E-4</v>
      </c>
      <c r="J20" s="34">
        <f>'[2]Self Suff. Calc'!F18</f>
        <v>0.9653036308917049</v>
      </c>
      <c r="K20" s="35">
        <f t="shared" si="16"/>
        <v>4.4633876945810179E-4</v>
      </c>
      <c r="L20" s="43">
        <f t="shared" si="12"/>
        <v>4.2655283902536071E-4</v>
      </c>
      <c r="M20" s="35">
        <f>'[2]Resources-new'!M18</f>
        <v>9.8525427133514172E-4</v>
      </c>
      <c r="N20" s="43">
        <f t="shared" si="17"/>
        <v>3.4099999999999999E-4</v>
      </c>
      <c r="O20" s="36">
        <f t="shared" si="0"/>
        <v>3.3551031008961031E-4</v>
      </c>
      <c r="P20" s="37">
        <f t="shared" si="1"/>
        <v>114709.84343730471</v>
      </c>
      <c r="Q20" s="39"/>
      <c r="R20" s="39">
        <f t="shared" si="2"/>
        <v>0</v>
      </c>
      <c r="S20" s="44">
        <f t="shared" si="3"/>
        <v>114709.84343730471</v>
      </c>
      <c r="T20" s="40">
        <f t="shared" si="4"/>
        <v>1677407.1180808947</v>
      </c>
      <c r="U20" s="40">
        <f t="shared" si="5"/>
        <v>1792116.9615181994</v>
      </c>
      <c r="V20" s="45" t="e">
        <f t="shared" si="6"/>
        <v>#REF!</v>
      </c>
      <c r="W20" s="46"/>
      <c r="X20" s="47">
        <v>3.60908811160119E-3</v>
      </c>
      <c r="Y20" s="47" t="e">
        <f t="shared" si="13"/>
        <v>#REF!</v>
      </c>
      <c r="Z20" s="28">
        <f t="shared" si="14"/>
        <v>450000</v>
      </c>
      <c r="AA20" s="48">
        <f t="shared" si="15"/>
        <v>1152480.7144170261</v>
      </c>
      <c r="AB20" s="50">
        <v>3.60908811160119E-3</v>
      </c>
    </row>
    <row r="21" spans="1:28" ht="18" customHeight="1" x14ac:dyDescent="0.25">
      <c r="A21" s="13" t="s">
        <v>38</v>
      </c>
      <c r="B21" s="31">
        <f>'[1]State Population'!M19</f>
        <v>914193</v>
      </c>
      <c r="C21" s="32">
        <f t="shared" si="7"/>
        <v>2.3163563450900763E-2</v>
      </c>
      <c r="D21" s="32">
        <f t="shared" si="8"/>
        <v>1.1581781725450381E-2</v>
      </c>
      <c r="E21" s="33">
        <f>'[1]Poverty-Uninsured Population'!E17</f>
        <v>3.3380086359979438E-2</v>
      </c>
      <c r="F21" s="33">
        <f t="shared" si="9"/>
        <v>1.001402590799383E-2</v>
      </c>
      <c r="G21" s="32">
        <f>[1]Prevalence!J17</f>
        <v>3.2738726844347234E-2</v>
      </c>
      <c r="H21" s="32">
        <f t="shared" si="10"/>
        <v>6.5477453688694469E-3</v>
      </c>
      <c r="I21" s="33">
        <f t="shared" si="11"/>
        <v>2.8143553002313658E-2</v>
      </c>
      <c r="J21" s="34">
        <f>'[2]Self Suff. Calc'!F19</f>
        <v>0.79042967485756388</v>
      </c>
      <c r="K21" s="35">
        <f t="shared" si="16"/>
        <v>2.5784331580970356E-2</v>
      </c>
      <c r="L21" s="43">
        <f t="shared" si="12"/>
        <v>2.464132759873686E-2</v>
      </c>
      <c r="M21" s="35">
        <f>'[2]Resources-new'!M19</f>
        <v>2.0684871913761955E-2</v>
      </c>
      <c r="N21" s="43">
        <f t="shared" si="17"/>
        <v>2.5583999999999999E-2</v>
      </c>
      <c r="O21" s="36">
        <f t="shared" si="0"/>
        <v>2.5172128367544254E-2</v>
      </c>
      <c r="P21" s="37">
        <f t="shared" si="1"/>
        <v>8606265.7903225925</v>
      </c>
      <c r="Q21" s="39"/>
      <c r="R21" s="39">
        <f t="shared" si="2"/>
        <v>0</v>
      </c>
      <c r="S21" s="44">
        <f t="shared" si="3"/>
        <v>8606265.7903225925</v>
      </c>
      <c r="T21" s="40">
        <f t="shared" si="4"/>
        <v>33761589.033880733</v>
      </c>
      <c r="U21" s="40">
        <f t="shared" si="5"/>
        <v>42367854.824203327</v>
      </c>
      <c r="V21" s="45" t="e">
        <f t="shared" si="6"/>
        <v>#REF!</v>
      </c>
      <c r="W21" s="46"/>
      <c r="X21" s="47">
        <v>4.9720997025335936E-3</v>
      </c>
      <c r="Y21" s="47" t="e">
        <f t="shared" si="13"/>
        <v>#REF!</v>
      </c>
      <c r="Z21" s="28">
        <f t="shared" si="14"/>
        <v>450000</v>
      </c>
      <c r="AA21" s="48">
        <f t="shared" si="15"/>
        <v>1625784.9657844387</v>
      </c>
      <c r="AB21" s="50">
        <v>4.9720997025335936E-3</v>
      </c>
    </row>
    <row r="22" spans="1:28" ht="18" customHeight="1" x14ac:dyDescent="0.25">
      <c r="A22" s="13" t="s">
        <v>39</v>
      </c>
      <c r="B22" s="31">
        <f>'[1]State Population'!M20</f>
        <v>152543</v>
      </c>
      <c r="C22" s="32">
        <f t="shared" si="7"/>
        <v>3.8650913532380527E-3</v>
      </c>
      <c r="D22" s="32">
        <f t="shared" si="8"/>
        <v>1.9325456766190264E-3</v>
      </c>
      <c r="E22" s="33">
        <f>'[1]Poverty-Uninsured Population'!E18</f>
        <v>4.905928063644544E-3</v>
      </c>
      <c r="F22" s="33">
        <f t="shared" si="9"/>
        <v>1.4717784190933631E-3</v>
      </c>
      <c r="G22" s="32">
        <f>[1]Prevalence!J18</f>
        <v>4.8187417990631625E-3</v>
      </c>
      <c r="H22" s="32">
        <f t="shared" si="10"/>
        <v>9.6374835981263255E-4</v>
      </c>
      <c r="I22" s="33">
        <f t="shared" si="11"/>
        <v>4.368072455525022E-3</v>
      </c>
      <c r="J22" s="34">
        <f>'[2]Self Suff. Calc'!F20</f>
        <v>0.7974070108039315</v>
      </c>
      <c r="K22" s="35">
        <f t="shared" si="16"/>
        <v>4.0140961132090914E-3</v>
      </c>
      <c r="L22" s="43">
        <f t="shared" si="12"/>
        <v>3.8361536356987507E-3</v>
      </c>
      <c r="M22" s="35">
        <f>'[2]Resources-new'!M20</f>
        <v>3.2460823770250019E-3</v>
      </c>
      <c r="N22" s="43">
        <f t="shared" si="17"/>
        <v>3.9760000000000004E-3</v>
      </c>
      <c r="O22" s="36">
        <f t="shared" si="0"/>
        <v>3.9119911815727005E-3</v>
      </c>
      <c r="P22" s="37">
        <f t="shared" si="1"/>
        <v>1337496.5909288083</v>
      </c>
      <c r="Q22" s="39"/>
      <c r="R22" s="39">
        <f t="shared" si="2"/>
        <v>0</v>
      </c>
      <c r="S22" s="44">
        <f t="shared" si="3"/>
        <v>1337496.5909288083</v>
      </c>
      <c r="T22" s="40">
        <f t="shared" si="4"/>
        <v>6641795.1524906186</v>
      </c>
      <c r="U22" s="40">
        <f t="shared" si="5"/>
        <v>7979291.7434194274</v>
      </c>
      <c r="V22" s="45" t="e">
        <f t="shared" si="6"/>
        <v>#REF!</v>
      </c>
      <c r="W22" s="46"/>
      <c r="X22" s="47">
        <v>1.0551851471945841E-3</v>
      </c>
      <c r="Y22" s="47" t="e">
        <f t="shared" si="13"/>
        <v>#REF!</v>
      </c>
      <c r="Z22" s="28">
        <f t="shared" si="14"/>
        <v>350000</v>
      </c>
      <c r="AA22" s="48">
        <f t="shared" si="15"/>
        <v>114709.84343730471</v>
      </c>
      <c r="AB22" s="50">
        <v>1.0551851471945841E-3</v>
      </c>
    </row>
    <row r="23" spans="1:28" ht="18" customHeight="1" x14ac:dyDescent="0.25">
      <c r="A23" s="13" t="s">
        <v>40</v>
      </c>
      <c r="B23" s="31">
        <f>'[1]State Population'!M21</f>
        <v>63940</v>
      </c>
      <c r="C23" s="32">
        <f t="shared" si="7"/>
        <v>1.6200936203302745E-3</v>
      </c>
      <c r="D23" s="32">
        <f t="shared" si="8"/>
        <v>8.1004681016513726E-4</v>
      </c>
      <c r="E23" s="33">
        <f>'[1]Poverty-Uninsured Population'!E19</f>
        <v>2.1913564979130318E-3</v>
      </c>
      <c r="F23" s="33">
        <f t="shared" si="9"/>
        <v>6.5740694937390948E-4</v>
      </c>
      <c r="G23" s="32">
        <f>[1]Prevalence!J19</f>
        <v>2.1104571934802497E-3</v>
      </c>
      <c r="H23" s="32">
        <f t="shared" si="10"/>
        <v>4.2209143869604995E-4</v>
      </c>
      <c r="I23" s="33">
        <f t="shared" si="11"/>
        <v>1.8895451982350966E-3</v>
      </c>
      <c r="J23" s="34">
        <f>'[2]Self Suff. Calc'!F21</f>
        <v>0.87934961243151322</v>
      </c>
      <c r="K23" s="35">
        <f t="shared" si="16"/>
        <v>1.7983554540370015E-3</v>
      </c>
      <c r="L23" s="43">
        <f t="shared" si="12"/>
        <v>1.7186354334120472E-3</v>
      </c>
      <c r="M23" s="35">
        <f>'[2]Resources-new'!M21</f>
        <v>2.2306795748087038E-3</v>
      </c>
      <c r="N23" s="43">
        <f t="shared" si="17"/>
        <v>1.616E-3</v>
      </c>
      <c r="O23" s="36">
        <f t="shared" si="0"/>
        <v>1.5899843434158661E-3</v>
      </c>
      <c r="P23" s="37">
        <f t="shared" si="1"/>
        <v>543610.28444188985</v>
      </c>
      <c r="Q23" s="39"/>
      <c r="R23" s="39">
        <f t="shared" si="2"/>
        <v>0</v>
      </c>
      <c r="S23" s="44">
        <f t="shared" si="3"/>
        <v>543610.28444188985</v>
      </c>
      <c r="T23" s="40">
        <f t="shared" si="4"/>
        <v>3290568.2553584576</v>
      </c>
      <c r="U23" s="40">
        <f t="shared" si="5"/>
        <v>3834178.5398003473</v>
      </c>
      <c r="V23" s="45" t="e">
        <f t="shared" si="6"/>
        <v>#REF!</v>
      </c>
      <c r="W23" s="46"/>
      <c r="X23" s="47">
        <v>2.1237973125448763E-2</v>
      </c>
      <c r="Y23" s="47" t="e">
        <f t="shared" si="13"/>
        <v>#REF!</v>
      </c>
      <c r="Z23" s="28">
        <f t="shared" si="14"/>
        <v>450000</v>
      </c>
      <c r="AA23" s="48">
        <f t="shared" si="15"/>
        <v>8606265.7903225925</v>
      </c>
      <c r="AB23" s="50">
        <v>2.1237973125448763E-2</v>
      </c>
    </row>
    <row r="24" spans="1:28" ht="18" customHeight="1" x14ac:dyDescent="0.25">
      <c r="A24" s="13" t="s">
        <v>41</v>
      </c>
      <c r="B24" s="31">
        <f>'[1]State Population'!M22</f>
        <v>27572</v>
      </c>
      <c r="C24" s="32">
        <f t="shared" si="7"/>
        <v>6.9861153111896047E-4</v>
      </c>
      <c r="D24" s="32">
        <f t="shared" si="8"/>
        <v>3.4930576555948023E-4</v>
      </c>
      <c r="E24" s="33">
        <f>'[1]Poverty-Uninsured Population'!E20</f>
        <v>5.3586800696487226E-4</v>
      </c>
      <c r="F24" s="33">
        <f t="shared" si="9"/>
        <v>1.6076040208946166E-4</v>
      </c>
      <c r="G24" s="32">
        <f>[1]Prevalence!J20</f>
        <v>5.9692434954661743E-4</v>
      </c>
      <c r="H24" s="32">
        <f t="shared" si="10"/>
        <v>1.193848699093235E-4</v>
      </c>
      <c r="I24" s="33">
        <f t="shared" si="11"/>
        <v>6.2945103755826536E-4</v>
      </c>
      <c r="J24" s="34">
        <f>'[2]Self Suff. Calc'!F22</f>
        <v>0.87317183210723803</v>
      </c>
      <c r="K24" s="35">
        <f t="shared" si="16"/>
        <v>5.9751818880958017E-4</v>
      </c>
      <c r="L24" s="43">
        <f t="shared" si="12"/>
        <v>5.710305652261809E-4</v>
      </c>
      <c r="M24" s="35">
        <f>'[2]Resources-new'!M22</f>
        <v>1.3491686593104914E-3</v>
      </c>
      <c r="N24" s="43">
        <f t="shared" si="17"/>
        <v>4.57E-4</v>
      </c>
      <c r="O24" s="36">
        <f t="shared" si="0"/>
        <v>4.4964284959223439E-4</v>
      </c>
      <c r="P24" s="37">
        <f t="shared" si="1"/>
        <v>153731.37375615325</v>
      </c>
      <c r="Q24" s="39"/>
      <c r="R24" s="39">
        <f t="shared" si="2"/>
        <v>0</v>
      </c>
      <c r="S24" s="44">
        <f t="shared" si="3"/>
        <v>153731.37375615325</v>
      </c>
      <c r="T24" s="40">
        <f t="shared" si="4"/>
        <v>2477546.7825528444</v>
      </c>
      <c r="U24" s="40">
        <f t="shared" si="5"/>
        <v>2631278.1563089974</v>
      </c>
      <c r="V24" s="45" t="e">
        <f t="shared" si="6"/>
        <v>#REF!</v>
      </c>
      <c r="W24" s="46"/>
      <c r="X24" s="47">
        <v>4.1780695455944199E-3</v>
      </c>
      <c r="Y24" s="47" t="e">
        <f t="shared" si="13"/>
        <v>#REF!</v>
      </c>
      <c r="Z24" s="28">
        <f t="shared" si="14"/>
        <v>450000</v>
      </c>
      <c r="AA24" s="48">
        <f t="shared" si="15"/>
        <v>1337496.5909288083</v>
      </c>
      <c r="AB24" s="50">
        <v>4.1780695455944199E-3</v>
      </c>
    </row>
    <row r="25" spans="1:28" ht="18" customHeight="1" x14ac:dyDescent="0.25">
      <c r="A25" s="13" t="s">
        <v>42</v>
      </c>
      <c r="B25" s="31">
        <f>'[1]State Population'!M23</f>
        <v>10044458</v>
      </c>
      <c r="C25" s="32">
        <f t="shared" si="7"/>
        <v>0.25450363349195165</v>
      </c>
      <c r="D25" s="32">
        <f t="shared" si="8"/>
        <v>0.12725181674597583</v>
      </c>
      <c r="E25" s="33">
        <f>'[1]Poverty-Uninsured Population'!E21</f>
        <v>0.28855052454511115</v>
      </c>
      <c r="F25" s="33">
        <f t="shared" si="9"/>
        <v>8.6565157363533346E-2</v>
      </c>
      <c r="G25" s="32">
        <f>[1]Prevalence!J21</f>
        <v>0.30668094709588628</v>
      </c>
      <c r="H25" s="32">
        <f t="shared" si="10"/>
        <v>6.1336189419177262E-2</v>
      </c>
      <c r="I25" s="33">
        <f t="shared" si="11"/>
        <v>0.27515316352868646</v>
      </c>
      <c r="J25" s="34">
        <f>'[2]Self Suff. Calc'!F23</f>
        <v>1.200353491680896</v>
      </c>
      <c r="K25" s="35">
        <f t="shared" si="16"/>
        <v>0.29720432235269323</v>
      </c>
      <c r="L25" s="43">
        <f t="shared" si="12"/>
        <v>0.28402943267524083</v>
      </c>
      <c r="M25" s="35">
        <f>'[2]Resources-new'!M23</f>
        <v>0.32325926761659279</v>
      </c>
      <c r="N25" s="43">
        <f t="shared" si="17"/>
        <v>0.27618300000000001</v>
      </c>
      <c r="O25" s="36">
        <f t="shared" si="0"/>
        <v>0.27173678584011396</v>
      </c>
      <c r="P25" s="37">
        <f t="shared" si="1"/>
        <v>92905890.586642623</v>
      </c>
      <c r="Q25" s="39"/>
      <c r="R25" s="39">
        <f t="shared" si="2"/>
        <v>0</v>
      </c>
      <c r="S25" s="44">
        <f t="shared" si="3"/>
        <v>92905890.586642623</v>
      </c>
      <c r="T25" s="40">
        <f t="shared" si="4"/>
        <v>454123204.49094456</v>
      </c>
      <c r="U25" s="40">
        <f t="shared" si="5"/>
        <v>547029095.07758713</v>
      </c>
      <c r="V25" s="45" t="e">
        <f t="shared" si="6"/>
        <v>#REF!</v>
      </c>
      <c r="W25" s="46"/>
      <c r="X25" s="47">
        <v>2.0699558929120937E-3</v>
      </c>
      <c r="Y25" s="47" t="e">
        <f t="shared" si="13"/>
        <v>#REF!</v>
      </c>
      <c r="Z25" s="28">
        <f t="shared" si="14"/>
        <v>450000</v>
      </c>
      <c r="AA25" s="48">
        <f t="shared" si="15"/>
        <v>543610.28444188985</v>
      </c>
      <c r="AB25" s="50">
        <v>2.0699558929120937E-3</v>
      </c>
    </row>
    <row r="26" spans="1:28" ht="18" customHeight="1" x14ac:dyDescent="0.25">
      <c r="A26" s="13" t="s">
        <v>43</v>
      </c>
      <c r="B26" s="31">
        <f>'[1]State Population'!M24</f>
        <v>158474</v>
      </c>
      <c r="C26" s="32">
        <f t="shared" si="7"/>
        <v>4.0153693523337494E-3</v>
      </c>
      <c r="D26" s="32">
        <f t="shared" si="8"/>
        <v>2.0076846761668747E-3</v>
      </c>
      <c r="E26" s="33">
        <f>'[1]Poverty-Uninsured Population'!E22</f>
        <v>5.2829131776751821E-3</v>
      </c>
      <c r="F26" s="33">
        <f t="shared" si="9"/>
        <v>1.5848739533025546E-3</v>
      </c>
      <c r="G26" s="32">
        <f>[1]Prevalence!J22</f>
        <v>5.4021202102690858E-3</v>
      </c>
      <c r="H26" s="32">
        <f t="shared" si="10"/>
        <v>1.0804240420538172E-3</v>
      </c>
      <c r="I26" s="33">
        <f t="shared" si="11"/>
        <v>4.6729826715232467E-3</v>
      </c>
      <c r="J26" s="34">
        <f>'[2]Self Suff. Calc'!F24</f>
        <v>0.82438362788087205</v>
      </c>
      <c r="K26" s="35">
        <f t="shared" si="16"/>
        <v>4.3447217660238617E-3</v>
      </c>
      <c r="L26" s="43">
        <f t="shared" si="12"/>
        <v>4.1521228512656095E-3</v>
      </c>
      <c r="M26" s="35">
        <f>'[2]Resources-new'!M24</f>
        <v>3.5473619182547992E-3</v>
      </c>
      <c r="N26" s="43">
        <f t="shared" si="17"/>
        <v>4.2940000000000001E-3</v>
      </c>
      <c r="O26" s="36">
        <f t="shared" si="0"/>
        <v>4.2248717640023074E-3</v>
      </c>
      <c r="P26" s="37">
        <f t="shared" si="1"/>
        <v>1444469.4068028929</v>
      </c>
      <c r="Q26" s="39"/>
      <c r="R26" s="39">
        <f t="shared" si="2"/>
        <v>0</v>
      </c>
      <c r="S26" s="44">
        <f t="shared" si="3"/>
        <v>1444469.4068028929</v>
      </c>
      <c r="T26" s="40">
        <f t="shared" si="4"/>
        <v>6956339.56104297</v>
      </c>
      <c r="U26" s="40">
        <f t="shared" si="5"/>
        <v>8400808.9678458627</v>
      </c>
      <c r="V26" s="45" t="e">
        <f t="shared" si="6"/>
        <v>#REF!</v>
      </c>
      <c r="W26" s="46"/>
      <c r="X26" s="47">
        <v>1.5585188224433275E-3</v>
      </c>
      <c r="Y26" s="47" t="e">
        <f t="shared" si="13"/>
        <v>#REF!</v>
      </c>
      <c r="Z26" s="28">
        <f t="shared" si="14"/>
        <v>450000</v>
      </c>
      <c r="AA26" s="48">
        <f t="shared" si="15"/>
        <v>153731.37375615325</v>
      </c>
      <c r="AB26" s="50">
        <v>1.5585188224433275E-3</v>
      </c>
    </row>
    <row r="27" spans="1:28" ht="18" customHeight="1" x14ac:dyDescent="0.25">
      <c r="A27" s="13" t="s">
        <v>44</v>
      </c>
      <c r="B27" s="31">
        <f>'[1]State Population'!M25</f>
        <v>257774</v>
      </c>
      <c r="C27" s="32">
        <f t="shared" si="7"/>
        <v>6.5314046432126405E-3</v>
      </c>
      <c r="D27" s="32">
        <f t="shared" si="8"/>
        <v>3.2657023216063202E-3</v>
      </c>
      <c r="E27" s="33">
        <f>'[1]Poverty-Uninsured Population'!E23</f>
        <v>3.6359951617523224E-3</v>
      </c>
      <c r="F27" s="33">
        <f t="shared" si="9"/>
        <v>1.0907985485256967E-3</v>
      </c>
      <c r="G27" s="32">
        <f>[1]Prevalence!J23</f>
        <v>3.0586728773288854E-3</v>
      </c>
      <c r="H27" s="32">
        <f t="shared" si="10"/>
        <v>6.1173457546577709E-4</v>
      </c>
      <c r="I27" s="33">
        <f t="shared" si="11"/>
        <v>4.9682354455977944E-3</v>
      </c>
      <c r="J27" s="34">
        <f>'[2]Self Suff. Calc'!F25</f>
        <v>1.528339256895364</v>
      </c>
      <c r="K27" s="35">
        <f t="shared" si="16"/>
        <v>6.0182009749611323E-3</v>
      </c>
      <c r="L27" s="43">
        <f t="shared" si="12"/>
        <v>5.7514177287613794E-3</v>
      </c>
      <c r="M27" s="35">
        <f>'[2]Resources-new'!M25</f>
        <v>6.4154037999636796E-3</v>
      </c>
      <c r="N27" s="43">
        <f t="shared" si="17"/>
        <v>5.6189999999999999E-3</v>
      </c>
      <c r="O27" s="36">
        <f t="shared" si="0"/>
        <v>5.5285408574590042E-3</v>
      </c>
      <c r="P27" s="37">
        <f t="shared" si="1"/>
        <v>1890189.4729449125</v>
      </c>
      <c r="Q27" s="39"/>
      <c r="R27" s="39">
        <f t="shared" si="2"/>
        <v>0</v>
      </c>
      <c r="S27" s="44">
        <f t="shared" si="3"/>
        <v>1890189.4729449125</v>
      </c>
      <c r="T27" s="40">
        <f t="shared" si="4"/>
        <v>9012047.8858845998</v>
      </c>
      <c r="U27" s="40">
        <f t="shared" si="5"/>
        <v>10902237.358829513</v>
      </c>
      <c r="V27" s="45" t="e">
        <f t="shared" si="6"/>
        <v>#REF!</v>
      </c>
      <c r="W27" s="46"/>
      <c r="X27" s="47">
        <v>0.28566950456457074</v>
      </c>
      <c r="Y27" s="47" t="e">
        <f t="shared" si="13"/>
        <v>#REF!</v>
      </c>
      <c r="Z27" s="28">
        <f t="shared" si="14"/>
        <v>450000</v>
      </c>
      <c r="AA27" s="48">
        <f t="shared" si="15"/>
        <v>92905890.586642623</v>
      </c>
      <c r="AB27" s="50">
        <v>0.28566950456457074</v>
      </c>
    </row>
    <row r="28" spans="1:28" ht="18" customHeight="1" x14ac:dyDescent="0.25">
      <c r="A28" s="13" t="s">
        <v>45</v>
      </c>
      <c r="B28" s="31">
        <f>'[1]State Population'!M26</f>
        <v>18037</v>
      </c>
      <c r="C28" s="32">
        <f t="shared" si="7"/>
        <v>4.5701640021734692E-4</v>
      </c>
      <c r="D28" s="32">
        <f t="shared" si="8"/>
        <v>2.2850820010867346E-4</v>
      </c>
      <c r="E28" s="33">
        <f>'[1]Poverty-Uninsured Population'!E24</f>
        <v>5.319622649535994E-4</v>
      </c>
      <c r="F28" s="33">
        <f t="shared" si="9"/>
        <v>1.5958867948607982E-4</v>
      </c>
      <c r="G28" s="32">
        <f>[1]Prevalence!J24</f>
        <v>4.2534246389781664E-4</v>
      </c>
      <c r="H28" s="32">
        <f t="shared" si="10"/>
        <v>8.5068492779563336E-5</v>
      </c>
      <c r="I28" s="33">
        <f t="shared" si="11"/>
        <v>4.731653723743166E-4</v>
      </c>
      <c r="J28" s="34">
        <f>'[2]Self Suff. Calc'!F26</f>
        <v>0.81413093589657715</v>
      </c>
      <c r="K28" s="35">
        <f t="shared" si="16"/>
        <v>4.3798665040257188E-4</v>
      </c>
      <c r="L28" s="43">
        <f t="shared" si="12"/>
        <v>4.1857096440725512E-4</v>
      </c>
      <c r="M28" s="35">
        <f>'[2]Resources-new'!M26</f>
        <v>8.6693744280502E-4</v>
      </c>
      <c r="N28" s="43">
        <f t="shared" si="17"/>
        <v>3.3500000000000001E-4</v>
      </c>
      <c r="O28" s="36">
        <f t="shared" si="0"/>
        <v>3.2960690287395738E-4</v>
      </c>
      <c r="P28" s="37">
        <f t="shared" si="1"/>
        <v>112691.48842081256</v>
      </c>
      <c r="Q28" s="39"/>
      <c r="R28" s="39">
        <f t="shared" si="2"/>
        <v>0</v>
      </c>
      <c r="S28" s="44">
        <f t="shared" si="3"/>
        <v>112691.48842081256</v>
      </c>
      <c r="T28" s="40">
        <f t="shared" si="4"/>
        <v>1690288.9264145575</v>
      </c>
      <c r="U28" s="40">
        <f t="shared" si="5"/>
        <v>1802980.4148353701</v>
      </c>
      <c r="V28" s="45" t="e">
        <f t="shared" si="6"/>
        <v>#REF!</v>
      </c>
      <c r="W28" s="46"/>
      <c r="X28" s="47">
        <v>4.3759359934352239E-3</v>
      </c>
      <c r="Y28" s="47" t="e">
        <f t="shared" si="13"/>
        <v>#REF!</v>
      </c>
      <c r="Z28" s="28">
        <f t="shared" si="14"/>
        <v>450000</v>
      </c>
      <c r="AA28" s="48">
        <f t="shared" si="15"/>
        <v>1444469.4068028929</v>
      </c>
      <c r="AB28" s="50">
        <v>4.3759359934352239E-3</v>
      </c>
    </row>
    <row r="29" spans="1:28" ht="18" customHeight="1" x14ac:dyDescent="0.25">
      <c r="A29" s="13" t="s">
        <v>46</v>
      </c>
      <c r="B29" s="31">
        <f>'[1]State Population'!M27</f>
        <v>86669</v>
      </c>
      <c r="C29" s="32">
        <f t="shared" si="7"/>
        <v>2.1959945883704185E-3</v>
      </c>
      <c r="D29" s="32">
        <f t="shared" si="8"/>
        <v>1.0979972941852093E-3</v>
      </c>
      <c r="E29" s="33">
        <f>'[1]Poverty-Uninsured Population'!E25</f>
        <v>2.8399145072451172E-3</v>
      </c>
      <c r="F29" s="33">
        <f t="shared" si="9"/>
        <v>8.5197435217353515E-4</v>
      </c>
      <c r="G29" s="32">
        <f>[1]Prevalence!J25</f>
        <v>2.6170752874222348E-3</v>
      </c>
      <c r="H29" s="32">
        <f t="shared" si="10"/>
        <v>5.2341505748444695E-4</v>
      </c>
      <c r="I29" s="33">
        <f t="shared" si="11"/>
        <v>2.4733867038431914E-3</v>
      </c>
      <c r="J29" s="34">
        <f>'[2]Self Suff. Calc'!F27</f>
        <v>0.94538031965732738</v>
      </c>
      <c r="K29" s="35">
        <f t="shared" si="16"/>
        <v>2.419348467392099E-3</v>
      </c>
      <c r="L29" s="43">
        <f t="shared" si="12"/>
        <v>2.3121001982657212E-3</v>
      </c>
      <c r="M29" s="35">
        <f>'[2]Resources-new'!M27</f>
        <v>3.7869376817330491E-3</v>
      </c>
      <c r="N29" s="43">
        <f t="shared" si="17"/>
        <v>2.0170000000000001E-3</v>
      </c>
      <c r="O29" s="36">
        <f t="shared" si="0"/>
        <v>1.9845287256620059E-3</v>
      </c>
      <c r="P29" s="37">
        <f t="shared" si="1"/>
        <v>678503.67804411612</v>
      </c>
      <c r="Q29" s="39"/>
      <c r="R29" s="39">
        <f t="shared" si="2"/>
        <v>0</v>
      </c>
      <c r="S29" s="44">
        <f t="shared" si="3"/>
        <v>678503.67804411612</v>
      </c>
      <c r="T29" s="40">
        <f t="shared" si="4"/>
        <v>4003307.2961994791</v>
      </c>
      <c r="U29" s="40">
        <f t="shared" si="5"/>
        <v>4681810.9742435953</v>
      </c>
      <c r="V29" s="45" t="e">
        <f t="shared" si="6"/>
        <v>#REF!</v>
      </c>
      <c r="W29" s="46"/>
      <c r="X29" s="47">
        <v>5.6690942660785719E-3</v>
      </c>
      <c r="Y29" s="47" t="e">
        <f t="shared" si="13"/>
        <v>#REF!</v>
      </c>
      <c r="Z29" s="28">
        <f t="shared" si="14"/>
        <v>450000</v>
      </c>
      <c r="AA29" s="48">
        <f t="shared" si="15"/>
        <v>1890189.4729449125</v>
      </c>
      <c r="AB29" s="50">
        <v>5.6690942660785719E-3</v>
      </c>
    </row>
    <row r="30" spans="1:28" ht="18" customHeight="1" x14ac:dyDescent="0.25">
      <c r="A30" s="13" t="s">
        <v>47</v>
      </c>
      <c r="B30" s="31">
        <f>'[1]State Population'!M28</f>
        <v>284836</v>
      </c>
      <c r="C30" s="32">
        <f t="shared" si="7"/>
        <v>7.2170939386986882E-3</v>
      </c>
      <c r="D30" s="32">
        <f t="shared" si="8"/>
        <v>3.6085469693493441E-3</v>
      </c>
      <c r="E30" s="33">
        <f>'[1]Poverty-Uninsured Population'!E26</f>
        <v>1.0335923659535036E-2</v>
      </c>
      <c r="F30" s="33">
        <f t="shared" si="9"/>
        <v>3.1007770978605108E-3</v>
      </c>
      <c r="G30" s="32">
        <f>[1]Prevalence!J26</f>
        <v>1.094421511672535E-2</v>
      </c>
      <c r="H30" s="32">
        <f t="shared" si="10"/>
        <v>2.18884302334507E-3</v>
      </c>
      <c r="I30" s="33">
        <f t="shared" si="11"/>
        <v>8.8981670905549249E-3</v>
      </c>
      <c r="J30" s="34">
        <f>'[2]Self Suff. Calc'!F28</f>
        <v>0.7904697557059237</v>
      </c>
      <c r="K30" s="35">
        <f t="shared" si="16"/>
        <v>8.1523930408535315E-3</v>
      </c>
      <c r="L30" s="43">
        <f t="shared" si="12"/>
        <v>7.7910023380863766E-3</v>
      </c>
      <c r="M30" s="35">
        <f>'[2]Resources-new'!M28</f>
        <v>7.0115939627733437E-3</v>
      </c>
      <c r="N30" s="43">
        <f t="shared" si="17"/>
        <v>7.9640000000000006E-3</v>
      </c>
      <c r="O30" s="36">
        <f t="shared" si="0"/>
        <v>7.8357891775767061E-3</v>
      </c>
      <c r="P30" s="37">
        <f t="shared" si="1"/>
        <v>2679029.8918906008</v>
      </c>
      <c r="Q30" s="39"/>
      <c r="R30" s="39">
        <f t="shared" si="2"/>
        <v>0</v>
      </c>
      <c r="S30" s="44">
        <f t="shared" si="3"/>
        <v>2679029.8918906008</v>
      </c>
      <c r="T30" s="40">
        <f t="shared" si="4"/>
        <v>11704671.94935012</v>
      </c>
      <c r="U30" s="40">
        <f t="shared" si="5"/>
        <v>14383701.841240721</v>
      </c>
      <c r="V30" s="45" t="e">
        <f t="shared" si="6"/>
        <v>#REF!</v>
      </c>
      <c r="W30" s="46"/>
      <c r="X30" s="47">
        <v>1.0632885424146066E-3</v>
      </c>
      <c r="Y30" s="47" t="e">
        <f t="shared" si="13"/>
        <v>#REF!</v>
      </c>
      <c r="Z30" s="28">
        <f t="shared" si="14"/>
        <v>350000</v>
      </c>
      <c r="AA30" s="48">
        <f t="shared" si="15"/>
        <v>112691.48842081256</v>
      </c>
      <c r="AB30" s="50">
        <v>1.0632885424146066E-3</v>
      </c>
    </row>
    <row r="31" spans="1:28" ht="18" customHeight="1" x14ac:dyDescent="0.25">
      <c r="A31" s="13" t="s">
        <v>48</v>
      </c>
      <c r="B31" s="31">
        <f>'[1]State Population'!M29</f>
        <v>9491</v>
      </c>
      <c r="C31" s="32">
        <f t="shared" si="7"/>
        <v>2.4048027135681321E-4</v>
      </c>
      <c r="D31" s="32">
        <f t="shared" si="8"/>
        <v>1.2024013567840661E-4</v>
      </c>
      <c r="E31" s="33">
        <f>'[1]Poverty-Uninsured Population'!E27</f>
        <v>3.2158488027942534E-4</v>
      </c>
      <c r="F31" s="33">
        <f t="shared" si="9"/>
        <v>9.6475464083827601E-5</v>
      </c>
      <c r="G31" s="32">
        <f>[1]Prevalence!J27</f>
        <v>3.0975045672388773E-4</v>
      </c>
      <c r="H31" s="32">
        <f t="shared" si="10"/>
        <v>6.1950091344777555E-5</v>
      </c>
      <c r="I31" s="33">
        <f t="shared" si="11"/>
        <v>2.7866569110701178E-4</v>
      </c>
      <c r="J31" s="34">
        <f>'[2]Self Suff. Calc'!F29</f>
        <v>0.75616462607408685</v>
      </c>
      <c r="K31" s="35">
        <f t="shared" si="16"/>
        <v>2.5148626991045129E-4</v>
      </c>
      <c r="L31" s="43">
        <f t="shared" si="12"/>
        <v>2.4033803412694776E-4</v>
      </c>
      <c r="M31" s="35">
        <f>'[2]Resources-new'!M29</f>
        <v>7.4844837349412894E-4</v>
      </c>
      <c r="N31" s="43">
        <f t="shared" si="17"/>
        <v>1.92E-4</v>
      </c>
      <c r="O31" s="36">
        <f t="shared" si="0"/>
        <v>1.8890903090089498E-4</v>
      </c>
      <c r="P31" s="37">
        <f t="shared" si="1"/>
        <v>64587.36052774929</v>
      </c>
      <c r="Q31" s="39"/>
      <c r="R31" s="39">
        <f t="shared" si="2"/>
        <v>0</v>
      </c>
      <c r="S31" s="44">
        <f t="shared" si="3"/>
        <v>64587.36052774929</v>
      </c>
      <c r="T31" s="40">
        <f t="shared" si="4"/>
        <v>1576309.3817913877</v>
      </c>
      <c r="U31" s="40">
        <f t="shared" si="5"/>
        <v>1640896.7423191369</v>
      </c>
      <c r="V31" s="45" t="e">
        <f t="shared" si="6"/>
        <v>#REF!</v>
      </c>
      <c r="W31" s="46"/>
      <c r="X31" s="47">
        <v>2.5183095702123294E-3</v>
      </c>
      <c r="Y31" s="47" t="e">
        <f t="shared" si="13"/>
        <v>#REF!</v>
      </c>
      <c r="Z31" s="28">
        <f t="shared" si="14"/>
        <v>450000</v>
      </c>
      <c r="AA31" s="48">
        <f t="shared" si="15"/>
        <v>678503.67804411612</v>
      </c>
      <c r="AB31" s="50">
        <v>2.5183095702123294E-3</v>
      </c>
    </row>
    <row r="32" spans="1:28" ht="18" customHeight="1" x14ac:dyDescent="0.25">
      <c r="A32" s="13" t="s">
        <v>49</v>
      </c>
      <c r="B32" s="31">
        <f>'[1]State Population'!M30</f>
        <v>13295</v>
      </c>
      <c r="C32" s="32">
        <f t="shared" si="7"/>
        <v>3.3686494654818584E-4</v>
      </c>
      <c r="D32" s="32">
        <f t="shared" si="8"/>
        <v>1.6843247327409292E-4</v>
      </c>
      <c r="E32" s="33">
        <f>'[1]Poverty-Uninsured Population'!E28</f>
        <v>3.4619562213660096E-4</v>
      </c>
      <c r="F32" s="33">
        <f t="shared" si="9"/>
        <v>1.0385868664098029E-4</v>
      </c>
      <c r="G32" s="32">
        <f>[1]Prevalence!J28</f>
        <v>3.1968414484039726E-4</v>
      </c>
      <c r="H32" s="32">
        <f t="shared" si="10"/>
        <v>6.3936828968079448E-5</v>
      </c>
      <c r="I32" s="33">
        <f t="shared" si="11"/>
        <v>3.3622798888315264E-4</v>
      </c>
      <c r="J32" s="34">
        <f>'[2]Self Suff. Calc'!F30</f>
        <v>1.1682383373615322</v>
      </c>
      <c r="K32" s="35">
        <f t="shared" si="16"/>
        <v>3.5885456401279798E-4</v>
      </c>
      <c r="L32" s="43">
        <f t="shared" si="12"/>
        <v>3.4294675603176763E-4</v>
      </c>
      <c r="M32" s="35">
        <f>'[2]Resources-new'!M30</f>
        <v>6.558221656124424E-4</v>
      </c>
      <c r="N32" s="43">
        <f t="shared" si="17"/>
        <v>2.7999999999999998E-4</v>
      </c>
      <c r="O32" s="36">
        <f t="shared" si="0"/>
        <v>2.754923367304718E-4</v>
      </c>
      <c r="P32" s="37">
        <f t="shared" si="1"/>
        <v>94189.900769634361</v>
      </c>
      <c r="Q32" s="39"/>
      <c r="R32" s="39">
        <f t="shared" si="2"/>
        <v>0</v>
      </c>
      <c r="S32" s="44">
        <f t="shared" si="3"/>
        <v>94189.900769634361</v>
      </c>
      <c r="T32" s="40">
        <f t="shared" si="4"/>
        <v>1643979.6407593642</v>
      </c>
      <c r="U32" s="40">
        <f t="shared" si="5"/>
        <v>1738169.5415289986</v>
      </c>
      <c r="V32" s="45" t="e">
        <f t="shared" si="6"/>
        <v>#REF!</v>
      </c>
      <c r="W32" s="46"/>
      <c r="X32" s="47">
        <v>7.3629090163093653E-3</v>
      </c>
      <c r="Y32" s="47" t="e">
        <f t="shared" si="13"/>
        <v>#REF!</v>
      </c>
      <c r="Z32" s="28">
        <f t="shared" si="14"/>
        <v>450000</v>
      </c>
      <c r="AA32" s="48">
        <f t="shared" si="15"/>
        <v>2679029.8918906008</v>
      </c>
      <c r="AB32" s="50">
        <v>7.3629090163093653E-3</v>
      </c>
    </row>
    <row r="33" spans="1:28" ht="18" customHeight="1" x14ac:dyDescent="0.25">
      <c r="A33" s="13" t="s">
        <v>50</v>
      </c>
      <c r="B33" s="31">
        <f>'[1]State Population'!M31</f>
        <v>437318</v>
      </c>
      <c r="C33" s="32">
        <f t="shared" si="7"/>
        <v>1.1080639691204177E-2</v>
      </c>
      <c r="D33" s="32">
        <f t="shared" si="8"/>
        <v>5.5403198456020885E-3</v>
      </c>
      <c r="E33" s="33">
        <f>'[1]Poverty-Uninsured Population'!E29</f>
        <v>1.2417137410579633E-2</v>
      </c>
      <c r="F33" s="33">
        <f t="shared" si="9"/>
        <v>3.7251412231738895E-3</v>
      </c>
      <c r="G33" s="32">
        <f>[1]Prevalence!J29</f>
        <v>1.1180817506409486E-2</v>
      </c>
      <c r="H33" s="32">
        <f t="shared" si="10"/>
        <v>2.2361635012818973E-3</v>
      </c>
      <c r="I33" s="33">
        <f t="shared" si="11"/>
        <v>1.1501624570057874E-2</v>
      </c>
      <c r="J33" s="34">
        <f>'[2]Self Suff. Calc'!F31</f>
        <v>1.1248452176754136</v>
      </c>
      <c r="K33" s="35">
        <f t="shared" si="16"/>
        <v>1.2075993699285779E-2</v>
      </c>
      <c r="L33" s="43">
        <f t="shared" si="12"/>
        <v>1.1540672128340064E-2</v>
      </c>
      <c r="M33" s="35">
        <f>'[2]Resources-new'!M31</f>
        <v>1.0174595587632961E-2</v>
      </c>
      <c r="N33" s="43">
        <f t="shared" si="17"/>
        <v>1.1851E-2</v>
      </c>
      <c r="O33" s="36">
        <f t="shared" si="0"/>
        <v>1.1660213152117221E-2</v>
      </c>
      <c r="P33" s="37">
        <f t="shared" si="1"/>
        <v>3986587.5500747752</v>
      </c>
      <c r="Q33" s="39"/>
      <c r="R33" s="39">
        <f t="shared" si="2"/>
        <v>0</v>
      </c>
      <c r="S33" s="44">
        <f t="shared" si="3"/>
        <v>3986587.5500747752</v>
      </c>
      <c r="T33" s="40">
        <f t="shared" si="4"/>
        <v>18642748.693514984</v>
      </c>
      <c r="U33" s="40">
        <f t="shared" si="5"/>
        <v>22629336.243589759</v>
      </c>
      <c r="V33" s="45" t="e">
        <f t="shared" si="6"/>
        <v>#REF!</v>
      </c>
      <c r="W33" s="46"/>
      <c r="X33" s="47">
        <v>9.9158888091086255E-4</v>
      </c>
      <c r="Y33" s="47" t="e">
        <f t="shared" si="13"/>
        <v>#REF!</v>
      </c>
      <c r="Z33" s="28">
        <f t="shared" si="14"/>
        <v>350000</v>
      </c>
      <c r="AA33" s="48">
        <f t="shared" si="15"/>
        <v>64587.36052774929</v>
      </c>
      <c r="AB33" s="50">
        <v>9.9158888091086255E-4</v>
      </c>
    </row>
    <row r="34" spans="1:28" ht="18" customHeight="1" x14ac:dyDescent="0.25">
      <c r="A34" s="13" t="s">
        <v>51</v>
      </c>
      <c r="B34" s="31">
        <f>'[1]State Population'!M32</f>
        <v>137637</v>
      </c>
      <c r="C34" s="32">
        <f t="shared" si="7"/>
        <v>3.4874073447200187E-3</v>
      </c>
      <c r="D34" s="32">
        <f t="shared" si="8"/>
        <v>1.7437036723600093E-3</v>
      </c>
      <c r="E34" s="33">
        <f>'[1]Poverty-Uninsured Population'!E30</f>
        <v>2.4738324805008861E-3</v>
      </c>
      <c r="F34" s="33">
        <f t="shared" si="9"/>
        <v>7.4214974415026582E-4</v>
      </c>
      <c r="G34" s="32">
        <f>[1]Prevalence!J30</f>
        <v>2.362411646617173E-3</v>
      </c>
      <c r="H34" s="32">
        <f t="shared" si="10"/>
        <v>4.724823293234346E-4</v>
      </c>
      <c r="I34" s="33">
        <f t="shared" si="11"/>
        <v>2.9583357458337098E-3</v>
      </c>
      <c r="J34" s="34">
        <f>'[2]Self Suff. Calc'!F32</f>
        <v>1.1700839254084392</v>
      </c>
      <c r="K34" s="35">
        <f t="shared" si="16"/>
        <v>3.1596018883647096E-3</v>
      </c>
      <c r="L34" s="43">
        <f t="shared" si="12"/>
        <v>3.0195386282669107E-3</v>
      </c>
      <c r="M34" s="35">
        <f>'[2]Resources-new'!M32</f>
        <v>3.9912316137657002E-3</v>
      </c>
      <c r="N34" s="43">
        <f t="shared" si="17"/>
        <v>2.8249999999999998E-3</v>
      </c>
      <c r="O34" s="36">
        <f t="shared" si="0"/>
        <v>2.7795208973699389E-3</v>
      </c>
      <c r="P34" s="37">
        <f t="shared" si="1"/>
        <v>950308.82026506111</v>
      </c>
      <c r="Q34" s="39"/>
      <c r="R34" s="39">
        <f t="shared" si="2"/>
        <v>0</v>
      </c>
      <c r="S34" s="44">
        <f t="shared" si="3"/>
        <v>950308.82026506111</v>
      </c>
      <c r="T34" s="40">
        <f t="shared" si="4"/>
        <v>5355734.1103691049</v>
      </c>
      <c r="U34" s="40">
        <f t="shared" si="5"/>
        <v>6306042.9306341661</v>
      </c>
      <c r="V34" s="45" t="e">
        <f t="shared" si="6"/>
        <v>#REF!</v>
      </c>
      <c r="W34" s="46"/>
      <c r="X34" s="47">
        <v>1.0341573494717408E-3</v>
      </c>
      <c r="Y34" s="47" t="e">
        <f t="shared" si="13"/>
        <v>#REF!</v>
      </c>
      <c r="Z34" s="28">
        <f t="shared" si="14"/>
        <v>350000</v>
      </c>
      <c r="AA34" s="48">
        <f t="shared" si="15"/>
        <v>94189.900769634361</v>
      </c>
      <c r="AB34" s="50">
        <v>1.0341573494717408E-3</v>
      </c>
    </row>
    <row r="35" spans="1:28" ht="18" customHeight="1" x14ac:dyDescent="0.25">
      <c r="A35" s="13" t="s">
        <v>52</v>
      </c>
      <c r="B35" s="31">
        <f>'[1]State Population'!M33</f>
        <v>97466</v>
      </c>
      <c r="C35" s="32">
        <f t="shared" si="7"/>
        <v>2.4695659180342592E-3</v>
      </c>
      <c r="D35" s="32">
        <f t="shared" si="8"/>
        <v>1.2347829590171296E-3</v>
      </c>
      <c r="E35" s="33">
        <f>'[1]Poverty-Uninsured Population'!E31</f>
        <v>2.2286107696604671E-3</v>
      </c>
      <c r="F35" s="33">
        <f t="shared" si="9"/>
        <v>6.6858323089814006E-4</v>
      </c>
      <c r="G35" s="32">
        <f>[1]Prevalence!J31</f>
        <v>1.8277986134377514E-3</v>
      </c>
      <c r="H35" s="32">
        <f t="shared" si="10"/>
        <v>3.6555972268755032E-4</v>
      </c>
      <c r="I35" s="33">
        <f t="shared" si="11"/>
        <v>2.2689259126028203E-3</v>
      </c>
      <c r="J35" s="34">
        <f>'[2]Self Suff. Calc'!F33</f>
        <v>1.0255867504212226</v>
      </c>
      <c r="K35" s="35">
        <f t="shared" si="16"/>
        <v>2.2921476890228254E-3</v>
      </c>
      <c r="L35" s="43">
        <f t="shared" si="12"/>
        <v>2.1905381542480715E-3</v>
      </c>
      <c r="M35" s="35">
        <f>'[2]Resources-new'!M33</f>
        <v>2.692981988660444E-3</v>
      </c>
      <c r="N35" s="43">
        <f t="shared" si="17"/>
        <v>2.0899999999999998E-3</v>
      </c>
      <c r="O35" s="36">
        <f t="shared" si="0"/>
        <v>2.0563535134524502E-3</v>
      </c>
      <c r="P35" s="37">
        <f t="shared" si="1"/>
        <v>703060.33074477082</v>
      </c>
      <c r="Q35" s="39"/>
      <c r="R35" s="39">
        <f t="shared" si="2"/>
        <v>0</v>
      </c>
      <c r="S35" s="44">
        <f t="shared" si="3"/>
        <v>703060.33074477082</v>
      </c>
      <c r="T35" s="40">
        <f t="shared" si="4"/>
        <v>4383565.23334001</v>
      </c>
      <c r="U35" s="40">
        <f t="shared" si="5"/>
        <v>5086625.5640847813</v>
      </c>
      <c r="V35" s="45" t="e">
        <f t="shared" si="6"/>
        <v>#REF!</v>
      </c>
      <c r="W35" s="46"/>
      <c r="X35" s="47">
        <v>1.1727356651964303E-2</v>
      </c>
      <c r="Y35" s="47" t="e">
        <f t="shared" si="13"/>
        <v>#REF!</v>
      </c>
      <c r="Z35" s="28">
        <f t="shared" si="14"/>
        <v>450000</v>
      </c>
      <c r="AA35" s="48">
        <f t="shared" si="15"/>
        <v>3986587.5500747752</v>
      </c>
      <c r="AB35" s="50">
        <v>1.1727356651964303E-2</v>
      </c>
    </row>
    <row r="36" spans="1:28" ht="18" customHeight="1" x14ac:dyDescent="0.25">
      <c r="A36" s="13" t="s">
        <v>53</v>
      </c>
      <c r="B36" s="31">
        <f>'[1]State Population'!M34</f>
        <v>3153764</v>
      </c>
      <c r="C36" s="32">
        <f t="shared" si="7"/>
        <v>7.9909179487445858E-2</v>
      </c>
      <c r="D36" s="32">
        <f t="shared" si="8"/>
        <v>3.9954589743722929E-2</v>
      </c>
      <c r="E36" s="33">
        <f>'[1]Poverty-Uninsured Population'!E32</f>
        <v>6.6588306853877469E-2</v>
      </c>
      <c r="F36" s="33">
        <f t="shared" si="9"/>
        <v>1.9976492056163239E-2</v>
      </c>
      <c r="G36" s="32">
        <f>[1]Prevalence!J32</f>
        <v>6.3846522712474818E-2</v>
      </c>
      <c r="H36" s="32">
        <f t="shared" si="10"/>
        <v>1.2769304542494964E-2</v>
      </c>
      <c r="I36" s="33">
        <f t="shared" si="11"/>
        <v>7.2700386342381129E-2</v>
      </c>
      <c r="J36" s="34">
        <f>'[2]Self Suff. Calc'!F34</f>
        <v>1.337553376030113</v>
      </c>
      <c r="K36" s="35">
        <f t="shared" si="16"/>
        <v>8.2516490681806831E-2</v>
      </c>
      <c r="L36" s="43">
        <f t="shared" si="12"/>
        <v>7.885858405145435E-2</v>
      </c>
      <c r="M36" s="35">
        <f>'[2]Resources-new'!M34</f>
        <v>5.8665143124024474E-2</v>
      </c>
      <c r="N36" s="43">
        <f t="shared" si="17"/>
        <v>8.4287000000000001E-2</v>
      </c>
      <c r="O36" s="36">
        <f t="shared" si="0"/>
        <v>8.2930080664290279E-2</v>
      </c>
      <c r="P36" s="37">
        <f t="shared" si="1"/>
        <v>28353514.879179187</v>
      </c>
      <c r="Q36" s="39"/>
      <c r="R36" s="39">
        <f t="shared" si="2"/>
        <v>0</v>
      </c>
      <c r="S36" s="44">
        <f t="shared" si="3"/>
        <v>28353514.879179187</v>
      </c>
      <c r="T36" s="40">
        <f t="shared" si="4"/>
        <v>129227203.04687195</v>
      </c>
      <c r="U36" s="40">
        <f t="shared" si="5"/>
        <v>157580717.92605114</v>
      </c>
      <c r="V36" s="45" t="e">
        <f t="shared" si="6"/>
        <v>#REF!</v>
      </c>
      <c r="W36" s="46"/>
      <c r="X36" s="47">
        <v>3.3690634936916607E-3</v>
      </c>
      <c r="Y36" s="47" t="e">
        <f t="shared" si="13"/>
        <v>#REF!</v>
      </c>
      <c r="Z36" s="28">
        <f t="shared" si="14"/>
        <v>450000</v>
      </c>
      <c r="AA36" s="48">
        <f t="shared" si="15"/>
        <v>950308.82026506111</v>
      </c>
      <c r="AB36" s="50">
        <v>3.3690634936916607E-3</v>
      </c>
    </row>
    <row r="37" spans="1:28" ht="18" customHeight="1" x14ac:dyDescent="0.25">
      <c r="A37" s="13" t="s">
        <v>54</v>
      </c>
      <c r="B37" s="31">
        <f>'[1]State Population'!M35</f>
        <v>404994</v>
      </c>
      <c r="C37" s="32">
        <f t="shared" si="7"/>
        <v>1.0261623329246782E-2</v>
      </c>
      <c r="D37" s="32">
        <f t="shared" si="8"/>
        <v>5.1308116646233909E-3</v>
      </c>
      <c r="E37" s="33">
        <f>'[1]Poverty-Uninsured Population'!E33</f>
        <v>5.9053957171231238E-3</v>
      </c>
      <c r="F37" s="33">
        <f t="shared" si="9"/>
        <v>1.7716187151369371E-3</v>
      </c>
      <c r="G37" s="32">
        <f>[1]Prevalence!J33</f>
        <v>5.1375228813475135E-3</v>
      </c>
      <c r="H37" s="32">
        <f t="shared" si="10"/>
        <v>1.0275045762695027E-3</v>
      </c>
      <c r="I37" s="33">
        <f t="shared" si="11"/>
        <v>7.9299349560298313E-3</v>
      </c>
      <c r="J37" s="34">
        <f>'[2]Self Suff. Calc'!F35</f>
        <v>1.1366558778223337</v>
      </c>
      <c r="K37" s="35">
        <f t="shared" si="16"/>
        <v>8.3634038450259365E-3</v>
      </c>
      <c r="L37" s="43">
        <f t="shared" si="12"/>
        <v>7.9926591596392992E-3</v>
      </c>
      <c r="M37" s="35">
        <f>'[2]Resources-new'!M35</f>
        <v>5.2297806268976638E-3</v>
      </c>
      <c r="N37" s="43">
        <f t="shared" si="17"/>
        <v>8.8369999999999994E-3</v>
      </c>
      <c r="O37" s="36">
        <f t="shared" si="0"/>
        <v>8.6947349274542115E-3</v>
      </c>
      <c r="P37" s="37">
        <f t="shared" si="1"/>
        <v>2972700.5467902101</v>
      </c>
      <c r="Q37" s="39"/>
      <c r="R37" s="39">
        <f t="shared" si="2"/>
        <v>0</v>
      </c>
      <c r="S37" s="44">
        <f t="shared" si="3"/>
        <v>2972700.5467902101</v>
      </c>
      <c r="T37" s="40">
        <f t="shared" si="4"/>
        <v>10854472.599328367</v>
      </c>
      <c r="U37" s="40">
        <f t="shared" si="5"/>
        <v>13827173.146118578</v>
      </c>
      <c r="V37" s="45" t="e">
        <f t="shared" si="6"/>
        <v>#REF!</v>
      </c>
      <c r="W37" s="46"/>
      <c r="X37" s="47">
        <v>2.7575135911375526E-3</v>
      </c>
      <c r="Y37" s="47" t="e">
        <f t="shared" si="13"/>
        <v>#REF!</v>
      </c>
      <c r="Z37" s="28">
        <f t="shared" si="14"/>
        <v>450000</v>
      </c>
      <c r="AA37" s="48">
        <f t="shared" si="15"/>
        <v>703060.33074477082</v>
      </c>
      <c r="AB37" s="50">
        <v>2.7575135911375526E-3</v>
      </c>
    </row>
    <row r="38" spans="1:28" ht="18" customHeight="1" x14ac:dyDescent="0.25">
      <c r="A38" s="13" t="s">
        <v>55</v>
      </c>
      <c r="B38" s="31">
        <f>'[1]State Population'!M36</f>
        <v>18116</v>
      </c>
      <c r="C38" s="32">
        <f t="shared" si="7"/>
        <v>4.5901807985460205E-4</v>
      </c>
      <c r="D38" s="32">
        <f t="shared" si="8"/>
        <v>2.2950903992730102E-4</v>
      </c>
      <c r="E38" s="33">
        <f>'[1]Poverty-Uninsured Population'!E34</f>
        <v>4.3849349055647248E-4</v>
      </c>
      <c r="F38" s="33">
        <f t="shared" si="9"/>
        <v>1.3154804716694173E-4</v>
      </c>
      <c r="G38" s="32">
        <f>[1]Prevalence!J34</f>
        <v>4.1089346300107553E-4</v>
      </c>
      <c r="H38" s="32">
        <f t="shared" si="10"/>
        <v>8.2178692600215107E-5</v>
      </c>
      <c r="I38" s="33">
        <f t="shared" si="11"/>
        <v>4.4323577969445786E-4</v>
      </c>
      <c r="J38" s="34">
        <f>'[2]Self Suff. Calc'!F36</f>
        <v>0.89442933035319716</v>
      </c>
      <c r="K38" s="35">
        <f t="shared" si="16"/>
        <v>4.2451870046495121E-4</v>
      </c>
      <c r="L38" s="43">
        <f t="shared" si="12"/>
        <v>4.057000406272791E-4</v>
      </c>
      <c r="M38" s="35">
        <f>'[2]Resources-new'!M36</f>
        <v>1.1682427173593385E-3</v>
      </c>
      <c r="N38" s="43">
        <f t="shared" si="17"/>
        <v>3.2499999999999999E-4</v>
      </c>
      <c r="O38" s="36">
        <f t="shared" si="0"/>
        <v>3.1976789084786904E-4</v>
      </c>
      <c r="P38" s="37">
        <f t="shared" si="1"/>
        <v>109327.56339332559</v>
      </c>
      <c r="Q38" s="39"/>
      <c r="R38" s="39">
        <f t="shared" si="2"/>
        <v>0</v>
      </c>
      <c r="S38" s="44">
        <f t="shared" si="3"/>
        <v>109327.56339332559</v>
      </c>
      <c r="T38" s="40">
        <f t="shared" si="4"/>
        <v>2277144.9794886452</v>
      </c>
      <c r="U38" s="40">
        <f t="shared" si="5"/>
        <v>2386472.5428819708</v>
      </c>
      <c r="V38" s="45" t="e">
        <f t="shared" si="6"/>
        <v>#REF!</v>
      </c>
      <c r="W38" s="46"/>
      <c r="X38" s="47">
        <v>8.1291311929428664E-2</v>
      </c>
      <c r="Y38" s="47" t="e">
        <f t="shared" si="13"/>
        <v>#REF!</v>
      </c>
      <c r="Z38" s="28">
        <f t="shared" si="14"/>
        <v>450000</v>
      </c>
      <c r="AA38" s="48">
        <f t="shared" si="15"/>
        <v>28353514.879179187</v>
      </c>
      <c r="AB38" s="50">
        <v>8.1291311929428664E-2</v>
      </c>
    </row>
    <row r="39" spans="1:28" ht="18" customHeight="1" x14ac:dyDescent="0.25">
      <c r="A39" s="13" t="s">
        <v>56</v>
      </c>
      <c r="B39" s="31">
        <f>'[1]State Population'!M37</f>
        <v>2454453</v>
      </c>
      <c r="C39" s="32">
        <f t="shared" si="7"/>
        <v>6.219023532531285E-2</v>
      </c>
      <c r="D39" s="32">
        <f t="shared" si="8"/>
        <v>3.1095117662656425E-2</v>
      </c>
      <c r="E39" s="33">
        <f>'[1]Poverty-Uninsured Population'!E35</f>
        <v>6.7428983633044517E-2</v>
      </c>
      <c r="F39" s="33">
        <f t="shared" ref="F39:F66" si="18">E39*$E$4</f>
        <v>2.0228695089913356E-2</v>
      </c>
      <c r="G39" s="32">
        <f>[1]Prevalence!J35</f>
        <v>6.4885947714484124E-2</v>
      </c>
      <c r="H39" s="32">
        <f t="shared" ref="H39:H66" si="19">G39*$G$4</f>
        <v>1.2977189542896825E-2</v>
      </c>
      <c r="I39" s="33">
        <f t="shared" si="11"/>
        <v>6.4301002295466606E-2</v>
      </c>
      <c r="J39" s="34">
        <f>'[2]Self Suff. Calc'!F37</f>
        <v>1.0303831369247987</v>
      </c>
      <c r="K39" s="35">
        <f t="shared" si="16"/>
        <v>6.5082468758324588E-2</v>
      </c>
      <c r="L39" s="43">
        <f t="shared" si="12"/>
        <v>6.2197401882313194E-2</v>
      </c>
      <c r="M39" s="35">
        <f>'[2]Resources-new'!M37</f>
        <v>3.9019185211273254E-2</v>
      </c>
      <c r="N39" s="43">
        <f t="shared" si="17"/>
        <v>6.9586999999999996E-2</v>
      </c>
      <c r="O39" s="36">
        <f t="shared" ref="O39:O65" si="20">(N39/N$66)</f>
        <v>6.8466732985940512E-2</v>
      </c>
      <c r="P39" s="37">
        <f t="shared" ref="P39:P65" si="21">O39*$P$70</f>
        <v>23408545.088773381</v>
      </c>
      <c r="Q39" s="39"/>
      <c r="R39" s="39">
        <f t="shared" ref="R39:R61" si="22">IF(Q39=0,(AA41/AA$68)*Q$66,0)</f>
        <v>0</v>
      </c>
      <c r="S39" s="44">
        <f t="shared" si="3"/>
        <v>23408545.088773381</v>
      </c>
      <c r="T39" s="40">
        <f t="shared" ref="T39:T61" si="23">X41*$P$69</f>
        <v>82887425.009926751</v>
      </c>
      <c r="U39" s="40">
        <f t="shared" si="5"/>
        <v>106295970.09870014</v>
      </c>
      <c r="V39" s="45" t="e">
        <f t="shared" ref="V39:V65" si="24">U39/$U$66</f>
        <v>#REF!</v>
      </c>
      <c r="W39" s="46"/>
      <c r="X39" s="47">
        <v>6.8280849317878759E-3</v>
      </c>
      <c r="Y39" s="47" t="e">
        <f t="shared" si="13"/>
        <v>#REF!</v>
      </c>
      <c r="Z39" s="28">
        <f t="shared" si="14"/>
        <v>450000</v>
      </c>
      <c r="AA39" s="48">
        <f t="shared" si="15"/>
        <v>2972700.5467902101</v>
      </c>
      <c r="AB39" s="50">
        <v>6.8280849317878759E-3</v>
      </c>
    </row>
    <row r="40" spans="1:28" ht="18" customHeight="1" x14ac:dyDescent="0.25">
      <c r="A40" s="13" t="s">
        <v>57</v>
      </c>
      <c r="B40" s="31">
        <f>'[1]State Population'!M38</f>
        <v>1561014</v>
      </c>
      <c r="C40" s="32">
        <f t="shared" si="7"/>
        <v>3.9552530851520849E-2</v>
      </c>
      <c r="D40" s="32">
        <f t="shared" si="8"/>
        <v>1.9776265425760425E-2</v>
      </c>
      <c r="E40" s="33">
        <f>'[1]Poverty-Uninsured Population'!E36</f>
        <v>4.1803227815808107E-2</v>
      </c>
      <c r="F40" s="33">
        <f t="shared" si="18"/>
        <v>1.2540968344742432E-2</v>
      </c>
      <c r="G40" s="32">
        <f>[1]Prevalence!J36</f>
        <v>4.0391278944283751E-2</v>
      </c>
      <c r="H40" s="32">
        <f t="shared" si="19"/>
        <v>8.0782557888567502E-3</v>
      </c>
      <c r="I40" s="33">
        <f t="shared" si="11"/>
        <v>4.0395489559359607E-2</v>
      </c>
      <c r="J40" s="34">
        <f>'[2]Self Suff. Calc'!F38</f>
        <v>0.97693049078750616</v>
      </c>
      <c r="K40" s="35">
        <f t="shared" si="16"/>
        <v>4.0022727911946471E-2</v>
      </c>
      <c r="L40" s="43">
        <f t="shared" ref="L40:L63" si="25">(K40/K$66)</f>
        <v>3.8248544344707341E-2</v>
      </c>
      <c r="M40" s="35">
        <f>'[2]Resources-new'!M38</f>
        <v>4.0362905500949384E-2</v>
      </c>
      <c r="N40" s="43">
        <f t="shared" si="17"/>
        <v>3.7825999999999999E-2</v>
      </c>
      <c r="O40" s="36">
        <f t="shared" si="20"/>
        <v>3.7217046889881526E-2</v>
      </c>
      <c r="P40" s="37">
        <f t="shared" si="21"/>
        <v>12724382.808972107</v>
      </c>
      <c r="Q40" s="39"/>
      <c r="R40" s="39">
        <f t="shared" si="22"/>
        <v>0</v>
      </c>
      <c r="S40" s="44">
        <f t="shared" si="3"/>
        <v>12724382.808972107</v>
      </c>
      <c r="T40" s="40">
        <f t="shared" si="23"/>
        <v>51088762.668712266</v>
      </c>
      <c r="U40" s="40">
        <f t="shared" si="5"/>
        <v>63813145.477684371</v>
      </c>
      <c r="V40" s="45" t="e">
        <f t="shared" si="24"/>
        <v>#REF!</v>
      </c>
      <c r="W40" s="46"/>
      <c r="X40" s="47">
        <v>1.4324546107293056E-3</v>
      </c>
      <c r="Y40" s="47" t="e">
        <f t="shared" si="13"/>
        <v>#REF!</v>
      </c>
      <c r="Z40" s="28">
        <f t="shared" si="14"/>
        <v>350000</v>
      </c>
      <c r="AA40" s="48">
        <f t="shared" si="15"/>
        <v>109327.56339332559</v>
      </c>
      <c r="AB40" s="50">
        <v>1.4324546107293056E-3</v>
      </c>
    </row>
    <row r="41" spans="1:28" ht="18" customHeight="1" x14ac:dyDescent="0.25">
      <c r="A41" s="13" t="s">
        <v>58</v>
      </c>
      <c r="B41" s="31">
        <f>'[1]State Population'!M39</f>
        <v>63526</v>
      </c>
      <c r="C41" s="32">
        <f t="shared" si="7"/>
        <v>1.6096038055223808E-3</v>
      </c>
      <c r="D41" s="32">
        <f t="shared" si="8"/>
        <v>8.0480190276119041E-4</v>
      </c>
      <c r="E41" s="33">
        <f>'[1]Poverty-Uninsured Population'!E37</f>
        <v>1.3204084924349176E-3</v>
      </c>
      <c r="F41" s="33">
        <f t="shared" si="18"/>
        <v>3.9612254773047529E-4</v>
      </c>
      <c r="G41" s="32">
        <f>[1]Prevalence!J37</f>
        <v>1.434063339001556E-3</v>
      </c>
      <c r="H41" s="32">
        <f t="shared" si="19"/>
        <v>2.868126678003112E-4</v>
      </c>
      <c r="I41" s="33">
        <f t="shared" si="11"/>
        <v>1.4877371182919767E-3</v>
      </c>
      <c r="J41" s="34">
        <f>'[2]Self Suff. Calc'!F39</f>
        <v>1.0977262403565604</v>
      </c>
      <c r="K41" s="35">
        <f t="shared" si="16"/>
        <v>1.5458935003758081E-3</v>
      </c>
      <c r="L41" s="43">
        <f t="shared" si="25"/>
        <v>1.4773649670108981E-3</v>
      </c>
      <c r="M41" s="35">
        <f>'[2]Resources-new'!M39</f>
        <v>1.3812260629820728E-3</v>
      </c>
      <c r="N41" s="43">
        <f t="shared" si="17"/>
        <v>1.498E-3</v>
      </c>
      <c r="O41" s="36">
        <f t="shared" si="20"/>
        <v>1.4738840015080241E-3</v>
      </c>
      <c r="P41" s="37">
        <f t="shared" si="21"/>
        <v>503915.96911754383</v>
      </c>
      <c r="Q41" s="39"/>
      <c r="R41" s="39">
        <f t="shared" si="22"/>
        <v>0</v>
      </c>
      <c r="S41" s="44">
        <f t="shared" si="3"/>
        <v>503915.96911754383</v>
      </c>
      <c r="T41" s="40">
        <f t="shared" si="23"/>
        <v>3177893.1976551521</v>
      </c>
      <c r="U41" s="40">
        <f t="shared" si="5"/>
        <v>3681809.1667726957</v>
      </c>
      <c r="V41" s="45" t="e">
        <f t="shared" si="24"/>
        <v>#REF!</v>
      </c>
      <c r="W41" s="46"/>
      <c r="X41" s="47">
        <v>5.2140937532054572E-2</v>
      </c>
      <c r="Y41" s="47" t="e">
        <f t="shared" ref="Y41:Y63" si="26">V39-X41</f>
        <v>#REF!</v>
      </c>
      <c r="Z41" s="28">
        <f t="shared" ref="Z41:Z63" si="27">IF(B39&lt;20000,250000+100000,350000+100000)</f>
        <v>450000</v>
      </c>
      <c r="AA41" s="48">
        <f t="shared" ref="AA41:AA63" si="28">IF(Q39=0,P39,0)</f>
        <v>23408545.088773381</v>
      </c>
      <c r="AB41" s="50">
        <v>5.2140937532054572E-2</v>
      </c>
    </row>
    <row r="42" spans="1:28" ht="18" customHeight="1" x14ac:dyDescent="0.25">
      <c r="A42" s="13" t="s">
        <v>59</v>
      </c>
      <c r="B42" s="31">
        <f>'[1]State Population'!M40</f>
        <v>2175909</v>
      </c>
      <c r="C42" s="32">
        <f t="shared" si="7"/>
        <v>5.5132566301520608E-2</v>
      </c>
      <c r="D42" s="32">
        <f t="shared" si="8"/>
        <v>2.7566283150760304E-2</v>
      </c>
      <c r="E42" s="33">
        <f>'[1]Poverty-Uninsured Population'!E38</f>
        <v>6.5087527224046593E-2</v>
      </c>
      <c r="F42" s="33">
        <f t="shared" si="18"/>
        <v>1.9526258167213977E-2</v>
      </c>
      <c r="G42" s="32">
        <f>[1]Prevalence!J38</f>
        <v>6.2878439652393162E-2</v>
      </c>
      <c r="H42" s="32">
        <f t="shared" si="19"/>
        <v>1.2575687930478634E-2</v>
      </c>
      <c r="I42" s="33">
        <f t="shared" si="11"/>
        <v>5.9668229248452914E-2</v>
      </c>
      <c r="J42" s="34">
        <f>'[2]Self Suff. Calc'!F40</f>
        <v>0.98125891902257356</v>
      </c>
      <c r="K42" s="35">
        <f t="shared" si="16"/>
        <v>5.922093040200295E-2</v>
      </c>
      <c r="L42" s="43">
        <f t="shared" si="25"/>
        <v>5.6595702012098931E-2</v>
      </c>
      <c r="M42" s="35">
        <f>'[2]Resources-new'!M40</f>
        <v>4.5811781575791688E-2</v>
      </c>
      <c r="N42" s="43">
        <f t="shared" si="17"/>
        <v>5.926E-2</v>
      </c>
      <c r="O42" s="36">
        <f t="shared" si="20"/>
        <v>5.8305985266599143E-2</v>
      </c>
      <c r="P42" s="37">
        <f t="shared" si="21"/>
        <v>19934619.712887619</v>
      </c>
      <c r="Q42" s="39"/>
      <c r="R42" s="39">
        <f t="shared" si="22"/>
        <v>0</v>
      </c>
      <c r="S42" s="44">
        <f t="shared" si="3"/>
        <v>19934619.712887619</v>
      </c>
      <c r="T42" s="40">
        <f t="shared" si="23"/>
        <v>83894325.851197243</v>
      </c>
      <c r="U42" s="40">
        <f t="shared" si="5"/>
        <v>103828945.56408486</v>
      </c>
      <c r="V42" s="45" t="e">
        <f t="shared" si="24"/>
        <v>#REF!</v>
      </c>
      <c r="W42" s="46"/>
      <c r="X42" s="47">
        <v>3.2137757718740383E-2</v>
      </c>
      <c r="Y42" s="47" t="e">
        <f t="shared" si="26"/>
        <v>#REF!</v>
      </c>
      <c r="Z42" s="28">
        <f t="shared" si="27"/>
        <v>450000</v>
      </c>
      <c r="AA42" s="48">
        <f t="shared" si="28"/>
        <v>12724382.808972107</v>
      </c>
      <c r="AB42" s="50">
        <v>3.2137757718740383E-2</v>
      </c>
    </row>
    <row r="43" spans="1:28" ht="18" customHeight="1" x14ac:dyDescent="0.25">
      <c r="A43" s="13" t="s">
        <v>60</v>
      </c>
      <c r="B43" s="31">
        <f>'[1]State Population'!M41</f>
        <v>3315404</v>
      </c>
      <c r="C43" s="32">
        <f t="shared" si="7"/>
        <v>8.400476805157138E-2</v>
      </c>
      <c r="D43" s="32">
        <f t="shared" si="8"/>
        <v>4.200238402578569E-2</v>
      </c>
      <c r="E43" s="33">
        <f>'[1]Poverty-Uninsured Population'!E39</f>
        <v>7.5399491313942663E-2</v>
      </c>
      <c r="F43" s="33">
        <f t="shared" si="18"/>
        <v>2.2619847394182799E-2</v>
      </c>
      <c r="G43" s="32">
        <f>[1]Prevalence!J39</f>
        <v>7.6471337246002372E-2</v>
      </c>
      <c r="H43" s="32">
        <f t="shared" si="19"/>
        <v>1.5294267449200476E-2</v>
      </c>
      <c r="I43" s="33">
        <f t="shared" si="11"/>
        <v>7.9916498869168962E-2</v>
      </c>
      <c r="J43" s="34">
        <f>'[2]Self Suff. Calc'!F41</f>
        <v>1.1438410045138312</v>
      </c>
      <c r="K43" s="35">
        <f t="shared" si="16"/>
        <v>8.4514606658996849E-2</v>
      </c>
      <c r="L43" s="43">
        <f t="shared" si="25"/>
        <v>8.0768124743622119E-2</v>
      </c>
      <c r="M43" s="35">
        <f>'[2]Resources-new'!M41</f>
        <v>6.8969119608601095E-2</v>
      </c>
      <c r="N43" s="43">
        <f t="shared" si="17"/>
        <v>8.3531999999999995E-2</v>
      </c>
      <c r="O43" s="36">
        <f t="shared" si="20"/>
        <v>8.2187235256320615E-2</v>
      </c>
      <c r="P43" s="37">
        <f t="shared" si="21"/>
        <v>28099538.539603923</v>
      </c>
      <c r="Q43" s="39"/>
      <c r="R43" s="39">
        <f t="shared" si="22"/>
        <v>0</v>
      </c>
      <c r="S43" s="44">
        <f t="shared" si="3"/>
        <v>28099538.539603923</v>
      </c>
      <c r="T43" s="40">
        <f t="shared" si="23"/>
        <v>130287098.66926193</v>
      </c>
      <c r="U43" s="40">
        <f t="shared" si="5"/>
        <v>158386637.20886585</v>
      </c>
      <c r="V43" s="45" t="e">
        <f t="shared" si="24"/>
        <v>#REF!</v>
      </c>
      <c r="W43" s="46"/>
      <c r="X43" s="47">
        <v>1.9990768283926555E-3</v>
      </c>
      <c r="Y43" s="47" t="e">
        <f t="shared" si="26"/>
        <v>#REF!</v>
      </c>
      <c r="Z43" s="28">
        <f t="shared" si="27"/>
        <v>450000</v>
      </c>
      <c r="AA43" s="48">
        <f t="shared" si="28"/>
        <v>503915.96911754383</v>
      </c>
      <c r="AB43" s="50">
        <v>1.9990768283926555E-3</v>
      </c>
    </row>
    <row r="44" spans="1:28" ht="18" customHeight="1" x14ac:dyDescent="0.25">
      <c r="A44" s="13" t="s">
        <v>61</v>
      </c>
      <c r="B44" s="31">
        <f>'[1]State Population'!M42</f>
        <v>875010</v>
      </c>
      <c r="C44" s="32">
        <f t="shared" si="7"/>
        <v>2.2170755688539157E-2</v>
      </c>
      <c r="D44" s="32">
        <f t="shared" si="8"/>
        <v>1.1085377844269578E-2</v>
      </c>
      <c r="E44" s="33">
        <f>'[1]Poverty-Uninsured Population'!E40</f>
        <v>1.5148911059184584E-2</v>
      </c>
      <c r="F44" s="33">
        <f t="shared" si="18"/>
        <v>4.5446733177553749E-3</v>
      </c>
      <c r="G44" s="32">
        <f>[1]Prevalence!J40</f>
        <v>1.5315940950545585E-2</v>
      </c>
      <c r="H44" s="32">
        <f t="shared" si="19"/>
        <v>3.0631881901091174E-3</v>
      </c>
      <c r="I44" s="33">
        <f t="shared" si="11"/>
        <v>1.8693239352134072E-2</v>
      </c>
      <c r="J44" s="34">
        <f>'[2]Self Suff. Calc'!F42</f>
        <v>1.3602646262059919</v>
      </c>
      <c r="K44" s="35">
        <f t="shared" si="16"/>
        <v>2.1387044507244359E-2</v>
      </c>
      <c r="L44" s="43">
        <f t="shared" si="25"/>
        <v>2.043896962838937E-2</v>
      </c>
      <c r="M44" s="35">
        <f>'[2]Resources-new'!M42</f>
        <v>3.2000277277978759E-2</v>
      </c>
      <c r="N44" s="43">
        <f t="shared" si="17"/>
        <v>1.8127000000000001E-2</v>
      </c>
      <c r="O44" s="36">
        <f t="shared" si="20"/>
        <v>1.7835177099690225E-2</v>
      </c>
      <c r="P44" s="37">
        <f t="shared" si="21"/>
        <v>6097786.89732558</v>
      </c>
      <c r="Q44" s="39"/>
      <c r="R44" s="39">
        <f t="shared" si="22"/>
        <v>0</v>
      </c>
      <c r="S44" s="44">
        <f t="shared" si="3"/>
        <v>6097786.89732558</v>
      </c>
      <c r="T44" s="40">
        <f t="shared" si="23"/>
        <v>29515647.170586441</v>
      </c>
      <c r="U44" s="40">
        <f t="shared" si="5"/>
        <v>35613434.06791202</v>
      </c>
      <c r="V44" s="45" t="e">
        <f t="shared" si="24"/>
        <v>#REF!</v>
      </c>
      <c r="W44" s="46"/>
      <c r="X44" s="47">
        <v>5.277433582931583E-2</v>
      </c>
      <c r="Y44" s="47" t="e">
        <f t="shared" si="26"/>
        <v>#REF!</v>
      </c>
      <c r="Z44" s="28">
        <f t="shared" si="27"/>
        <v>450000</v>
      </c>
      <c r="AA44" s="48">
        <f t="shared" si="28"/>
        <v>19934619.712887619</v>
      </c>
      <c r="AB44" s="50">
        <v>5.277433582931583E-2</v>
      </c>
    </row>
    <row r="45" spans="1:28" ht="18" customHeight="1" x14ac:dyDescent="0.25">
      <c r="A45" s="13" t="s">
        <v>62</v>
      </c>
      <c r="B45" s="31">
        <f>'[1]State Population'!M43</f>
        <v>783534</v>
      </c>
      <c r="C45" s="32">
        <f t="shared" si="7"/>
        <v>1.9852962694899303E-2</v>
      </c>
      <c r="D45" s="32">
        <f t="shared" si="8"/>
        <v>9.9264813474496515E-3</v>
      </c>
      <c r="E45" s="33">
        <f>'[1]Poverty-Uninsured Population'!E41</f>
        <v>2.2066843670083568E-2</v>
      </c>
      <c r="F45" s="33">
        <f t="shared" si="18"/>
        <v>6.6200531010250701E-3</v>
      </c>
      <c r="G45" s="32">
        <f>[1]Prevalence!J41</f>
        <v>2.3660238968413582E-2</v>
      </c>
      <c r="H45" s="32">
        <f t="shared" si="19"/>
        <v>4.7320477936827164E-3</v>
      </c>
      <c r="I45" s="33">
        <f t="shared" si="11"/>
        <v>2.1278582242157437E-2</v>
      </c>
      <c r="J45" s="34">
        <f>'[2]Self Suff. Calc'!F43</f>
        <v>0.9076270674365593</v>
      </c>
      <c r="K45" s="35">
        <f t="shared" si="16"/>
        <v>2.0492356225157264E-2</v>
      </c>
      <c r="L45" s="43">
        <f t="shared" si="25"/>
        <v>1.9583942342208716E-2</v>
      </c>
      <c r="M45" s="35">
        <f>'[2]Resources-new'!M43</f>
        <v>1.7310135838113212E-2</v>
      </c>
      <c r="N45" s="43">
        <f t="shared" si="17"/>
        <v>2.0098000000000001E-2</v>
      </c>
      <c r="O45" s="36">
        <f t="shared" si="20"/>
        <v>1.9774446370032225E-2</v>
      </c>
      <c r="P45" s="37">
        <f t="shared" si="21"/>
        <v>6760816.5202432564</v>
      </c>
      <c r="Q45" s="39"/>
      <c r="R45" s="39">
        <f t="shared" si="22"/>
        <v>0</v>
      </c>
      <c r="S45" s="44">
        <f t="shared" si="3"/>
        <v>6760816.5202432564</v>
      </c>
      <c r="T45" s="40">
        <f t="shared" si="23"/>
        <v>26854330.793197673</v>
      </c>
      <c r="U45" s="40">
        <f t="shared" si="5"/>
        <v>33615147.313440926</v>
      </c>
      <c r="V45" s="45" t="e">
        <f t="shared" si="24"/>
        <v>#REF!</v>
      </c>
      <c r="W45" s="46"/>
      <c r="X45" s="47">
        <v>8.1958046979177357E-2</v>
      </c>
      <c r="Y45" s="47" t="e">
        <f t="shared" si="26"/>
        <v>#REF!</v>
      </c>
      <c r="Z45" s="28">
        <f t="shared" si="27"/>
        <v>450000</v>
      </c>
      <c r="AA45" s="48">
        <f t="shared" si="28"/>
        <v>28099538.539603923</v>
      </c>
      <c r="AB45" s="50">
        <v>8.1958046979177357E-2</v>
      </c>
    </row>
    <row r="46" spans="1:28" ht="18" customHeight="1" x14ac:dyDescent="0.25">
      <c r="A46" s="13" t="s">
        <v>63</v>
      </c>
      <c r="B46" s="31">
        <f>'[1]State Population'!M44</f>
        <v>271172</v>
      </c>
      <c r="C46" s="32">
        <f t="shared" si="7"/>
        <v>6.8708793746043361E-3</v>
      </c>
      <c r="D46" s="32">
        <f t="shared" si="8"/>
        <v>3.4354396873021681E-3</v>
      </c>
      <c r="E46" s="33">
        <f>'[1]Poverty-Uninsured Population'!E42</f>
        <v>5.7330262057371656E-3</v>
      </c>
      <c r="F46" s="33">
        <f t="shared" si="18"/>
        <v>1.7199078617211496E-3</v>
      </c>
      <c r="G46" s="32">
        <f>[1]Prevalence!J42</f>
        <v>5.9231873051078122E-3</v>
      </c>
      <c r="H46" s="32">
        <f t="shared" si="19"/>
        <v>1.1846374610215626E-3</v>
      </c>
      <c r="I46" s="33">
        <f t="shared" si="11"/>
        <v>6.3399850100448801E-3</v>
      </c>
      <c r="J46" s="34">
        <f>'[2]Self Suff. Calc'!F44</f>
        <v>1.0711595570220553</v>
      </c>
      <c r="K46" s="35">
        <f t="shared" si="16"/>
        <v>6.5204452199813861E-3</v>
      </c>
      <c r="L46" s="43">
        <f t="shared" si="25"/>
        <v>6.2313977870871182E-3</v>
      </c>
      <c r="M46" s="35">
        <f>'[2]Resources-new'!M44</f>
        <v>6.4123979022079908E-3</v>
      </c>
      <c r="N46" s="43">
        <f t="shared" si="17"/>
        <v>6.195E-3</v>
      </c>
      <c r="O46" s="36">
        <f t="shared" si="20"/>
        <v>6.0952679501616895E-3</v>
      </c>
      <c r="P46" s="37">
        <f t="shared" si="21"/>
        <v>2083951.5545281605</v>
      </c>
      <c r="Q46" s="39"/>
      <c r="R46" s="39">
        <f t="shared" si="22"/>
        <v>0</v>
      </c>
      <c r="S46" s="44">
        <f t="shared" si="3"/>
        <v>2083951.5545281605</v>
      </c>
      <c r="T46" s="40">
        <f t="shared" si="23"/>
        <v>10831970.199960701</v>
      </c>
      <c r="U46" s="40">
        <f t="shared" si="5"/>
        <v>12915921.754488861</v>
      </c>
      <c r="V46" s="45" t="e">
        <f t="shared" si="24"/>
        <v>#REF!</v>
      </c>
      <c r="W46" s="46"/>
      <c r="X46" s="47">
        <v>1.8567032516155504E-2</v>
      </c>
      <c r="Y46" s="47" t="e">
        <f t="shared" si="26"/>
        <v>#REF!</v>
      </c>
      <c r="Z46" s="28">
        <f t="shared" si="27"/>
        <v>450000</v>
      </c>
      <c r="AA46" s="48">
        <f t="shared" si="28"/>
        <v>6097786.89732558</v>
      </c>
      <c r="AB46" s="50">
        <v>1.8567032516155504E-2</v>
      </c>
    </row>
    <row r="47" spans="1:28" ht="18" customHeight="1" x14ac:dyDescent="0.25">
      <c r="A47" s="13" t="s">
        <v>64</v>
      </c>
      <c r="B47" s="31">
        <f>'[1]State Population'!M45</f>
        <v>765245</v>
      </c>
      <c r="C47" s="32">
        <f t="shared" si="7"/>
        <v>1.938956119001628E-2</v>
      </c>
      <c r="D47" s="32">
        <f t="shared" si="8"/>
        <v>9.69478059500814E-3</v>
      </c>
      <c r="E47" s="33">
        <f>'[1]Poverty-Uninsured Population'!E43</f>
        <v>1.0637552031512211E-2</v>
      </c>
      <c r="F47" s="33">
        <f t="shared" si="18"/>
        <v>3.1912656094536633E-3</v>
      </c>
      <c r="G47" s="32">
        <f>[1]Prevalence!J43</f>
        <v>8.8798141136034632E-3</v>
      </c>
      <c r="H47" s="32">
        <f t="shared" si="19"/>
        <v>1.7759628227206926E-3</v>
      </c>
      <c r="I47" s="33">
        <f t="shared" si="11"/>
        <v>1.4662009027182496E-2</v>
      </c>
      <c r="J47" s="34">
        <f>'[2]Self Suff. Calc'!F45</f>
        <v>1.4824280019632914</v>
      </c>
      <c r="K47" s="35">
        <f t="shared" si="16"/>
        <v>1.7491354515083053E-2</v>
      </c>
      <c r="L47" s="43">
        <f t="shared" si="25"/>
        <v>1.6715973241280595E-2</v>
      </c>
      <c r="M47" s="35">
        <f>'[2]Resources-new'!M45</f>
        <v>1.6203300616117335E-2</v>
      </c>
      <c r="N47" s="43">
        <f t="shared" si="17"/>
        <v>1.6822E-2</v>
      </c>
      <c r="O47" s="36">
        <f t="shared" si="20"/>
        <v>1.6551186030285703E-2</v>
      </c>
      <c r="P47" s="37">
        <f t="shared" si="21"/>
        <v>5658794.6812385339</v>
      </c>
      <c r="Q47" s="39"/>
      <c r="R47" s="39">
        <f t="shared" si="22"/>
        <v>0</v>
      </c>
      <c r="S47" s="44">
        <f t="shared" si="3"/>
        <v>5658794.6812385339</v>
      </c>
      <c r="T47" s="40">
        <f t="shared" si="23"/>
        <v>25939396.279777631</v>
      </c>
      <c r="U47" s="40">
        <f t="shared" si="5"/>
        <v>31598190.961016163</v>
      </c>
      <c r="V47" s="45" t="e">
        <f t="shared" si="24"/>
        <v>#REF!</v>
      </c>
      <c r="W47" s="46"/>
      <c r="X47" s="47">
        <v>1.6892912093548058E-2</v>
      </c>
      <c r="Y47" s="47" t="e">
        <f t="shared" si="26"/>
        <v>#REF!</v>
      </c>
      <c r="Z47" s="28">
        <f t="shared" si="27"/>
        <v>450000</v>
      </c>
      <c r="AA47" s="48">
        <f t="shared" si="28"/>
        <v>6760816.5202432564</v>
      </c>
      <c r="AB47" s="50">
        <v>1.6892912093548058E-2</v>
      </c>
    </row>
    <row r="48" spans="1:28" ht="18" customHeight="1" x14ac:dyDescent="0.25">
      <c r="A48" s="13" t="s">
        <v>65</v>
      </c>
      <c r="B48" s="31">
        <f>'[1]State Population'!M46</f>
        <v>441172</v>
      </c>
      <c r="C48" s="32">
        <f t="shared" si="7"/>
        <v>1.1178291252241913E-2</v>
      </c>
      <c r="D48" s="32">
        <f t="shared" si="8"/>
        <v>5.5891456261209565E-3</v>
      </c>
      <c r="E48" s="33">
        <f>'[1]Poverty-Uninsured Population'!E44</f>
        <v>1.1705918244905134E-2</v>
      </c>
      <c r="F48" s="33">
        <f t="shared" si="18"/>
        <v>3.5117754734715402E-3</v>
      </c>
      <c r="G48" s="32">
        <f>[1]Prevalence!J44</f>
        <v>1.1577261968513821E-2</v>
      </c>
      <c r="H48" s="32">
        <f t="shared" si="19"/>
        <v>2.3154523937027644E-3</v>
      </c>
      <c r="I48" s="33">
        <f t="shared" si="11"/>
        <v>1.1416373493295261E-2</v>
      </c>
      <c r="J48" s="34">
        <f>'[2]Self Suff. Calc'!F46</f>
        <v>1.1150494015147712</v>
      </c>
      <c r="K48" s="35">
        <f t="shared" si="16"/>
        <v>1.1941752268444348E-2</v>
      </c>
      <c r="L48" s="43">
        <f t="shared" si="25"/>
        <v>1.14123815397592E-2</v>
      </c>
      <c r="M48" s="35">
        <f>'[2]Resources-new'!M46</f>
        <v>1.0272809144904313E-2</v>
      </c>
      <c r="N48" s="43">
        <f t="shared" si="17"/>
        <v>1.1665999999999999E-2</v>
      </c>
      <c r="O48" s="36">
        <f t="shared" si="20"/>
        <v>1.1478191429634585E-2</v>
      </c>
      <c r="P48" s="37">
        <f t="shared" si="21"/>
        <v>3924354.9370662658</v>
      </c>
      <c r="Q48" s="39"/>
      <c r="R48" s="39">
        <f t="shared" si="22"/>
        <v>0</v>
      </c>
      <c r="S48" s="44">
        <f t="shared" si="3"/>
        <v>3924354.9370662658</v>
      </c>
      <c r="T48" s="40">
        <f t="shared" si="23"/>
        <v>18464033.985493537</v>
      </c>
      <c r="U48" s="40">
        <f t="shared" si="5"/>
        <v>22388388.922559801</v>
      </c>
      <c r="V48" s="45" t="e">
        <f t="shared" si="24"/>
        <v>#REF!</v>
      </c>
      <c r="W48" s="46"/>
      <c r="X48" s="47">
        <v>6.8139296338085957E-3</v>
      </c>
      <c r="Y48" s="47" t="e">
        <f t="shared" si="26"/>
        <v>#REF!</v>
      </c>
      <c r="Z48" s="28">
        <f t="shared" si="27"/>
        <v>450000</v>
      </c>
      <c r="AA48" s="48">
        <f t="shared" si="28"/>
        <v>2083951.5545281605</v>
      </c>
      <c r="AB48" s="50">
        <v>6.8139296338085957E-3</v>
      </c>
    </row>
    <row r="49" spans="1:28" ht="18" customHeight="1" x14ac:dyDescent="0.25">
      <c r="A49" s="13" t="s">
        <v>66</v>
      </c>
      <c r="B49" s="31">
        <f>'[1]State Population'!M47</f>
        <v>1934171</v>
      </c>
      <c r="C49" s="32">
        <f t="shared" si="7"/>
        <v>4.9007477286953822E-2</v>
      </c>
      <c r="D49" s="32">
        <f t="shared" si="8"/>
        <v>2.4503738643476911E-2</v>
      </c>
      <c r="E49" s="33">
        <f>'[1]Poverty-Uninsured Population'!E45</f>
        <v>2.8223564630305124E-2</v>
      </c>
      <c r="F49" s="33">
        <f t="shared" si="18"/>
        <v>8.4670693890915374E-3</v>
      </c>
      <c r="G49" s="32">
        <f>[1]Prevalence!J45</f>
        <v>2.6797478288118497E-2</v>
      </c>
      <c r="H49" s="32">
        <f t="shared" si="19"/>
        <v>5.3594956576237E-3</v>
      </c>
      <c r="I49" s="33">
        <f t="shared" si="11"/>
        <v>3.833030369019215E-2</v>
      </c>
      <c r="J49" s="34">
        <f>'[2]Self Suff. Calc'!F47</f>
        <v>1.3549209654156584</v>
      </c>
      <c r="K49" s="35">
        <f t="shared" si="16"/>
        <v>4.37719950463515E-2</v>
      </c>
      <c r="L49" s="43">
        <f t="shared" si="25"/>
        <v>4.1831608711682677E-2</v>
      </c>
      <c r="M49" s="35">
        <f>'[2]Resources-new'!M47</f>
        <v>4.2353369238825447E-2</v>
      </c>
      <c r="N49" s="43">
        <f t="shared" si="17"/>
        <v>4.1727E-2</v>
      </c>
      <c r="O49" s="36">
        <f t="shared" si="20"/>
        <v>4.1055245481258565E-2</v>
      </c>
      <c r="P49" s="37">
        <f t="shared" si="21"/>
        <v>14036649.962194763</v>
      </c>
      <c r="Q49" s="39"/>
      <c r="R49" s="39">
        <f t="shared" si="22"/>
        <v>0</v>
      </c>
      <c r="S49" s="44">
        <f t="shared" si="3"/>
        <v>14036649.962194763</v>
      </c>
      <c r="T49" s="40">
        <f t="shared" si="23"/>
        <v>73071813.181405544</v>
      </c>
      <c r="U49" s="40">
        <f t="shared" si="5"/>
        <v>87108463.143600315</v>
      </c>
      <c r="V49" s="45" t="e">
        <f t="shared" si="24"/>
        <v>#REF!</v>
      </c>
      <c r="W49" s="46"/>
      <c r="X49" s="47">
        <v>1.6317365883680376E-2</v>
      </c>
      <c r="Y49" s="47" t="e">
        <f t="shared" si="26"/>
        <v>#REF!</v>
      </c>
      <c r="Z49" s="28">
        <f t="shared" si="27"/>
        <v>450000</v>
      </c>
      <c r="AA49" s="48">
        <f t="shared" si="28"/>
        <v>5658794.6812385339</v>
      </c>
      <c r="AB49" s="50">
        <v>1.6317365883680376E-2</v>
      </c>
    </row>
    <row r="50" spans="1:28" ht="18" customHeight="1" x14ac:dyDescent="0.25">
      <c r="A50" s="13" t="s">
        <v>67</v>
      </c>
      <c r="B50" s="31">
        <f>'[1]State Population'!M48</f>
        <v>261115</v>
      </c>
      <c r="C50" s="32">
        <f t="shared" si="7"/>
        <v>6.6160579554666822E-3</v>
      </c>
      <c r="D50" s="32">
        <f t="shared" si="8"/>
        <v>3.3080289777333411E-3</v>
      </c>
      <c r="E50" s="33">
        <f>'[1]Poverty-Uninsured Population'!E46</f>
        <v>6.2293998748448511E-3</v>
      </c>
      <c r="F50" s="33">
        <f t="shared" si="18"/>
        <v>1.8688199624534553E-3</v>
      </c>
      <c r="G50" s="32">
        <f>[1]Prevalence!J46</f>
        <v>5.659493038742287E-3</v>
      </c>
      <c r="H50" s="32">
        <f t="shared" si="19"/>
        <v>1.1318986077484574E-3</v>
      </c>
      <c r="I50" s="33">
        <f t="shared" si="11"/>
        <v>6.3087475479352536E-3</v>
      </c>
      <c r="J50" s="34">
        <f>'[2]Self Suff. Calc'!F48</f>
        <v>1.2510658669016386</v>
      </c>
      <c r="K50" s="35">
        <f t="shared" si="16"/>
        <v>6.9423120168096335E-3</v>
      </c>
      <c r="L50" s="43">
        <f t="shared" si="25"/>
        <v>6.6345634813782476E-3</v>
      </c>
      <c r="M50" s="35">
        <f>'[2]Resources-new'!M48</f>
        <v>7.7101885590351374E-3</v>
      </c>
      <c r="N50" s="43">
        <f t="shared" si="17"/>
        <v>6.4190000000000002E-3</v>
      </c>
      <c r="O50" s="36">
        <f t="shared" si="20"/>
        <v>6.3156618195460666E-3</v>
      </c>
      <c r="P50" s="37">
        <f t="shared" si="21"/>
        <v>2159303.475143868</v>
      </c>
      <c r="Q50" s="39"/>
      <c r="R50" s="39">
        <f t="shared" si="22"/>
        <v>0</v>
      </c>
      <c r="S50" s="44">
        <f t="shared" si="3"/>
        <v>2159303.475143868</v>
      </c>
      <c r="T50" s="40">
        <f t="shared" si="23"/>
        <v>11734512.087642023</v>
      </c>
      <c r="U50" s="40">
        <f t="shared" si="5"/>
        <v>13893815.562785892</v>
      </c>
      <c r="V50" s="45" t="e">
        <f t="shared" si="24"/>
        <v>#REF!</v>
      </c>
      <c r="W50" s="46"/>
      <c r="X50" s="47">
        <v>1.1614934865114371E-2</v>
      </c>
      <c r="Y50" s="47" t="e">
        <f t="shared" si="26"/>
        <v>#REF!</v>
      </c>
      <c r="Z50" s="28">
        <f t="shared" si="27"/>
        <v>450000</v>
      </c>
      <c r="AA50" s="48">
        <f t="shared" si="28"/>
        <v>3924354.9370662658</v>
      </c>
      <c r="AB50" s="50">
        <v>1.1614934865114371E-2</v>
      </c>
    </row>
    <row r="51" spans="1:28" ht="18" customHeight="1" x14ac:dyDescent="0.25">
      <c r="A51" s="13" t="s">
        <v>68</v>
      </c>
      <c r="B51" s="31">
        <f>'[1]State Population'!M49</f>
        <v>177797</v>
      </c>
      <c r="C51" s="32">
        <f t="shared" si="7"/>
        <v>4.5049700565195786E-3</v>
      </c>
      <c r="D51" s="32">
        <f t="shared" si="8"/>
        <v>2.2524850282597893E-3</v>
      </c>
      <c r="E51" s="33">
        <f>'[1]Poverty-Uninsured Population'!E47</f>
        <v>5.2780071444100641E-3</v>
      </c>
      <c r="F51" s="33">
        <f t="shared" si="18"/>
        <v>1.5834021433230193E-3</v>
      </c>
      <c r="G51" s="32">
        <f>[1]Prevalence!J47</f>
        <v>5.4246967741702432E-3</v>
      </c>
      <c r="H51" s="32">
        <f t="shared" si="19"/>
        <v>1.0849393548340487E-3</v>
      </c>
      <c r="I51" s="33">
        <f t="shared" si="11"/>
        <v>4.9208265264168568E-3</v>
      </c>
      <c r="J51" s="34">
        <f>'[2]Self Suff. Calc'!F49</f>
        <v>0.91706547254023674</v>
      </c>
      <c r="K51" s="35">
        <f t="shared" si="16"/>
        <v>4.7575839573449161E-3</v>
      </c>
      <c r="L51" s="43">
        <f t="shared" si="25"/>
        <v>4.5466831088207373E-3</v>
      </c>
      <c r="M51" s="35">
        <f>'[2]Resources-new'!M49</f>
        <v>5.0802221978863129E-3</v>
      </c>
      <c r="N51" s="43">
        <f t="shared" si="17"/>
        <v>4.4400000000000004E-3</v>
      </c>
      <c r="O51" s="36">
        <f t="shared" si="20"/>
        <v>4.3685213395831968E-3</v>
      </c>
      <c r="P51" s="37">
        <f t="shared" si="21"/>
        <v>1493582.7122042025</v>
      </c>
      <c r="Q51" s="39"/>
      <c r="R51" s="39">
        <f t="shared" si="22"/>
        <v>0</v>
      </c>
      <c r="S51" s="44">
        <f t="shared" si="3"/>
        <v>1493582.7122042025</v>
      </c>
      <c r="T51" s="40">
        <f t="shared" si="23"/>
        <v>7717344.6179189822</v>
      </c>
      <c r="U51" s="40">
        <f t="shared" si="5"/>
        <v>9210927.3301231842</v>
      </c>
      <c r="V51" s="45" t="e">
        <f t="shared" si="24"/>
        <v>#REF!</v>
      </c>
      <c r="W51" s="46"/>
      <c r="X51" s="47">
        <v>4.5966355523643448E-2</v>
      </c>
      <c r="Y51" s="47" t="e">
        <f t="shared" si="26"/>
        <v>#REF!</v>
      </c>
      <c r="Z51" s="28">
        <f t="shared" si="27"/>
        <v>450000</v>
      </c>
      <c r="AA51" s="48">
        <f t="shared" si="28"/>
        <v>14036649.962194763</v>
      </c>
      <c r="AB51" s="50">
        <v>4.5966355523643448E-2</v>
      </c>
    </row>
    <row r="52" spans="1:28" ht="18" customHeight="1" x14ac:dyDescent="0.25">
      <c r="A52" s="13" t="s">
        <v>69</v>
      </c>
      <c r="B52" s="31">
        <f>'[1]State Population'!M50</f>
        <v>3189</v>
      </c>
      <c r="C52" s="32">
        <f t="shared" si="7"/>
        <v>8.0801979281095492E-5</v>
      </c>
      <c r="D52" s="32">
        <f t="shared" si="8"/>
        <v>4.0400989640547746E-5</v>
      </c>
      <c r="E52" s="33">
        <f>'[1]Poverty-Uninsured Population'!E48</f>
        <v>8.0119421614506501E-5</v>
      </c>
      <c r="F52" s="33">
        <f t="shared" si="18"/>
        <v>2.4035826484351951E-5</v>
      </c>
      <c r="G52" s="32">
        <f>[1]Prevalence!J48</f>
        <v>7.0438879371612954E-5</v>
      </c>
      <c r="H52" s="32">
        <f t="shared" si="19"/>
        <v>1.4087775874322591E-5</v>
      </c>
      <c r="I52" s="33">
        <f t="shared" si="11"/>
        <v>7.852459199922229E-5</v>
      </c>
      <c r="J52" s="34">
        <f>'[2]Self Suff. Calc'!F50</f>
        <v>0.85961072192666421</v>
      </c>
      <c r="K52" s="35">
        <f t="shared" si="16"/>
        <v>7.4114987686512671E-5</v>
      </c>
      <c r="L52" s="43">
        <f t="shared" si="25"/>
        <v>7.0829514654068733E-5</v>
      </c>
      <c r="M52" s="35">
        <f>'[2]Resources-new'!M50</f>
        <v>5.5894122507123582E-4</v>
      </c>
      <c r="N52" s="43">
        <f t="shared" si="17"/>
        <v>5.7000000000000003E-5</v>
      </c>
      <c r="O52" s="36">
        <f t="shared" si="20"/>
        <v>5.6082368548703196E-5</v>
      </c>
      <c r="P52" s="37">
        <f t="shared" si="21"/>
        <v>19174.372656675569</v>
      </c>
      <c r="Q52" s="39"/>
      <c r="R52" s="39">
        <f t="shared" si="22"/>
        <v>0</v>
      </c>
      <c r="S52" s="44">
        <f t="shared" si="3"/>
        <v>19174.372656675569</v>
      </c>
      <c r="T52" s="40">
        <f t="shared" si="23"/>
        <v>1481244.897506255</v>
      </c>
      <c r="U52" s="40">
        <f t="shared" si="5"/>
        <v>1500419.2701629305</v>
      </c>
      <c r="V52" s="45" t="e">
        <f t="shared" si="24"/>
        <v>#REF!</v>
      </c>
      <c r="W52" s="46"/>
      <c r="X52" s="47">
        <v>7.3816801723253665E-3</v>
      </c>
      <c r="Y52" s="47" t="e">
        <f t="shared" si="26"/>
        <v>#REF!</v>
      </c>
      <c r="Z52" s="28">
        <f t="shared" si="27"/>
        <v>450000</v>
      </c>
      <c r="AA52" s="48">
        <f t="shared" si="28"/>
        <v>2159303.475143868</v>
      </c>
      <c r="AB52" s="50">
        <v>7.3816801723253665E-3</v>
      </c>
    </row>
    <row r="53" spans="1:28" ht="18" customHeight="1" x14ac:dyDescent="0.25">
      <c r="A53" s="13" t="s">
        <v>70</v>
      </c>
      <c r="B53" s="31">
        <f>'[1]State Population'!M51</f>
        <v>44330</v>
      </c>
      <c r="C53" s="32">
        <f t="shared" si="7"/>
        <v>1.1232209913863164E-3</v>
      </c>
      <c r="D53" s="32">
        <f t="shared" si="8"/>
        <v>5.6161049569315822E-4</v>
      </c>
      <c r="E53" s="33">
        <f>'[1]Poverty-Uninsured Population'!E49</f>
        <v>1.4936583096256141E-3</v>
      </c>
      <c r="F53" s="33">
        <f t="shared" si="18"/>
        <v>4.4809749288768423E-4</v>
      </c>
      <c r="G53" s="32">
        <f>[1]Prevalence!J49</f>
        <v>1.3852979609750547E-3</v>
      </c>
      <c r="H53" s="32">
        <f t="shared" si="19"/>
        <v>2.7705959219501093E-4</v>
      </c>
      <c r="I53" s="33">
        <f t="shared" si="11"/>
        <v>1.2867675807758535E-3</v>
      </c>
      <c r="J53" s="34">
        <f>'[2]Self Suff. Calc'!F51</f>
        <v>0.81340444934339518</v>
      </c>
      <c r="K53" s="35">
        <f t="shared" si="16"/>
        <v>1.1907255386550786E-3</v>
      </c>
      <c r="L53" s="43">
        <f t="shared" si="25"/>
        <v>1.1379413883987135E-3</v>
      </c>
      <c r="M53" s="35">
        <f>'[2]Resources-new'!M51</f>
        <v>1.6581769841231299E-3</v>
      </c>
      <c r="N53" s="43">
        <f t="shared" si="17"/>
        <v>1.034E-3</v>
      </c>
      <c r="O53" s="36">
        <f t="shared" si="20"/>
        <v>1.017353843497528E-3</v>
      </c>
      <c r="P53" s="37">
        <f t="shared" si="21"/>
        <v>347829.84784214979</v>
      </c>
      <c r="Q53" s="39"/>
      <c r="R53" s="39">
        <f t="shared" si="22"/>
        <v>0</v>
      </c>
      <c r="S53" s="44">
        <f t="shared" si="3"/>
        <v>347829.84784214979</v>
      </c>
      <c r="T53" s="40">
        <f t="shared" si="23"/>
        <v>2753282.7052392247</v>
      </c>
      <c r="U53" s="40">
        <f t="shared" si="5"/>
        <v>3101112.5530813746</v>
      </c>
      <c r="V53" s="45" t="e">
        <f t="shared" si="24"/>
        <v>#REF!</v>
      </c>
      <c r="W53" s="46"/>
      <c r="X53" s="47">
        <v>4.8546517591547848E-3</v>
      </c>
      <c r="Y53" s="47" t="e">
        <f t="shared" si="26"/>
        <v>#REF!</v>
      </c>
      <c r="Z53" s="28">
        <f t="shared" si="27"/>
        <v>450000</v>
      </c>
      <c r="AA53" s="48">
        <f t="shared" si="28"/>
        <v>1493582.7122042025</v>
      </c>
      <c r="AB53" s="50">
        <v>4.8546517591547848E-3</v>
      </c>
    </row>
    <row r="54" spans="1:28" ht="18" customHeight="1" x14ac:dyDescent="0.25">
      <c r="A54" s="13" t="s">
        <v>71</v>
      </c>
      <c r="B54" s="31">
        <f>'[1]State Population'!M52</f>
        <v>438527</v>
      </c>
      <c r="C54" s="32">
        <f t="shared" si="7"/>
        <v>1.1111272990969258E-2</v>
      </c>
      <c r="D54" s="32">
        <f t="shared" si="8"/>
        <v>5.5556364954846291E-3</v>
      </c>
      <c r="E54" s="33">
        <f>'[1]Poverty-Uninsured Population'!E50</f>
        <v>8.767228253869332E-3</v>
      </c>
      <c r="F54" s="33">
        <f t="shared" si="18"/>
        <v>2.6301684761607996E-3</v>
      </c>
      <c r="G54" s="32">
        <f>[1]Prevalence!J50</f>
        <v>7.7636287943302117E-3</v>
      </c>
      <c r="H54" s="32">
        <f t="shared" si="19"/>
        <v>1.5527257588660425E-3</v>
      </c>
      <c r="I54" s="33">
        <f t="shared" si="11"/>
        <v>9.7385307305114712E-3</v>
      </c>
      <c r="J54" s="34">
        <f>'[2]Self Suff. Calc'!F52</f>
        <v>1.0682128357610661</v>
      </c>
      <c r="K54" s="35">
        <f t="shared" si="16"/>
        <v>1.000424784942126E-2</v>
      </c>
      <c r="L54" s="43">
        <f t="shared" si="25"/>
        <v>9.560765531672186E-3</v>
      </c>
      <c r="M54" s="35">
        <f>'[2]Resources-new'!M52</f>
        <v>1.01355602631429E-2</v>
      </c>
      <c r="N54" s="43">
        <f t="shared" si="17"/>
        <v>9.4459999999999995E-3</v>
      </c>
      <c r="O54" s="36">
        <f t="shared" si="20"/>
        <v>9.2939307598429877E-3</v>
      </c>
      <c r="P54" s="37">
        <f t="shared" si="21"/>
        <v>3177563.5809641648</v>
      </c>
      <c r="Q54" s="39"/>
      <c r="R54" s="39">
        <f t="shared" si="22"/>
        <v>0</v>
      </c>
      <c r="S54" s="44">
        <f t="shared" si="3"/>
        <v>3177563.5809641648</v>
      </c>
      <c r="T54" s="40">
        <f t="shared" si="23"/>
        <v>16090846.156529861</v>
      </c>
      <c r="U54" s="40">
        <f t="shared" si="5"/>
        <v>19268409.737494025</v>
      </c>
      <c r="V54" s="45" t="e">
        <f t="shared" si="24"/>
        <v>#REF!</v>
      </c>
      <c r="W54" s="46"/>
      <c r="X54" s="47">
        <v>9.3178787567955686E-4</v>
      </c>
      <c r="Y54" s="47" t="e">
        <f t="shared" si="26"/>
        <v>#REF!</v>
      </c>
      <c r="Z54" s="28">
        <f t="shared" si="27"/>
        <v>350000</v>
      </c>
      <c r="AA54" s="48">
        <f t="shared" si="28"/>
        <v>19174.372656675569</v>
      </c>
      <c r="AB54" s="50">
        <v>9.3178787567955686E-4</v>
      </c>
    </row>
    <row r="55" spans="1:28" ht="18" customHeight="1" x14ac:dyDescent="0.25">
      <c r="A55" s="13" t="s">
        <v>72</v>
      </c>
      <c r="B55" s="31">
        <f>'[1]State Population'!M53</f>
        <v>484207</v>
      </c>
      <c r="C55" s="32">
        <f t="shared" si="7"/>
        <v>1.2268699900207403E-2</v>
      </c>
      <c r="D55" s="32">
        <f t="shared" si="8"/>
        <v>6.1343499501037013E-3</v>
      </c>
      <c r="E55" s="33">
        <f>'[1]Poverty-Uninsured Population'!E51</f>
        <v>9.550387960765308E-3</v>
      </c>
      <c r="F55" s="33">
        <f t="shared" si="18"/>
        <v>2.8651163882295922E-3</v>
      </c>
      <c r="G55" s="32">
        <f>[1]Prevalence!J51</f>
        <v>7.8367768613699634E-3</v>
      </c>
      <c r="H55" s="32">
        <f t="shared" si="19"/>
        <v>1.5673553722739928E-3</v>
      </c>
      <c r="I55" s="33">
        <f t="shared" si="11"/>
        <v>1.0566821710607285E-2</v>
      </c>
      <c r="J55" s="34">
        <f>'[2]Self Suff. Calc'!F53</f>
        <v>1.0979405459192104</v>
      </c>
      <c r="K55" s="35">
        <f t="shared" si="16"/>
        <v>1.0980789825394422E-2</v>
      </c>
      <c r="L55" s="43">
        <f t="shared" si="25"/>
        <v>1.0494017986493701E-2</v>
      </c>
      <c r="M55" s="35">
        <f>'[2]Resources-new'!M53</f>
        <v>1.0004844094319466E-2</v>
      </c>
      <c r="N55" s="43">
        <f t="shared" si="17"/>
        <v>1.0597000000000001E-2</v>
      </c>
      <c r="O55" s="36">
        <f t="shared" si="20"/>
        <v>1.042640104404575E-2</v>
      </c>
      <c r="P55" s="37">
        <f t="shared" si="21"/>
        <v>3564751.3516279124</v>
      </c>
      <c r="Q55" s="39"/>
      <c r="R55" s="39">
        <f t="shared" si="22"/>
        <v>0</v>
      </c>
      <c r="S55" s="44">
        <f t="shared" si="3"/>
        <v>3564751.3516279124</v>
      </c>
      <c r="T55" s="40">
        <f t="shared" si="23"/>
        <v>18079699.526728429</v>
      </c>
      <c r="U55" s="40">
        <f t="shared" si="5"/>
        <v>21644450.878356341</v>
      </c>
      <c r="V55" s="45" t="e">
        <f t="shared" si="24"/>
        <v>#REF!</v>
      </c>
      <c r="W55" s="46"/>
      <c r="X55" s="47">
        <v>1.7319725100010258E-3</v>
      </c>
      <c r="Y55" s="47" t="e">
        <f t="shared" si="26"/>
        <v>#REF!</v>
      </c>
      <c r="Z55" s="28">
        <f t="shared" si="27"/>
        <v>450000</v>
      </c>
      <c r="AA55" s="48">
        <f t="shared" si="28"/>
        <v>347829.84784214979</v>
      </c>
      <c r="AB55" s="50">
        <v>1.7319725100010258E-3</v>
      </c>
    </row>
    <row r="56" spans="1:28" ht="18" customHeight="1" x14ac:dyDescent="0.25">
      <c r="A56" s="13" t="s">
        <v>73</v>
      </c>
      <c r="B56" s="31">
        <f>'[1]State Population'!M54</f>
        <v>555968</v>
      </c>
      <c r="C56" s="32">
        <f t="shared" si="7"/>
        <v>1.4086959804625933E-2</v>
      </c>
      <c r="D56" s="32">
        <f t="shared" si="8"/>
        <v>7.0434799023129666E-3</v>
      </c>
      <c r="E56" s="33">
        <f>'[1]Poverty-Uninsured Population'!E52</f>
        <v>1.7220991624938432E-2</v>
      </c>
      <c r="F56" s="33">
        <f t="shared" si="18"/>
        <v>5.1662974874815294E-3</v>
      </c>
      <c r="G56" s="32">
        <f>[1]Prevalence!J52</f>
        <v>1.6427610957038603E-2</v>
      </c>
      <c r="H56" s="32">
        <f t="shared" si="19"/>
        <v>3.2855221914077208E-3</v>
      </c>
      <c r="I56" s="33">
        <f t="shared" si="11"/>
        <v>1.5495299581202217E-2</v>
      </c>
      <c r="J56" s="34">
        <f>'[2]Self Suff. Calc'!F54</f>
        <v>0.87613999467311376</v>
      </c>
      <c r="K56" s="35">
        <f t="shared" si="16"/>
        <v>1.4727600425734455E-2</v>
      </c>
      <c r="L56" s="43">
        <f t="shared" si="25"/>
        <v>1.4074734716088446E-2</v>
      </c>
      <c r="M56" s="35">
        <f>'[2]Resources-new'!M54</f>
        <v>1.2880923283307359E-2</v>
      </c>
      <c r="N56" s="43">
        <f t="shared" si="17"/>
        <v>1.4336E-2</v>
      </c>
      <c r="O56" s="36">
        <f t="shared" si="20"/>
        <v>1.4105207640600158E-2</v>
      </c>
      <c r="P56" s="37">
        <f t="shared" si="21"/>
        <v>4822522.9194052797</v>
      </c>
      <c r="Q56" s="39"/>
      <c r="R56" s="39">
        <f t="shared" si="22"/>
        <v>0</v>
      </c>
      <c r="S56" s="44">
        <f t="shared" si="3"/>
        <v>4822522.9194052797</v>
      </c>
      <c r="T56" s="40">
        <f t="shared" si="23"/>
        <v>20492185.024153028</v>
      </c>
      <c r="U56" s="40">
        <f t="shared" si="5"/>
        <v>25314707.943558306</v>
      </c>
      <c r="V56" s="45" t="e">
        <f t="shared" si="24"/>
        <v>#REF!</v>
      </c>
      <c r="W56" s="46"/>
      <c r="X56" s="47">
        <v>1.012206380141553E-2</v>
      </c>
      <c r="Y56" s="47" t="e">
        <f t="shared" si="26"/>
        <v>#REF!</v>
      </c>
      <c r="Z56" s="28">
        <f t="shared" si="27"/>
        <v>450000</v>
      </c>
      <c r="AA56" s="48">
        <f t="shared" si="28"/>
        <v>3177563.5809641648</v>
      </c>
      <c r="AB56" s="50">
        <v>1.012206380141553E-2</v>
      </c>
    </row>
    <row r="57" spans="1:28" ht="18" customHeight="1" x14ac:dyDescent="0.25">
      <c r="A57" s="16" t="s">
        <v>74</v>
      </c>
      <c r="B57" s="31">
        <f>'[1]State Population'!M55</f>
        <v>180696</v>
      </c>
      <c r="C57" s="32">
        <f t="shared" si="7"/>
        <v>4.5784240978917626E-3</v>
      </c>
      <c r="D57" s="32">
        <f t="shared" si="8"/>
        <v>2.2892120489458813E-3</v>
      </c>
      <c r="E57" s="33">
        <f>'[1]Poverty-Uninsured Population'!E53</f>
        <v>5.319946202847428E-3</v>
      </c>
      <c r="F57" s="33">
        <f t="shared" si="18"/>
        <v>1.5959838608542284E-3</v>
      </c>
      <c r="G57" s="32">
        <f>[1]Prevalence!J53</f>
        <v>5.6387225999532213E-3</v>
      </c>
      <c r="H57" s="32">
        <f t="shared" si="19"/>
        <v>1.1277445199906443E-3</v>
      </c>
      <c r="I57" s="33">
        <f t="shared" si="11"/>
        <v>5.0129404297907538E-3</v>
      </c>
      <c r="J57" s="52">
        <f>'[2]Self Suff. Calc'!F55</f>
        <v>0.84375588693571013</v>
      </c>
      <c r="K57" s="53">
        <f t="shared" si="16"/>
        <v>4.699643457272043E-3</v>
      </c>
      <c r="L57" s="54">
        <f t="shared" si="25"/>
        <v>4.4913110764278549E-3</v>
      </c>
      <c r="M57" s="53">
        <f>'[2]Resources-new'!M55</f>
        <v>5.4033518929818081E-3</v>
      </c>
      <c r="N57" s="54">
        <f t="shared" si="17"/>
        <v>4.3090000000000003E-3</v>
      </c>
      <c r="O57" s="55">
        <f t="shared" si="20"/>
        <v>4.23963028204144E-3</v>
      </c>
      <c r="P57" s="56">
        <f t="shared" si="21"/>
        <v>1449515.2943441235</v>
      </c>
      <c r="Q57" s="57"/>
      <c r="R57" s="57">
        <f t="shared" si="22"/>
        <v>0</v>
      </c>
      <c r="S57" s="58">
        <f t="shared" si="3"/>
        <v>1449515.2943441235</v>
      </c>
      <c r="T57" s="40">
        <f t="shared" si="23"/>
        <v>7599614.6734012039</v>
      </c>
      <c r="U57" s="40">
        <f t="shared" si="5"/>
        <v>9049129.9677453265</v>
      </c>
      <c r="V57" s="59" t="e">
        <f t="shared" si="24"/>
        <v>#REF!</v>
      </c>
      <c r="W57" s="46"/>
      <c r="X57" s="47">
        <v>1.1373166478613191E-2</v>
      </c>
      <c r="Y57" s="47" t="e">
        <f t="shared" si="26"/>
        <v>#REF!</v>
      </c>
      <c r="Z57" s="28">
        <f t="shared" si="27"/>
        <v>450000</v>
      </c>
      <c r="AA57" s="48">
        <f t="shared" si="28"/>
        <v>3564751.3516279124</v>
      </c>
      <c r="AB57" s="50">
        <v>1.1373166478613191E-2</v>
      </c>
    </row>
    <row r="58" spans="1:28" ht="18" customHeight="1" x14ac:dyDescent="0.25">
      <c r="A58" s="13" t="s">
        <v>75</v>
      </c>
      <c r="B58" s="31">
        <f>'[1]State Population'!M56</f>
        <v>65354</v>
      </c>
      <c r="C58" s="32">
        <f t="shared" si="7"/>
        <v>1.6559211520654484E-3</v>
      </c>
      <c r="D58" s="32">
        <f t="shared" si="8"/>
        <v>8.2796057603272421E-4</v>
      </c>
      <c r="E58" s="33">
        <f>'[1]Poverty-Uninsured Population'!E54</f>
        <v>2.3950580487163264E-3</v>
      </c>
      <c r="F58" s="33">
        <f t="shared" si="18"/>
        <v>7.1851741461489787E-4</v>
      </c>
      <c r="G58" s="32">
        <f>[1]Prevalence!J54</f>
        <v>2.1330337573814075E-3</v>
      </c>
      <c r="H58" s="32">
        <f t="shared" si="19"/>
        <v>4.2660675147628154E-4</v>
      </c>
      <c r="I58" s="33">
        <f t="shared" si="11"/>
        <v>1.9730847421239039E-3</v>
      </c>
      <c r="J58" s="34">
        <f>'[2]Self Suff. Calc'!F56</f>
        <v>0.8193124167320136</v>
      </c>
      <c r="K58" s="35">
        <f t="shared" si="16"/>
        <v>1.8304799766689812E-3</v>
      </c>
      <c r="L58" s="43">
        <f t="shared" si="25"/>
        <v>1.7493358951882938E-3</v>
      </c>
      <c r="M58" s="35">
        <f>'[2]Resources-new'!M56</f>
        <v>1.938246056700894E-3</v>
      </c>
      <c r="N58" s="43">
        <f t="shared" si="17"/>
        <v>1.712E-3</v>
      </c>
      <c r="O58" s="36">
        <f t="shared" si="20"/>
        <v>1.6844388588663135E-3</v>
      </c>
      <c r="P58" s="37">
        <f t="shared" si="21"/>
        <v>575903.96470576443</v>
      </c>
      <c r="Q58" s="39"/>
      <c r="R58" s="39">
        <f t="shared" si="22"/>
        <v>0</v>
      </c>
      <c r="S58" s="44">
        <f t="shared" si="3"/>
        <v>575903.96470576443</v>
      </c>
      <c r="T58" s="40">
        <f t="shared" si="23"/>
        <v>3189633.5799339339</v>
      </c>
      <c r="U58" s="40">
        <f t="shared" si="5"/>
        <v>3765537.5446396982</v>
      </c>
      <c r="V58" s="45" t="e">
        <f t="shared" si="24"/>
        <v>#REF!</v>
      </c>
      <c r="W58" s="46"/>
      <c r="X58" s="47">
        <v>1.2890758026464253E-2</v>
      </c>
      <c r="Y58" s="47" t="e">
        <f t="shared" si="26"/>
        <v>#REF!</v>
      </c>
      <c r="Z58" s="28">
        <f t="shared" si="27"/>
        <v>450000</v>
      </c>
      <c r="AA58" s="48">
        <f t="shared" si="28"/>
        <v>4822522.9194052797</v>
      </c>
      <c r="AB58" s="50">
        <v>1.2890758026464253E-2</v>
      </c>
    </row>
    <row r="59" spans="1:28" s="3" customFormat="1" ht="18" customHeight="1" x14ac:dyDescent="0.25">
      <c r="A59" s="13" t="s">
        <v>76</v>
      </c>
      <c r="B59" s="31">
        <f>'[1]State Population'!M57</f>
        <v>13535</v>
      </c>
      <c r="C59" s="32">
        <f t="shared" si="7"/>
        <v>3.42945998610733E-4</v>
      </c>
      <c r="D59" s="32">
        <f t="shared" si="8"/>
        <v>1.714729993053665E-4</v>
      </c>
      <c r="E59" s="33">
        <f>'[1]Poverty-Uninsured Population'!E55</f>
        <v>4.2336629753960927E-4</v>
      </c>
      <c r="F59" s="33">
        <f t="shared" si="18"/>
        <v>1.2700988926188278E-4</v>
      </c>
      <c r="G59" s="32">
        <f>[1]Prevalence!J55</f>
        <v>4.3166390179014092E-4</v>
      </c>
      <c r="H59" s="32">
        <f t="shared" si="19"/>
        <v>8.6332780358028196E-5</v>
      </c>
      <c r="I59" s="33">
        <f t="shared" si="11"/>
        <v>3.8481566892527747E-4</v>
      </c>
      <c r="J59" s="34">
        <f>'[2]Self Suff. Calc'!F57</f>
        <v>0.8785812666685342</v>
      </c>
      <c r="K59" s="35">
        <f t="shared" si="16"/>
        <v>3.6612613649047429E-4</v>
      </c>
      <c r="L59" s="43">
        <f t="shared" si="25"/>
        <v>3.4989598405490638E-4</v>
      </c>
      <c r="M59" s="35">
        <f>'[2]Resources-new'!M58</f>
        <v>8.5896221495662325E-4</v>
      </c>
      <c r="N59" s="43">
        <f t="shared" si="17"/>
        <v>2.7999999999999998E-4</v>
      </c>
      <c r="O59" s="36">
        <f t="shared" si="20"/>
        <v>2.754923367304718E-4</v>
      </c>
      <c r="P59" s="37">
        <f t="shared" si="21"/>
        <v>94189.900769634361</v>
      </c>
      <c r="Q59" s="39"/>
      <c r="R59" s="39">
        <f t="shared" si="22"/>
        <v>0</v>
      </c>
      <c r="S59" s="44">
        <f t="shared" si="3"/>
        <v>94189.900769634361</v>
      </c>
      <c r="T59" s="40">
        <f t="shared" si="23"/>
        <v>1637783.3278900071</v>
      </c>
      <c r="U59" s="40">
        <f t="shared" si="5"/>
        <v>1731973.2286596415</v>
      </c>
      <c r="V59" s="45" t="e">
        <f t="shared" si="24"/>
        <v>#REF!</v>
      </c>
      <c r="W59" s="46"/>
      <c r="X59" s="60">
        <v>4.7805928813211621E-3</v>
      </c>
      <c r="Y59" s="60" t="e">
        <f t="shared" si="26"/>
        <v>#REF!</v>
      </c>
      <c r="Z59" s="61">
        <f t="shared" si="27"/>
        <v>450000</v>
      </c>
      <c r="AA59" s="62">
        <f t="shared" si="28"/>
        <v>1449515.2943441235</v>
      </c>
      <c r="AB59" s="26">
        <v>2.5260026669401991E-3</v>
      </c>
    </row>
    <row r="60" spans="1:28" ht="18" customHeight="1" x14ac:dyDescent="0.25">
      <c r="A60" s="13" t="s">
        <v>77</v>
      </c>
      <c r="B60" s="31">
        <f>'[1]State Population'!M58</f>
        <v>481733</v>
      </c>
      <c r="C60" s="32">
        <f t="shared" si="7"/>
        <v>1.2206014388529312E-2</v>
      </c>
      <c r="D60" s="32">
        <f t="shared" si="8"/>
        <v>6.1030071942646561E-3</v>
      </c>
      <c r="E60" s="33">
        <f>'[1]Poverty-Uninsured Population'!E56</f>
        <v>1.9334371991140058E-2</v>
      </c>
      <c r="F60" s="33">
        <f t="shared" si="18"/>
        <v>5.8003115973420177E-3</v>
      </c>
      <c r="G60" s="32">
        <f>[1]Prevalence!J56</f>
        <v>1.968495759669768E-2</v>
      </c>
      <c r="H60" s="32">
        <f t="shared" si="19"/>
        <v>3.9369915193395366E-3</v>
      </c>
      <c r="I60" s="33">
        <f t="shared" si="11"/>
        <v>1.584031031094621E-2</v>
      </c>
      <c r="J60" s="34">
        <f>'[2]Self Suff. Calc'!F58</f>
        <v>0.75694439383253287</v>
      </c>
      <c r="K60" s="35">
        <f t="shared" si="16"/>
        <v>1.4300279821143087E-2</v>
      </c>
      <c r="L60" s="43">
        <f t="shared" si="25"/>
        <v>1.366635697806721E-2</v>
      </c>
      <c r="M60" s="35">
        <f>'[2]Resources-new'!M59</f>
        <v>1.4248316329424785E-2</v>
      </c>
      <c r="N60" s="43">
        <f t="shared" si="17"/>
        <v>1.355E-2</v>
      </c>
      <c r="O60" s="36">
        <f t="shared" si="20"/>
        <v>1.3331861295349618E-2</v>
      </c>
      <c r="P60" s="37">
        <f t="shared" si="21"/>
        <v>4558118.4122448061</v>
      </c>
      <c r="Q60" s="39"/>
      <c r="R60" s="39">
        <f t="shared" si="22"/>
        <v>0</v>
      </c>
      <c r="S60" s="44">
        <f t="shared" si="3"/>
        <v>4558118.4122448061</v>
      </c>
      <c r="T60" s="40">
        <f t="shared" si="23"/>
        <v>19402449.263471134</v>
      </c>
      <c r="U60" s="40">
        <f t="shared" si="5"/>
        <v>23960567.675715938</v>
      </c>
      <c r="V60" s="45" t="e">
        <f t="shared" si="24"/>
        <v>#REF!</v>
      </c>
      <c r="W60" s="46"/>
      <c r="X60" s="47">
        <v>2.0064622012514106E-3</v>
      </c>
      <c r="Y60" s="47" t="e">
        <f t="shared" si="26"/>
        <v>#REF!</v>
      </c>
      <c r="Z60" s="28">
        <f t="shared" si="27"/>
        <v>450000</v>
      </c>
      <c r="AA60" s="48">
        <f t="shared" si="28"/>
        <v>575903.96470576443</v>
      </c>
      <c r="AB60" s="50">
        <v>2.0064622012514106E-3</v>
      </c>
    </row>
    <row r="61" spans="1:28" ht="18" customHeight="1" x14ac:dyDescent="0.25">
      <c r="A61" s="13" t="s">
        <v>78</v>
      </c>
      <c r="B61" s="31">
        <f>'[1]State Population'!M59</f>
        <v>53465</v>
      </c>
      <c r="C61" s="32">
        <f t="shared" si="7"/>
        <v>1.3546810355170181E-3</v>
      </c>
      <c r="D61" s="32">
        <f t="shared" si="8"/>
        <v>6.7734051775850904E-4</v>
      </c>
      <c r="E61" s="33">
        <f>'[1]Poverty-Uninsured Population'!E57</f>
        <v>1.1607694710259818E-3</v>
      </c>
      <c r="F61" s="33">
        <f t="shared" si="18"/>
        <v>3.4823084130779453E-4</v>
      </c>
      <c r="G61" s="32">
        <f>[1]Prevalence!J57</f>
        <v>1.2073946374339297E-3</v>
      </c>
      <c r="H61" s="32">
        <f t="shared" si="19"/>
        <v>2.4147892748678596E-4</v>
      </c>
      <c r="I61" s="33">
        <f t="shared" si="11"/>
        <v>1.2670502865530895E-3</v>
      </c>
      <c r="J61" s="34">
        <f>'[2]Self Suff. Calc'!F59</f>
        <v>0.91835046545152221</v>
      </c>
      <c r="K61" s="35">
        <f t="shared" si="16"/>
        <v>1.2256686600944592E-3</v>
      </c>
      <c r="L61" s="43">
        <f t="shared" si="25"/>
        <v>1.1713355021846881E-3</v>
      </c>
      <c r="M61" s="35">
        <f>'[2]Resources-new'!M60</f>
        <v>1.4874660437640549E-3</v>
      </c>
      <c r="N61" s="43">
        <f t="shared" si="17"/>
        <v>1.108E-3</v>
      </c>
      <c r="O61" s="36">
        <f t="shared" si="20"/>
        <v>1.0901625324905813E-3</v>
      </c>
      <c r="P61" s="37">
        <f t="shared" si="21"/>
        <v>372722.89304555312</v>
      </c>
      <c r="Q61" s="39"/>
      <c r="R61" s="39">
        <f t="shared" si="22"/>
        <v>0</v>
      </c>
      <c r="S61" s="44">
        <f t="shared" si="3"/>
        <v>372722.89304555312</v>
      </c>
      <c r="T61" s="40">
        <f t="shared" si="23"/>
        <v>3048096.7491286248</v>
      </c>
      <c r="U61" s="40">
        <f t="shared" si="5"/>
        <v>3420819.6421741778</v>
      </c>
      <c r="V61" s="45" t="e">
        <f t="shared" si="24"/>
        <v>#REF!</v>
      </c>
      <c r="W61" s="46"/>
      <c r="X61" s="47">
        <v>1.0302595137962867E-3</v>
      </c>
      <c r="Y61" s="47" t="e">
        <f t="shared" si="26"/>
        <v>#REF!</v>
      </c>
      <c r="Z61" s="28">
        <f t="shared" si="27"/>
        <v>350000</v>
      </c>
      <c r="AA61" s="48">
        <f t="shared" si="28"/>
        <v>94189.900769634361</v>
      </c>
      <c r="AB61" s="50">
        <v>1.0302595137962867E-3</v>
      </c>
    </row>
    <row r="62" spans="1:28" ht="18" customHeight="1" x14ac:dyDescent="0.25">
      <c r="A62" s="13" t="s">
        <v>79</v>
      </c>
      <c r="B62" s="31">
        <f>'[1]State Population'!M60</f>
        <v>835223</v>
      </c>
      <c r="C62" s="32">
        <f t="shared" si="7"/>
        <v>2.1162643945153471E-2</v>
      </c>
      <c r="D62" s="32">
        <f t="shared" si="8"/>
        <v>1.0581321972576736E-2</v>
      </c>
      <c r="E62" s="33">
        <f>'[1]Poverty-Uninsured Population'!E58</f>
        <v>1.7078054531940903E-2</v>
      </c>
      <c r="F62" s="33">
        <f t="shared" si="18"/>
        <v>5.1234163595822706E-3</v>
      </c>
      <c r="G62" s="32">
        <f>[1]Prevalence!J58</f>
        <v>1.5533579026552748E-2</v>
      </c>
      <c r="H62" s="32">
        <f t="shared" si="19"/>
        <v>3.1067158053105499E-3</v>
      </c>
      <c r="I62" s="33">
        <f t="shared" si="11"/>
        <v>1.8811454137469555E-2</v>
      </c>
      <c r="J62" s="34">
        <f>'[2]Self Suff. Calc'!F60</f>
        <v>1.184955331763383</v>
      </c>
      <c r="K62" s="35">
        <f t="shared" si="16"/>
        <v>2.0203165633848493E-2</v>
      </c>
      <c r="L62" s="43">
        <f t="shared" si="25"/>
        <v>1.930757139667794E-2</v>
      </c>
      <c r="M62" s="35">
        <f>'[2]Resources-new'!M61</f>
        <v>1.7094422336843693E-2</v>
      </c>
      <c r="N62" s="43">
        <f t="shared" si="17"/>
        <v>1.9807999999999999E-2</v>
      </c>
      <c r="O62" s="36">
        <f t="shared" si="20"/>
        <v>1.9489115021275663E-2</v>
      </c>
      <c r="P62" s="37">
        <f t="shared" si="21"/>
        <v>6663262.6944461344</v>
      </c>
      <c r="Q62" s="39"/>
      <c r="R62" s="39" t="e">
        <f>IF(Q62=0,(#REF!/AA$68)*Q$66,0)</f>
        <v>#REF!</v>
      </c>
      <c r="S62" s="44" t="e">
        <f t="shared" si="3"/>
        <v>#REF!</v>
      </c>
      <c r="T62" s="40" t="e">
        <f>#REF!*$P$69</f>
        <v>#REF!</v>
      </c>
      <c r="U62" s="40" t="e">
        <f t="shared" si="5"/>
        <v>#REF!</v>
      </c>
      <c r="V62" s="45" t="e">
        <f t="shared" si="24"/>
        <v>#REF!</v>
      </c>
      <c r="W62" s="46"/>
      <c r="X62" s="47">
        <v>1.2205251820699559E-2</v>
      </c>
      <c r="Y62" s="47" t="e">
        <f t="shared" si="26"/>
        <v>#REF!</v>
      </c>
      <c r="Z62" s="28">
        <f t="shared" si="27"/>
        <v>450000</v>
      </c>
      <c r="AA62" s="48">
        <f t="shared" si="28"/>
        <v>4558118.4122448061</v>
      </c>
      <c r="AB62" s="50">
        <v>1.2205251820699559E-2</v>
      </c>
    </row>
    <row r="63" spans="1:28" ht="18" customHeight="1" x14ac:dyDescent="0.25">
      <c r="A63" s="13" t="s">
        <v>80</v>
      </c>
      <c r="B63" s="31">
        <f>'[1]State Population'!M61</f>
        <v>217500</v>
      </c>
      <c r="C63" s="32">
        <f t="shared" si="7"/>
        <v>5.5109534316833712E-3</v>
      </c>
      <c r="D63" s="32">
        <f t="shared" si="8"/>
        <v>2.7554767158416856E-3</v>
      </c>
      <c r="E63" s="33">
        <f>'[1]Poverty-Uninsured Population'!E59</f>
        <v>5.9981174876355429E-3</v>
      </c>
      <c r="F63" s="33">
        <f t="shared" si="18"/>
        <v>1.7994352462906628E-3</v>
      </c>
      <c r="G63" s="32">
        <f>[1]Prevalence!J59</f>
        <v>6.4821830273004838E-3</v>
      </c>
      <c r="H63" s="32">
        <f t="shared" si="19"/>
        <v>1.2964366054600968E-3</v>
      </c>
      <c r="I63" s="33">
        <f t="shared" ref="I63" si="29">(C63*C$4)+(E63*E$4)+(G63*G$4)</f>
        <v>5.8513485675924454E-3</v>
      </c>
      <c r="J63" s="63">
        <f>'[2]Self Suff. Calc'!F61</f>
        <v>1.0324204081174673</v>
      </c>
      <c r="K63" s="43">
        <f t="shared" si="16"/>
        <v>5.9272298110320072E-3</v>
      </c>
      <c r="L63" s="43">
        <f t="shared" si="25"/>
        <v>5.6644792620659549E-3</v>
      </c>
      <c r="M63" s="35">
        <f>'[2]Resources-new'!M62</f>
        <v>4.4850151804400251E-3</v>
      </c>
      <c r="N63" s="43">
        <f t="shared" si="17"/>
        <v>5.9620000000000003E-3</v>
      </c>
      <c r="O63" s="36">
        <f t="shared" si="20"/>
        <v>5.8660189699538323E-3</v>
      </c>
      <c r="P63" s="37">
        <f t="shared" si="21"/>
        <v>2005572.1013877147</v>
      </c>
      <c r="Q63" s="39"/>
      <c r="R63" s="39">
        <f>IF(Q63=0,(AA64/AA$68)*Q$66,0)</f>
        <v>0</v>
      </c>
      <c r="S63" s="44">
        <f t="shared" si="3"/>
        <v>2005572.1013877147</v>
      </c>
      <c r="T63" s="40">
        <f>X64*$P$69</f>
        <v>8637823.2007484417</v>
      </c>
      <c r="U63" s="40">
        <f t="shared" si="5"/>
        <v>10643395.302136157</v>
      </c>
      <c r="V63" s="45" t="e">
        <f t="shared" si="24"/>
        <v>#REF!</v>
      </c>
      <c r="W63" s="46"/>
      <c r="X63" s="47">
        <v>1.9174274284542005E-3</v>
      </c>
      <c r="Y63" s="47" t="e">
        <f t="shared" si="26"/>
        <v>#REF!</v>
      </c>
      <c r="Z63" s="28">
        <f t="shared" si="27"/>
        <v>450000</v>
      </c>
      <c r="AA63" s="48">
        <f t="shared" si="28"/>
        <v>372722.89304555312</v>
      </c>
      <c r="AB63" s="50">
        <v>1.9174274284542005E-3</v>
      </c>
    </row>
    <row r="64" spans="1:28" ht="18" customHeight="1" x14ac:dyDescent="0.25">
      <c r="A64" s="13" t="s">
        <v>81</v>
      </c>
      <c r="B64" s="33"/>
      <c r="C64" s="33"/>
      <c r="D64" s="32"/>
      <c r="E64" s="33"/>
      <c r="F64" s="33"/>
      <c r="G64" s="32"/>
      <c r="H64" s="32"/>
      <c r="I64" s="33"/>
      <c r="J64" s="34"/>
      <c r="K64" s="35"/>
      <c r="L64" s="43"/>
      <c r="M64" s="35">
        <f>'[2]Resources-new'!M7</f>
        <v>1.7741056163061461E-3</v>
      </c>
      <c r="N64" s="43">
        <f>'[2]E-1 CityCounty2014'!G13</f>
        <v>3.0674827222905961E-3</v>
      </c>
      <c r="O64" s="36">
        <f t="shared" si="20"/>
        <v>3.0180999394435189E-3</v>
      </c>
      <c r="P64" s="37">
        <f t="shared" si="21"/>
        <v>1031878.1900897112</v>
      </c>
      <c r="Q64" s="39"/>
      <c r="R64" s="39">
        <f>IF(Q64=0,(AA66/AA$68)*Q$66,0)</f>
        <v>0</v>
      </c>
      <c r="S64" s="44">
        <f>P64+Q64-R64</f>
        <v>1031878.1900897112</v>
      </c>
      <c r="T64" s="40">
        <f>X66*$P$69</f>
        <v>4818937.742844821</v>
      </c>
      <c r="U64" s="40">
        <f>S64+T64</f>
        <v>5850815.9329345319</v>
      </c>
      <c r="V64" s="45" t="e">
        <f t="shared" si="24"/>
        <v>#REF!</v>
      </c>
      <c r="W64" s="46"/>
      <c r="X64" s="47">
        <v>5.4336855062057645E-3</v>
      </c>
      <c r="Y64" s="47" t="e">
        <f>V63-X64</f>
        <v>#REF!</v>
      </c>
      <c r="Z64" s="28">
        <f>IF(B63&lt;20000,250000+100000,350000+100000)</f>
        <v>450000</v>
      </c>
      <c r="AA64" s="48">
        <f>IF(Q63=0,P63,0)</f>
        <v>2005572.1013877147</v>
      </c>
      <c r="AB64" s="50">
        <v>5.4336855062057645E-3</v>
      </c>
    </row>
    <row r="65" spans="1:28" ht="18" customHeight="1" x14ac:dyDescent="0.25">
      <c r="A65" s="13" t="s">
        <v>82</v>
      </c>
      <c r="B65" s="33"/>
      <c r="C65" s="33"/>
      <c r="D65" s="32"/>
      <c r="E65" s="33"/>
      <c r="F65" s="33"/>
      <c r="G65" s="32"/>
      <c r="H65" s="32"/>
      <c r="I65" s="33"/>
      <c r="J65" s="34"/>
      <c r="K65" s="35"/>
      <c r="L65" s="43"/>
      <c r="M65" s="35">
        <f>'[2]Resources-new'!M57</f>
        <v>3.047119967198115E-3</v>
      </c>
      <c r="N65" s="43">
        <f>'[2]E-1 CityCounty2014'!F198</f>
        <v>6.0687265610054426E-3</v>
      </c>
      <c r="O65" s="36">
        <f t="shared" si="20"/>
        <v>5.9710273616773914E-3</v>
      </c>
      <c r="P65" s="37">
        <f t="shared" si="21"/>
        <v>2041474.1163540967</v>
      </c>
      <c r="Q65" s="39"/>
      <c r="R65" s="39">
        <f>IF(Q65=0,(AA67/AA$68)*Q$66,0)</f>
        <v>0</v>
      </c>
      <c r="S65" s="44">
        <f>P65+Q65-R65</f>
        <v>2041474.1163540967</v>
      </c>
      <c r="T65" s="40">
        <f>X67*$P$69</f>
        <v>8862358.0118301362</v>
      </c>
      <c r="U65" s="40">
        <f>S65+T65</f>
        <v>10903832.128184233</v>
      </c>
      <c r="V65" s="45" t="e">
        <f t="shared" si="24"/>
        <v>#REF!</v>
      </c>
      <c r="W65" s="46"/>
      <c r="X65" s="47"/>
      <c r="Y65" s="47"/>
      <c r="Z65" s="28"/>
      <c r="AA65" s="48"/>
      <c r="AB65" s="50">
        <v>2.2545902143809621E-3</v>
      </c>
    </row>
    <row r="66" spans="1:28" ht="18" customHeight="1" x14ac:dyDescent="0.25">
      <c r="A66" s="64" t="s">
        <v>83</v>
      </c>
      <c r="B66" s="31">
        <f>SUM(B7:B65)</f>
        <v>39466855</v>
      </c>
      <c r="C66" s="33">
        <f>SUM(C7:C65)</f>
        <v>1</v>
      </c>
      <c r="D66" s="32">
        <f t="shared" ref="D66" si="30">C66*$C$4</f>
        <v>0.5</v>
      </c>
      <c r="E66" s="33">
        <f>SUM(E7:E65)</f>
        <v>1.0000000000000007</v>
      </c>
      <c r="F66" s="33">
        <f t="shared" si="18"/>
        <v>0.30000000000000021</v>
      </c>
      <c r="G66" s="33">
        <f>SUM(G7:G65)</f>
        <v>0.99999999999999989</v>
      </c>
      <c r="H66" s="32">
        <f t="shared" si="19"/>
        <v>0.19999999999999998</v>
      </c>
      <c r="I66" s="33">
        <f>SUM(I7:I65)</f>
        <v>0.99999999999999978</v>
      </c>
      <c r="J66" s="65"/>
      <c r="K66" s="33">
        <f t="shared" ref="K66:V66" si="31">SUM(K7:K65)</f>
        <v>1.0463856493792196</v>
      </c>
      <c r="L66" s="33">
        <f t="shared" si="31"/>
        <v>1.0000000000000002</v>
      </c>
      <c r="M66" s="33">
        <f t="shared" si="31"/>
        <v>0.99999999999999989</v>
      </c>
      <c r="N66" s="33">
        <f t="shared" si="31"/>
        <v>1.0163622092832958</v>
      </c>
      <c r="O66" s="33">
        <f t="shared" si="31"/>
        <v>1.0000000000000004</v>
      </c>
      <c r="P66" s="66">
        <f t="shared" si="31"/>
        <v>341896627.28000009</v>
      </c>
      <c r="Q66" s="67">
        <f t="shared" si="31"/>
        <v>0</v>
      </c>
      <c r="R66" s="67" t="e">
        <f t="shared" si="31"/>
        <v>#REF!</v>
      </c>
      <c r="S66" s="66" t="e">
        <f t="shared" si="31"/>
        <v>#REF!</v>
      </c>
      <c r="T66" s="68" t="e">
        <f t="shared" si="31"/>
        <v>#REF!</v>
      </c>
      <c r="U66" s="69" t="e">
        <f t="shared" si="31"/>
        <v>#REF!</v>
      </c>
      <c r="V66" s="70" t="e">
        <f t="shared" si="31"/>
        <v>#REF!</v>
      </c>
      <c r="W66" s="46"/>
      <c r="X66" s="47">
        <v>3.0313878346497078E-3</v>
      </c>
      <c r="Y66" s="47" t="e">
        <f>V64-X66</f>
        <v>#REF!</v>
      </c>
      <c r="Z66" s="28">
        <f>IF(B64&lt;20000,250000+100000,350000+100000)</f>
        <v>350000</v>
      </c>
      <c r="AA66" s="48">
        <f>IF(Q64=0,P64,0)</f>
        <v>1031878.1900897112</v>
      </c>
      <c r="AB66" s="50">
        <v>3.0313878346497078E-3</v>
      </c>
    </row>
    <row r="67" spans="1:28" ht="18" hidden="1" customHeight="1" x14ac:dyDescent="0.25">
      <c r="H67" s="71"/>
      <c r="W67" s="46"/>
      <c r="X67" s="47">
        <v>5.5749307621294495E-3</v>
      </c>
      <c r="Y67" s="47" t="e">
        <f>V65-X67</f>
        <v>#REF!</v>
      </c>
      <c r="Z67" s="28">
        <f>IF(B65&lt;20000,250000+100000,350000+100000)</f>
        <v>350000</v>
      </c>
      <c r="AA67" s="48">
        <f>IF(Q65=0,P65,0)</f>
        <v>2041474.1163540967</v>
      </c>
      <c r="AB67" s="50">
        <v>5.5749307621294495E-3</v>
      </c>
    </row>
    <row r="68" spans="1:28" ht="18" hidden="1" customHeight="1" x14ac:dyDescent="0.3">
      <c r="H68" s="71"/>
      <c r="L68" s="72" t="s">
        <v>85</v>
      </c>
      <c r="M68" s="72"/>
      <c r="N68" s="72"/>
      <c r="O68" s="72"/>
      <c r="P68" s="73">
        <v>1931577000</v>
      </c>
      <c r="S68" s="74"/>
      <c r="T68" s="75"/>
      <c r="W68" s="76"/>
      <c r="X68" s="77">
        <f>SUM(X9:X67)</f>
        <v>0.97917899271720177</v>
      </c>
      <c r="Y68" s="78"/>
      <c r="Z68" s="79"/>
      <c r="AA68" s="80">
        <f>SUM(AA9:AA67)</f>
        <v>335233364.58555394</v>
      </c>
      <c r="AB68" s="81">
        <f>SUM(AB9:AB67)</f>
        <v>0.97917899271720188</v>
      </c>
    </row>
    <row r="69" spans="1:28" ht="15.6" hidden="1" x14ac:dyDescent="0.3">
      <c r="B69" s="82"/>
      <c r="H69" s="71"/>
      <c r="L69" s="72" t="s">
        <v>86</v>
      </c>
      <c r="M69" s="72"/>
      <c r="N69" s="72"/>
      <c r="O69" s="72"/>
      <c r="P69" s="83">
        <v>1589680372.72</v>
      </c>
      <c r="AA69" s="4" t="s">
        <v>84</v>
      </c>
    </row>
    <row r="70" spans="1:28" ht="15.6" hidden="1" customHeight="1" x14ac:dyDescent="0.3">
      <c r="H70" s="71"/>
      <c r="L70" s="72" t="s">
        <v>87</v>
      </c>
      <c r="M70" s="72"/>
      <c r="N70" s="72"/>
      <c r="O70" s="72"/>
      <c r="P70" s="84">
        <f>P68-P69</f>
        <v>341896627.27999997</v>
      </c>
      <c r="Q70" s="85"/>
    </row>
    <row r="71" spans="1:28" ht="15.6" hidden="1" customHeight="1" x14ac:dyDescent="0.25">
      <c r="H71" s="71"/>
    </row>
    <row r="72" spans="1:28" ht="15.6" hidden="1" customHeight="1" x14ac:dyDescent="0.25">
      <c r="H72" s="71"/>
      <c r="L72" s="1" t="s">
        <v>88</v>
      </c>
      <c r="P72" s="71"/>
    </row>
    <row r="73" spans="1:28" hidden="1" x14ac:dyDescent="0.25">
      <c r="H73" s="71"/>
      <c r="L73" s="1" t="s">
        <v>89</v>
      </c>
      <c r="M73" s="86"/>
      <c r="N73" s="87">
        <v>1599532</v>
      </c>
      <c r="P73" s="71"/>
    </row>
    <row r="74" spans="1:28" hidden="1" x14ac:dyDescent="0.25">
      <c r="H74" s="71"/>
      <c r="L74" s="1" t="s">
        <v>90</v>
      </c>
      <c r="N74" s="88">
        <v>446046</v>
      </c>
      <c r="P74" s="71"/>
      <c r="Q74" s="88">
        <f>N76-N81</f>
        <v>1931627</v>
      </c>
    </row>
    <row r="75" spans="1:28" hidden="1" x14ac:dyDescent="0.25">
      <c r="L75" s="1" t="s">
        <v>91</v>
      </c>
      <c r="N75" s="88">
        <v>1899</v>
      </c>
      <c r="P75" s="71"/>
    </row>
    <row r="76" spans="1:28" hidden="1" x14ac:dyDescent="0.25">
      <c r="L76" s="1" t="s">
        <v>83</v>
      </c>
      <c r="N76" s="89">
        <f>N73+N74+N75</f>
        <v>2047477</v>
      </c>
      <c r="O76" s="8"/>
      <c r="P76" s="90"/>
      <c r="Q76" s="8"/>
      <c r="R76" s="8"/>
      <c r="S76" s="8"/>
      <c r="V76" s="8"/>
    </row>
    <row r="77" spans="1:28" hidden="1" x14ac:dyDescent="0.25">
      <c r="N77" s="8"/>
      <c r="O77" s="91"/>
      <c r="P77" s="92"/>
      <c r="Q77" s="92"/>
      <c r="R77" s="92"/>
      <c r="S77" s="92"/>
      <c r="V77" s="8"/>
    </row>
    <row r="78" spans="1:28" hidden="1" x14ac:dyDescent="0.25">
      <c r="L78" s="1" t="s">
        <v>92</v>
      </c>
      <c r="N78" s="8"/>
      <c r="O78" s="91"/>
      <c r="P78" s="92"/>
      <c r="Q78" s="92"/>
      <c r="R78" s="92"/>
      <c r="S78" s="92"/>
      <c r="V78" s="8"/>
    </row>
    <row r="79" spans="1:28" hidden="1" x14ac:dyDescent="0.25">
      <c r="L79" s="1" t="s">
        <v>93</v>
      </c>
      <c r="N79" s="89">
        <v>103200</v>
      </c>
      <c r="O79" s="91"/>
      <c r="P79" s="92"/>
      <c r="Q79" s="92"/>
      <c r="R79" s="92"/>
      <c r="S79" s="92"/>
      <c r="V79" s="8"/>
    </row>
    <row r="80" spans="1:28" hidden="1" x14ac:dyDescent="0.25">
      <c r="L80" s="1" t="s">
        <v>94</v>
      </c>
      <c r="N80" s="93">
        <v>12650</v>
      </c>
      <c r="O80" s="8"/>
      <c r="P80" s="94"/>
      <c r="Q80" s="8"/>
      <c r="R80" s="8"/>
      <c r="S80" s="94"/>
      <c r="V80" s="8"/>
    </row>
    <row r="81" spans="12:25" hidden="1" x14ac:dyDescent="0.25">
      <c r="L81" s="1" t="s">
        <v>83</v>
      </c>
      <c r="N81" s="89">
        <f>SUM(N79:N80)</f>
        <v>115850</v>
      </c>
      <c r="O81" s="8"/>
      <c r="P81" s="90"/>
      <c r="Q81" s="8"/>
      <c r="R81" s="8"/>
      <c r="S81" s="8"/>
      <c r="V81" s="8"/>
    </row>
    <row r="82" spans="12:25" hidden="1" x14ac:dyDescent="0.25">
      <c r="L82" s="1" t="s">
        <v>83</v>
      </c>
      <c r="N82" s="89">
        <f>N76-N79-N80</f>
        <v>1931627</v>
      </c>
      <c r="O82" s="8"/>
      <c r="P82" s="90"/>
      <c r="Q82" s="8"/>
      <c r="R82" s="8"/>
      <c r="S82" s="8"/>
      <c r="V82" s="8"/>
    </row>
    <row r="83" spans="12:25" hidden="1" x14ac:dyDescent="0.25"/>
    <row r="84" spans="12:25" hidden="1" x14ac:dyDescent="0.25"/>
    <row r="85" spans="12:25" hidden="1" x14ac:dyDescent="0.25"/>
    <row r="86" spans="12:25" hidden="1" x14ac:dyDescent="0.25">
      <c r="T86" s="95"/>
      <c r="U86" s="95"/>
    </row>
    <row r="87" spans="12:25" hidden="1" x14ac:dyDescent="0.25">
      <c r="T87" s="95"/>
      <c r="U87" s="95"/>
    </row>
    <row r="88" spans="12:25" hidden="1" x14ac:dyDescent="0.25">
      <c r="T88" s="95"/>
      <c r="U88" s="95"/>
      <c r="W88" s="95"/>
      <c r="X88" s="96"/>
      <c r="Y88" s="96"/>
    </row>
    <row r="89" spans="12:25" hidden="1" x14ac:dyDescent="0.25">
      <c r="T89" s="95"/>
      <c r="U89" s="95"/>
      <c r="W89" s="95"/>
      <c r="X89" s="96"/>
      <c r="Y89" s="96"/>
    </row>
    <row r="90" spans="12:25" hidden="1" x14ac:dyDescent="0.25">
      <c r="T90" s="95"/>
      <c r="U90" s="95"/>
      <c r="W90" s="95"/>
      <c r="X90" s="96"/>
      <c r="Y90" s="96"/>
    </row>
    <row r="91" spans="12:25" hidden="1" x14ac:dyDescent="0.25">
      <c r="T91" s="95"/>
      <c r="U91" s="95"/>
      <c r="W91" s="95"/>
      <c r="X91" s="96"/>
      <c r="Y91" s="96"/>
    </row>
    <row r="92" spans="12:25" hidden="1" x14ac:dyDescent="0.25">
      <c r="W92" s="95"/>
      <c r="X92" s="96"/>
      <c r="Y92" s="96"/>
    </row>
    <row r="93" spans="12:25" hidden="1" x14ac:dyDescent="0.25">
      <c r="W93" s="95"/>
      <c r="X93" s="96"/>
      <c r="Y93" s="96"/>
    </row>
  </sheetData>
  <mergeCells count="4">
    <mergeCell ref="X4:AB4"/>
    <mergeCell ref="J2:N2"/>
    <mergeCell ref="O2:V2"/>
    <mergeCell ref="A1:I2"/>
  </mergeCells>
  <pageMargins left="0.7" right="0.7" top="0.75" bottom="0.75" header="0.3" footer="0.3"/>
  <pageSetup scale="87" fitToHeight="0" orientation="landscape" r:id="rId1"/>
  <headerFooter>
    <oddHeader>&amp;LEnclosure 1</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DHCSDOC-1797567310-4372</_dlc_DocId>
    <_dlc_DocIdUrl xmlns="69bc34b3-1921-46c7-8c7a-d18363374b4b">
      <Url>https://dhcscagovauthoring/_layouts/15/DocIdRedir.aspx?ID=DHCSDOC-1797567310-4372</Url>
      <Description>DHCSDOC-1797567310-4372</Description>
    </_dlc_DocIdUrl>
  </documentManagement>
</p:properties>
</file>

<file path=customXml/itemProps1.xml><?xml version="1.0" encoding="utf-8"?>
<ds:datastoreItem xmlns:ds="http://schemas.openxmlformats.org/officeDocument/2006/customXml" ds:itemID="{856A91DB-73C3-4ACD-8739-2F369CB6DACF}"/>
</file>

<file path=customXml/itemProps2.xml><?xml version="1.0" encoding="utf-8"?>
<ds:datastoreItem xmlns:ds="http://schemas.openxmlformats.org/officeDocument/2006/customXml" ds:itemID="{3909C8BE-A583-4DD1-B2E0-1B6652CFEEAA}"/>
</file>

<file path=customXml/itemProps3.xml><?xml version="1.0" encoding="utf-8"?>
<ds:datastoreItem xmlns:ds="http://schemas.openxmlformats.org/officeDocument/2006/customXml" ds:itemID="{A48FEDA5-F425-4F4D-9677-D649FC2430E4}"/>
</file>

<file path=customXml/itemProps4.xml><?xml version="1.0" encoding="utf-8"?>
<ds:datastoreItem xmlns:ds="http://schemas.openxmlformats.org/officeDocument/2006/customXml" ds:itemID="{92849A4B-BDEF-4FE2-A120-9E4C744BCB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Enclosure 1</vt:lpstr>
      <vt:lpstr>'Enclosure 1'!Print_Area</vt:lpstr>
      <vt:lpstr>'Enclosure 1'!Print_Titles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 1-Need for Services</dc:title>
  <dc:creator>Tchrist2</dc:creator>
  <cp:keywords/>
  <cp:lastModifiedBy>Christensen, Theresa (CSD)@DHCS</cp:lastModifiedBy>
  <cp:lastPrinted>2018-06-25T20:24:44Z</cp:lastPrinted>
  <dcterms:created xsi:type="dcterms:W3CDTF">2017-06-07T17:15:53Z</dcterms:created>
  <dcterms:modified xsi:type="dcterms:W3CDTF">2021-06-01T21:36:52Z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1c877dd6-1347-4154-9731-51c9cfcdd520</vt:lpwstr>
  </property>
  <property fmtid="{D5CDD505-2E9C-101B-9397-08002B2CF9AE}" pid="4" name="Division">
    <vt:lpwstr>11;#Community Services|c23dee46-a4de-4c29-8bbc-79830d9e7d7c</vt:lpwstr>
  </property>
</Properties>
</file>