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D6F9C91F-3589-485A-B48C-C68F6161FAE0}"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 r:id="rId28"/>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 l="1"/>
  <c r="L58" i="5"/>
  <c r="G40" i="4"/>
  <c r="G27" i="8" l="1"/>
  <c r="L59" i="5"/>
  <c r="F14" i="3" l="1"/>
  <c r="E14" i="3"/>
  <c r="D14" i="3"/>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<sst xmlns="http://schemas.openxmlformats.org/spreadsheetml/2006/main" count="1540" uniqueCount="840">
  <si>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</si>
  <si>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</si>
  <si>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</si>
  <si>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</si>
  <si>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</si>
  <si>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</si>
  <si>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</si>
  <si>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</si>
  <si>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</si>
  <si>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</si>
  <si>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</si>
  <si>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</si>
  <si>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</si>
  <si>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</si>
  <si>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</si>
  <si>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</si>
  <si>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</si>
  <si>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</si>
  <si>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</si>
  <si>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</si>
  <si>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</si>
  <si>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</si>
  <si>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</si>
  <si>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</si>
  <si>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</si>
  <si>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</si>
  <si>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</si>
  <si>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</si>
  <si>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</si>
  <si>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</si>
  <si>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</si>
  <si>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</si>
  <si>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</si>
  <si>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</si>
  <si>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</si>
  <si>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</si>
  <si>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</si>
  <si>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</si>
  <si>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</si>
  <si>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</si>
  <si>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</si>
  <si>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</si>
  <si>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</si>
  <si>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</si>
  <si>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</si>
  <si>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</si>
  <si>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</si>
  <si>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</si>
  <si>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</si>
  <si>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</si>
  <si>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</si>
  <si>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</si>
  <si>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</si>
  <si>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</si>
  <si>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</si>
  <si>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</si>
  <si>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</si>
  <si>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</si>
  <si>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</si>
  <si>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</si>
  <si>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</si>
  <si>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</si>
  <si>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</si>
  <si>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</si>
  <si>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</si>
  <si>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</si>
  <si>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</si>
  <si>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</si>
  <si>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</si>
  <si>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</si>
  <si>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</si>
  <si>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</si>
  <si>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</si>
  <si>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</si>
  <si>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</si>
  <si>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</si>
  <si>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</si>
  <si>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</si>
  <si>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</si>
  <si>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</si>
  <si>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</si>
  <si>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</si>
  <si>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</si>
  <si>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</si>
  <si>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</si>
  <si>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</si>
  <si>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</si>
  <si>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</si>
  <si>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</si>
  <si>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</si>
  <si>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</si>
  <si>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</si>
  <si>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</si>
  <si>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</si>
  <si>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</si>
  <si>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</si>
  <si>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</si>
  <si>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</si>
  <si>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</si>
  <si>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</si>
  <si>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</si>
  <si>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</si>
  <si>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</si>
  <si>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</si>
  <si>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</si>
  <si>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</si>
  <si>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</si>
  <si>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</si>
  <si>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</si>
  <si>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</si>
  <si>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</si>
  <si>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</si>
  <si>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</si>
  <si>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</si>
  <si>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</si>
  <si>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</si>
  <si>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</si>
  <si>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</si>
  <si>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</si>
  <si>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</si>
  <si>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</si>
  <si>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</si>
  <si>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</si>
  <si>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</si>
  <si>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</si>
  <si>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</si>
  <si>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</si>
  <si>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</si>
  <si>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</si>
  <si>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</si>
  <si>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</si>
  <si>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</si>
  <si>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</si>
  <si>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</si>
  <si>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</si>
  <si>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</si>
  <si>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</si>
  <si>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</si>
  <si>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</si>
  <si>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</si>
  <si>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</si>
  <si>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</si>
  <si>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</si>
  <si>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</si>
  <si>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</si>
  <si>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</si>
  <si>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</si>
  <si>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</si>
  <si>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</si>
  <si>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</si>
  <si>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</si>
  <si>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</si>
  <si>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</si>
  <si>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</si>
  <si>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</si>
  <si>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</si>
  <si>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</si>
  <si>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</si>
  <si>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</si>
  <si>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</si>
  <si>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</si>
  <si>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</si>
  <si>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</si>
  <si>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</si>
  <si>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</si>
  <si>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</si>
  <si>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</si>
  <si>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</si>
  <si>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</si>
  <si>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</si>
  <si>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</si>
  <si>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</si>
  <si>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</si>
  <si>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</si>
  <si>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</si>
  <si>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</si>
  <si>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</si>
  <si>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</si>
  <si>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</si>
  <si>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</si>
  <si>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</si>
  <si>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</si>
  <si>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</si>
  <si>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</si>
  <si>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</si>
  <si>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</si>
  <si>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</si>
  <si>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</si>
  <si>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</si>
  <si>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</si>
  <si>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</si>
  <si>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</si>
  <si>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</si>
  <si>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</si>
  <si>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</si>
  <si>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</si>
  <si>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</si>
  <si>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</si>
  <si>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</si>
  <si>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</si>
  <si>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</si>
  <si>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</si>
  <si>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</si>
  <si>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</si>
  <si>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</si>
  <si>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</si>
  <si>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</si>
  <si>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</si>
  <si>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</si>
  <si>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</si>
  <si>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</si>
  <si>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</si>
  <si>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</si>
  <si>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</si>
  <si>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</si>
  <si>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</si>
  <si>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</si>
  <si>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</si>
  <si>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</si>
  <si>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</si>
  <si>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</si>
  <si>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</si>
  <si>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</si>
  <si>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</si>
  <si>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</si>
  <si>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</si>
  <si>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</si>
  <si>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</si>
  <si>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</si>
  <si>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</si>
  <si>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</si>
  <si>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</si>
  <si>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</si>
  <si>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</si>
  <si>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</si>
  <si>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</si>
  <si>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</si>
  <si>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</si>
  <si>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</si>
  <si>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</si>
  <si>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</si>
  <si>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</si>
  <si>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</si>
  <si>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</si>
  <si>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</si>
  <si>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</si>
  <si>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</si>
  <si>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</si>
  <si>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</si>
  <si>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</si>
  <si>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</si>
  <si>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</si>
  <si>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</si>
  <si>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</si>
  <si>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</si>
  <si>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</si>
  <si>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</si>
  <si>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</si>
  <si>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</si>
  <si>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</si>
  <si>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</si>
  <si>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</si>
  <si>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</si>
  <si>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</si>
  <si>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</si>
  <si>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</si>
  <si>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</si>
  <si>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</si>
  <si>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</si>
  <si>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</si>
  <si>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</si>
  <si>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</si>
  <si>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</si>
  <si>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</si>
  <si>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</si>
  <si>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</si>
  <si>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</si>
  <si>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</si>
  <si>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</si>
  <si>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</si>
  <si>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</si>
  <si>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</si>
  <si>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</si>
  <si>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</si>
  <si>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</si>
  <si>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</si>
  <si>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</si>
  <si>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</si>
  <si>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</si>
  <si>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</si>
  <si>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</si>
  <si>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</si>
  <si>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</si>
  <si>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</si>
  <si>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</si>
  <si>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</si>
  <si>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</si>
  <si>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</si>
  <si>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</si>
  <si>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</si>
  <si>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</si>
  <si>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</si>
  <si>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</si>
  <si>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</si>
  <si>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</si>
  <si>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</si>
  <si>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</si>
  <si>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</si>
  <si>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</si>
  <si>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</si>
  <si>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</si>
  <si>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</si>
  <si>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</si>
  <si>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</si>
  <si>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</si>
  <si>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</si>
  <si>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</si>
  <si>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</si>
  <si>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</si>
  <si>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</si>
  <si>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</si>
  <si>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</si>
  <si>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</si>
  <si>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</si>
  <si>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</si>
  <si>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</si>
  <si>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</si>
  <si>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</si>
  <si>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</si>
  <si>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</si>
  <si>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</si>
  <si>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</si>
  <si>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</si>
  <si>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</si>
  <si>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</si>
  <si>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</si>
  <si>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</si>
  <si>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</si>
  <si>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</si>
  <si>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</si>
  <si>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</si>
  <si>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</si>
  <si>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</si>
  <si>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</si>
  <si>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</si>
  <si>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</si>
  <si>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</si>
  <si>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</si>
  <si>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</si>
  <si>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</si>
  <si>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</si>
  <si>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</si>
  <si>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</si>
  <si>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</si>
  <si>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</si>
  <si>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</si>
  <si>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</si>
  <si>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</si>
  <si>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</si>
  <si>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</si>
  <si>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</si>
  <si>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</si>
  <si>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</si>
  <si>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</si>
  <si>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</si>
  <si>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</si>
  <si>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</si>
  <si>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</si>
  <si>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</si>
  <si>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</si>
  <si>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</si>
  <si>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</si>
  <si>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</si>
  <si>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</si>
  <si>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</si>
  <si>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</si>
  <si>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</si>
  <si>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</si>
  <si>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</si>
  <si>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</si>
  <si>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</si>
  <si>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</si>
  <si>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</si>
  <si>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</si>
  <si>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</si>
  <si>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</si>
  <si>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</si>
  <si>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</si>
  <si>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</si>
  <si>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</si>
  <si>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</si>
  <si>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</si>
  <si>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</si>
  <si>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</si>
  <si>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</si>
  <si>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</si>
  <si>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</si>
  <si>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</si>
  <si>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</si>
  <si>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</si>
  <si>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</si>
  <si>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</si>
  <si>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</si>
  <si>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</si>
  <si>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</si>
  <si>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</si>
  <si>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</si>
  <si>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</si>
  <si>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</si>
  <si>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</si>
  <si>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</si>
  <si>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</si>
  <si>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</si>
  <si>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</si>
  <si>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</si>
  <si>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</si>
  <si>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</si>
  <si>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</si>
  <si>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</si>
  <si>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</si>
  <si>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</si>
  <si>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</si>
  <si>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</si>
  <si>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</si>
  <si>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</si>
  <si>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</si>
  <si>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</si>
  <si>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</si>
  <si>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</si>
  <si>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</si>
  <si>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</si>
  <si>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</si>
  <si>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</si>
  <si>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</si>
  <si>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</si>
  <si>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</si>
  <si>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</si>
  <si>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</si>
  <si>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</si>
  <si>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</si>
  <si>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</si>
  <si>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</si>
  <si>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</si>
  <si>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</si>
  <si>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</si>
  <si>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</si>
  <si>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</si>
  <si>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</si>
  <si>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</si>
  <si>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</si>
  <si>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</si>
  <si>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</si>
  <si>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</si>
  <si>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</si>
  <si>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</si>
  <si>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</si>
  <si>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</si>
  <si>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</si>
  <si>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</si>
  <si>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</si>
  <si>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</si>
  <si>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</si>
  <si>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</si>
  <si>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</si>
  <si>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</si>
  <si>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</si>
  <si>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</si>
  <si>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</si>
  <si>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</si>
  <si>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</si>
  <si>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</si>
  <si>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</si>
  <si>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</si>
  <si>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</si>
  <si>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</si>
  <si>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</si>
  <si>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</si>
  <si>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</si>
  <si>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</si>
  <si>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</si>
  <si>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</si>
  <si>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</si>
  <si>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</si>
  <si>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</si>
  <si>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</si>
  <si>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</si>
  <si>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</si>
  <si>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</si>
  <si>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</si>
  <si>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</si>
  <si>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</si>
  <si>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</si>
  <si>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</si>
  <si>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</si>
  <si>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</si>
  <si>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</si>
  <si>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</si>
  <si>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</si>
  <si>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</si>
  <si>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</si>
  <si>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</si>
  <si>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</si>
  <si>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</si>
  <si>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</si>
  <si>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</si>
  <si>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</si>
  <si>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</si>
  <si>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</si>
  <si>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</si>
  <si>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</si>
  <si>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</si>
  <si>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</si>
  <si>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</si>
  <si>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</si>
  <si>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</si>
  <si>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</si>
  <si>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</si>
  <si>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</si>
  <si>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</si>
  <si>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</si>
  <si>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</si>
  <si>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</si>
  <si>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</si>
  <si>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</si>
  <si>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</si>
  <si>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</si>
  <si>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</si>
  <si>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</si>
  <si>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</si>
  <si>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</si>
  <si>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</si>
  <si>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</si>
  <si>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</si>
  <si>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</si>
  <si>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</si>
  <si>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</si>
  <si>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</si>
  <si>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</si>
  <si>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</si>
  <si>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</si>
  <si>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</si>
  <si>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</si>
  <si>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</si>
  <si>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</si>
  <si>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</si>
  <si>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</si>
  <si>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</si>
  <si>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</si>
  <si>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</si>
  <si>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</si>
  <si>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</si>
  <si>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</si>
  <si>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</si>
  <si>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</si>
  <si>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</si>
  <si>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</si>
  <si>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</si>
  <si>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</si>
  <si>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</si>
  <si>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</si>
  <si>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</si>
  <si>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</si>
  <si>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</si>
  <si>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</si>
  <si>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</si>
  <si>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</si>
  <si>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</si>
  <si>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</si>
  <si>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</si>
  <si>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</si>
  <si>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</si>
  <si>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</si>
  <si>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</si>
  <si>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</si>
  <si>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</si>
  <si>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</si>
  <si>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</si>
  <si>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</si>
  <si>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</si>
  <si>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</si>
  <si>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</si>
  <si>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</si>
  <si>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</si>
  <si>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</si>
  <si>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</si>
  <si>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</si>
  <si>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</si>
  <si>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</si>
  <si>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</si>
  <si>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</si>
  <si>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</si>
  <si>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</si>
  <si>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</si>
  <si>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</si>
  <si>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</si>
  <si>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</si>
  <si>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</si>
  <si>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</si>
  <si>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</si>
  <si>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</si>
  <si>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</si>
  <si>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</si>
  <si>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</si>
  <si>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</si>
  <si>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</si>
  <si>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</si>
  <si>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</si>
  <si>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</si>
  <si>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</si>
  <si>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</si>
  <si>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</si>
  <si>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</si>
  <si>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</si>
  <si>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</si>
  <si>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</si>
  <si>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</si>
  <si>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</si>
  <si>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</si>
  <si>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</si>
  <si>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</si>
  <si>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</si>
  <si>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</si>
  <si>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</si>
  <si>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</si>
  <si>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</si>
  <si>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</si>
  <si>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</si>
  <si>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</si>
  <si>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</si>
  <si>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</si>
  <si>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</si>
  <si>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</si>
  <si>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</si>
  <si>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</si>
  <si>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</si>
  <si>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</si>
  <si>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</si>
  <si>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</si>
  <si>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</si>
  <si>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</si>
  <si>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</si>
  <si>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</si>
  <si>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</si>
  <si>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</si>
  <si>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</si>
  <si>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</si>
  <si>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</si>
  <si>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</si>
  <si>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</si>
  <si>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</si>
  <si>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</si>
  <si>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</si>
  <si>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</si>
  <si>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</si>
  <si>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</si>
  <si>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</si>
  <si>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</si>
  <si>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</si>
  <si>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</si>
  <si>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</si>
  <si>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</si>
  <si>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</si>
  <si>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</si>
  <si>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</si>
  <si>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</si>
  <si>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</si>
  <si>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</si>
  <si>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</si>
  <si>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</si>
  <si>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</si>
  <si>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</si>
  <si>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</si>
  <si>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</si>
  <si>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</si>
  <si>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</si>
  <si>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</si>
  <si>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</si>
  <si>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</si>
  <si>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</si>
  <si>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</si>
  <si>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</si>
  <si>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</si>
  <si>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</si>
  <si>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</si>
  <si>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</si>
  <si>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</si>
  <si>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</si>
  <si>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</si>
  <si>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</si>
  <si>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</si>
  <si>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</si>
  <si>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</si>
  <si>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</si>
  <si>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</si>
  <si>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</si>
  <si>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</si>
  <si>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</si>
  <si>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</si>
  <si>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</si>
  <si>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</si>
  <si>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</si>
  <si>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</si>
  <si>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</si>
  <si>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</si>
  <si>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</si>
  <si>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</si>
  <si>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</si>
  <si>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</si>
  <si>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</si>
  <si>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</si>
  <si>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</si>
  <si>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</si>
  <si>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</si>
  <si>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</si>
  <si>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</si>
  <si>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</si>
  <si>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</si>
  <si>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</si>
  <si>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</si>
  <si>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</si>
  <si>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</si>
  <si>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</si>
  <si>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</si>
  <si>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</si>
  <si>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</si>
  <si>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</si>
  <si>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</si>
  <si>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</si>
  <si>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</si>
  <si>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</si>
  <si>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</si>
  <si>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</si>
  <si>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</si>
  <si>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</si>
  <si>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</si>
  <si>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</si>
  <si>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</si>
  <si>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</si>
  <si>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</si>
  <si>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</si>
  <si>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</si>
  <si>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</si>
  <si>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</si>
  <si>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</si>
  <si>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</si>
  <si>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</si>
  <si>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</si>
  <si>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</si>
  <si>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</si>
  <si>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</si>
  <si>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</si>
  <si>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</si>
  <si>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</si>
  <si>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</si>
  <si>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</si>
  <si>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</si>
  <si>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</si>
  <si>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</si>
  <si>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</si>
  <si>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</si>
  <si>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</si>
  <si>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</si>
  <si>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</si>
  <si>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</si>
  <si>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</si>
  <si>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</si>
  <si>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</si>
  <si>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</si>
  <si>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</si>
  <si>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</si>
  <si>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</si>
  <si>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</si>
  <si>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</si>
  <si>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</si>
  <si>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</si>
  <si>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</si>
  <si>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</si>
  <si>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</si>
  <si>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</si>
  <si>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</si>
  <si>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</si>
  <si>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</si>
  <si>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50 Douglas Dr, Suite 320-D</t>
  </si>
  <si>
    <t>Martinez</t>
  </si>
  <si>
    <t>Accountant III</t>
  </si>
  <si>
    <t>Children</t>
  </si>
  <si>
    <t>Transition Age Youth</t>
  </si>
  <si>
    <t>Assisted Outpatient Treatment</t>
  </si>
  <si>
    <t>Wellness and Recovery Centers</t>
  </si>
  <si>
    <t>Crisis Residential Center</t>
  </si>
  <si>
    <t>MHSA Housing Services</t>
  </si>
  <si>
    <t>Older Adult Mental Health Program</t>
  </si>
  <si>
    <t>Children's Wraparound Support/EPSDT Support</t>
  </si>
  <si>
    <t>Miller Wellness Center</t>
  </si>
  <si>
    <t>Concord Health Center</t>
  </si>
  <si>
    <t>Liaison Staff</t>
  </si>
  <si>
    <t>Clinic Support</t>
  </si>
  <si>
    <t>Forensic Team</t>
  </si>
  <si>
    <t>Quality Assurance</t>
  </si>
  <si>
    <t>Asian Family Resource Center</t>
  </si>
  <si>
    <t>COPE</t>
  </si>
  <si>
    <t>First Five of Contra Costa</t>
  </si>
  <si>
    <t>Hope Solutions (formerly CC Interfaith Housing)</t>
  </si>
  <si>
    <t>Native American Health Center</t>
  </si>
  <si>
    <t>The Building Blocks for Kids Collaborative</t>
  </si>
  <si>
    <t>Vicente Alternative High School - Martinez USD</t>
  </si>
  <si>
    <t>People Who Care</t>
  </si>
  <si>
    <t>Putnam Clubhouse</t>
  </si>
  <si>
    <t>First Hope</t>
  </si>
  <si>
    <t>STAND!</t>
  </si>
  <si>
    <t>Chid Abuse Prevention Council</t>
  </si>
  <si>
    <t>Center for Human Development</t>
  </si>
  <si>
    <t>La Clinica de la Raza</t>
  </si>
  <si>
    <t>Lao Family Community Development</t>
  </si>
  <si>
    <t>Lifelong Medical Care</t>
  </si>
  <si>
    <t>Rainbow Community Center</t>
  </si>
  <si>
    <t>OCE and CalMHSA</t>
  </si>
  <si>
    <t>Vistability</t>
  </si>
  <si>
    <t>Center for Recovery and Empowerment (CORE)</t>
  </si>
  <si>
    <t>Cognitive Behavioral Social Skills Training in Board and Care Facilities</t>
  </si>
  <si>
    <t>Adults</t>
  </si>
  <si>
    <t>Electronic Health Records System - Administrative Support</t>
  </si>
  <si>
    <t>James Morehouse Project</t>
  </si>
  <si>
    <t>2022-2023</t>
  </si>
  <si>
    <t>Shilpi Jain</t>
  </si>
  <si>
    <t>sjain3@cchealth.org</t>
  </si>
  <si>
    <t>925-957-5436</t>
  </si>
  <si>
    <t>a</t>
  </si>
  <si>
    <t>Jewish Family Community Services of the East Bay</t>
  </si>
  <si>
    <t>The Latina Center</t>
  </si>
  <si>
    <t>We Care Services for Children(In collaboration with ECPIC)</t>
  </si>
  <si>
    <t>The RYSE Center</t>
  </si>
  <si>
    <t>STAND! Against Domestic Violence</t>
  </si>
  <si>
    <t xml:space="preserve">Experiencing Juvenile Justice </t>
  </si>
  <si>
    <t>Contra Costa Crisis Center</t>
  </si>
  <si>
    <t>CC Crisis Center</t>
  </si>
  <si>
    <t>Jewish Family &amp; Children Service</t>
  </si>
  <si>
    <t>Cognitive Behavioral Social Skills Training (CBSST)</t>
  </si>
  <si>
    <t>Psychiatric Advanced Directives(PADs)</t>
  </si>
  <si>
    <t>Micro-Grants for Community Defined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</si>
</sst>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5">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0" fontId="23" fillId="2" borderId="4" xfId="0" applyFont="1" applyFill="1" applyBorder="1" applyAlignment="1">
      <alignment horizontal="center"/>
    </xf>
    <xf numFmtId="0" fontId="23" fillId="0" borderId="4" xfId="0" applyFont="1" applyBorder="1" applyAlignment="1">
      <alignment horizontal="center"/>
    </xf>
    <xf numFmtId="0" fontId="1" fillId="0" borderId="4" xfId="0" applyFont="1" applyBorder="1" applyAlignment="1">
      <alignment horizontal="center"/>
    </xf>
    <xf numFmtId="0" fontId="14" fillId="0" borderId="4" xfId="0" applyFont="1" applyBorder="1" applyAlignment="1">
      <alignment horizontal="center"/>
    </xf>
    <xf numFmtId="9" fontId="14" fillId="0" borderId="25" xfId="1" applyFont="1" applyFill="1" applyBorder="1" applyProtection="1"/>
    <xf numFmtId="169" fontId="12" fillId="2" borderId="5" xfId="1" applyNumberFormat="1" applyFont="1" applyFill="1" applyBorder="1" applyProtection="1"/>
    <xf numFmtId="0" fontId="21" fillId="0" borderId="4" xfId="0" applyFont="1" applyBorder="1" applyAlignment="1">
      <alignment horizontal="center"/>
    </xf>
    <xf numFmtId="14" fontId="23" fillId="2" borderId="4" xfId="0" applyNumberFormat="1" applyFont="1" applyFill="1" applyBorder="1" applyAlignment="1">
      <alignment horizontal="center"/>
    </xf>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9" xfId="0" quotePrefix="1" applyFont="1" applyBorder="1" applyAlignment="1" applyProtection="1">
      <alignment wrapText="1"/>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64" fontId="12" fillId="0" borderId="24" xfId="0" applyNumberFormat="1" applyFont="1" applyBorder="1" applyProtection="1"/>
    <xf numFmtId="164" fontId="12" fillId="0" borderId="23" xfId="0" applyNumberFormat="1" applyFont="1" applyBorder="1" applyProtection="1"/>
    <xf numFmtId="14" fontId="12" fillId="0" borderId="19" xfId="0" applyNumberFormat="1" applyFont="1" applyBorder="1" applyProtection="1"/>
    <xf numFmtId="14" fontId="1" fillId="0" borderId="19" xfId="0" applyNumberFormat="1" applyFont="1" applyBorder="1" applyProtection="1"/>
    <xf numFmtId="0" fontId="12" fillId="0" borderId="4" xfId="0" applyFont="1" applyBorder="1" applyAlignment="1" applyProtection="1">
      <alignment horizontal="center"/>
    </xf>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164" fontId="1" fillId="0" borderId="24" xfId="0" applyNumberFormat="1" applyFont="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5" fontId="12" fillId="0" borderId="0" xfId="0" applyNumberFormat="1" applyFont="1" applyProtection="1"/>
    <xf numFmtId="164" fontId="12" fillId="0" borderId="0" xfId="0" applyNumberFormat="1" applyFont="1" applyProtection="1"/>
    <xf numFmtId="165" fontId="12" fillId="0" borderId="25" xfId="0" applyNumberFormat="1"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BEHAVIORAL%20HEALTH\MHSA\2223%20MHSA%20Exp%20&amp;%20Rev%20Report\0623%20MHSA_RER%20mapping.xlsx" TargetMode="External"/><Relationship Id="rId1" Type="http://schemas.openxmlformats.org/officeDocument/2006/relationships/externalLinkPath" Target="file:///S:\BEHAVIORAL%20HEALTH\MHSA\2223%20MHSA%20Exp%20&amp;%20Rev%20Report\0623%20MHSA_RER%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BEHAVIORAL%20HEALTH\MHSA\2223%20MHSA%20Exp%20&amp;%20Rev%20Report\0623%20MHSA_RER%20mapping-John.xlsx" TargetMode="External"/><Relationship Id="rId1" Type="http://schemas.openxmlformats.org/officeDocument/2006/relationships/externalLinkPath" Target="file:///S:\BEHAVIORAL%20HEALTH\MHSA\2223%20MHSA%20Exp%20&amp;%20Rev%20Report\0623%20MHSA_RER%20mapping-Joh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Overview"/>
      <sheetName val="Summary"/>
      <sheetName val="Fund Bal. by Components"/>
      <sheetName val="Fund Ledger"/>
      <sheetName val="Fund Bal. by Components-INT ADJ"/>
      <sheetName val="Fund Bal. by Components-Adjuste"/>
      <sheetName val="Fund Bal. by Components w int"/>
      <sheetName val="Fund Bal. for RER"/>
      <sheetName val="Fund Bal rec to FTT website"/>
      <sheetName val="Revenue Receipts"/>
      <sheetName val="Interest Earned"/>
      <sheetName val="YTD Expenditure"/>
      <sheetName val="Exp. Detail- Main"/>
      <sheetName val="RER Mapping updated"/>
      <sheetName val="Contracts by Service Month"/>
      <sheetName val="Qtrly Report"/>
      <sheetName val="Payroll Adjustment"/>
      <sheetName val="MHSA Authorized Positions"/>
      <sheetName val="PAYROLL DATA"/>
      <sheetName val="MHSA-KT"/>
      <sheetName val="Cont List 2021-KT"/>
      <sheetName val="Year-end Drawn Down"/>
    </sheetNames>
    <sheetDataSet>
      <sheetData sheetId="0" refreshError="1"/>
      <sheetData sheetId="1" refreshError="1"/>
      <sheetData sheetId="2" refreshError="1"/>
      <sheetData sheetId="3" refreshError="1"/>
      <sheetData sheetId="4" refreshError="1"/>
      <sheetData sheetId="5" refreshError="1">
        <row r="176">
          <cell r="B176">
            <v>3039117.6703999997</v>
          </cell>
          <cell r="C176">
            <v>759779.41759999993</v>
          </cell>
          <cell r="D176">
            <v>199941.95199999999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E5">
            <v>2026112.8</v>
          </cell>
        </row>
        <row r="13">
          <cell r="E13">
            <v>0</v>
          </cell>
        </row>
        <row r="55">
          <cell r="E55">
            <v>0</v>
          </cell>
        </row>
        <row r="98">
          <cell r="E98">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Overview"/>
      <sheetName val="Summary"/>
      <sheetName val="Fund Bal. by Components"/>
      <sheetName val="Fund Ledger"/>
      <sheetName val="Fund Bal. by Components-INT ADJ"/>
      <sheetName val="Fund Bal. by Components-Adjuste"/>
      <sheetName val="Fund Bal. by Components w int"/>
      <sheetName val="Fund Bal. for RER"/>
      <sheetName val="Fund Bal rec to FTT website"/>
      <sheetName val="Revenue Receipts"/>
      <sheetName val="Interest Earned"/>
      <sheetName val="YTD Expenditure"/>
      <sheetName val="Exp. Detail- Main"/>
      <sheetName val="RER Mapping updated"/>
      <sheetName val="Contracts by Service Month"/>
      <sheetName val="Qtrly Report"/>
      <sheetName val="Payroll Adjustment"/>
      <sheetName val="MHSA Authorized Positions"/>
      <sheetName val="PAYROLL DATA"/>
      <sheetName val="MHSA-KT"/>
      <sheetName val="Cont List 2021-KT"/>
      <sheetName val="Year-end Drawn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E11">
            <v>10564254.528000001</v>
          </cell>
        </row>
        <row r="12">
          <cell r="E12">
            <v>50286.68</v>
          </cell>
        </row>
      </sheetData>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heetViews>
  <sheetFormatPr defaultColWidth="9.21875" defaultRowHeight="15" zeroHeight="1" x14ac:dyDescent="0.25"/>
  <cols>
    <col min="1" max="1" width="2.77734375" style="128" customWidth="1"/>
    <col min="2" max="2" width="6.77734375" style="128" customWidth="1"/>
    <col min="3" max="3" width="9.5546875" style="128" customWidth="1"/>
    <col min="4" max="4" width="9.44140625" style="128" bestFit="1" customWidth="1"/>
    <col min="5" max="5" width="55.21875" style="128" customWidth="1"/>
    <col min="6" max="7" width="17.77734375" style="128" customWidth="1"/>
    <col min="8" max="8" width="31" style="128" bestFit="1" customWidth="1"/>
    <col min="9" max="9" width="24.77734375" style="128" customWidth="1"/>
    <col min="10" max="10" width="24.44140625" style="128" bestFit="1" customWidth="1"/>
    <col min="11" max="11" width="20.77734375" style="128" bestFit="1" customWidth="1"/>
    <col min="12" max="12" width="25.21875" style="128" bestFit="1" customWidth="1"/>
    <col min="13" max="13" width="26.5546875" style="128" customWidth="1"/>
    <col min="14" max="14" width="21.21875" style="128" bestFit="1" customWidth="1"/>
    <col min="15" max="15" width="20.21875" style="128" bestFit="1" customWidth="1"/>
    <col min="16" max="16" width="17.77734375" style="128" customWidth="1"/>
    <col min="17" max="17" width="18" style="128" bestFit="1" customWidth="1"/>
    <col min="18" max="16384" width="9.21875" style="128"/>
  </cols>
  <sheetData>
    <row r="1" spans="1:17" x14ac:dyDescent="0.25">
      <c r="A1" s="112" t="s">
        <v>776</v>
      </c>
      <c r="B1" s="113" t="s">
        <v>277</v>
      </c>
      <c r="C1" s="149"/>
      <c r="D1" s="149"/>
      <c r="E1" s="153"/>
      <c r="F1" s="149"/>
      <c r="G1" s="149"/>
      <c r="H1" s="149"/>
      <c r="I1" s="153"/>
      <c r="J1" s="149"/>
      <c r="K1" s="149"/>
      <c r="L1" s="153"/>
      <c r="M1" s="149"/>
      <c r="N1" s="149"/>
      <c r="O1" s="149"/>
      <c r="P1" s="115" t="s">
        <v>275</v>
      </c>
      <c r="Q1" s="149"/>
    </row>
    <row r="2" spans="1:17" ht="15.6" thickBot="1" x14ac:dyDescent="0.3">
      <c r="A2" s="149"/>
      <c r="B2" s="114" t="s">
        <v>276</v>
      </c>
      <c r="C2" s="150"/>
      <c r="D2" s="150"/>
      <c r="E2" s="152"/>
      <c r="F2" s="150"/>
      <c r="G2" s="150"/>
      <c r="H2" s="150"/>
      <c r="I2" s="152"/>
      <c r="J2" s="150"/>
      <c r="K2" s="150"/>
      <c r="L2" s="152"/>
      <c r="M2" s="150"/>
      <c r="N2" s="150"/>
      <c r="O2" s="150"/>
      <c r="P2" s="152"/>
      <c r="Q2" s="149"/>
    </row>
    <row r="3" spans="1:17" s="149" customFormat="1" x14ac:dyDescent="0.25">
      <c r="B3" s="3"/>
      <c r="C3" s="3"/>
      <c r="D3" s="3"/>
    </row>
    <row r="4" spans="1:17" s="154" customFormat="1" x14ac:dyDescent="0.25">
      <c r="B4" s="116" t="s">
        <v>743</v>
      </c>
    </row>
    <row r="5" spans="1:17" s="149" customFormat="1" ht="17.399999999999999" x14ac:dyDescent="0.3">
      <c r="B5" s="130" t="str">
        <f>'1. Information'!B5</f>
        <v>Annual Mental Health Services Act (MHSA) Revenue and Expenditure Report</v>
      </c>
      <c r="C5" s="338"/>
      <c r="D5" s="338"/>
      <c r="E5" s="338"/>
      <c r="F5" s="338"/>
      <c r="G5" s="338"/>
      <c r="H5" s="338"/>
      <c r="I5" s="338"/>
      <c r="J5" s="338"/>
      <c r="K5" s="340"/>
      <c r="L5" s="338"/>
      <c r="M5" s="338"/>
      <c r="N5" s="338"/>
      <c r="O5" s="338"/>
    </row>
    <row r="6" spans="1:17" s="149" customFormat="1" ht="17.399999999999999" x14ac:dyDescent="0.25">
      <c r="B6" s="131" t="str">
        <f>'1. Information'!B6</f>
        <v>Fiscal Year: 2022-2023</v>
      </c>
      <c r="C6" s="339"/>
      <c r="D6" s="339"/>
      <c r="E6" s="339"/>
      <c r="F6" s="339"/>
      <c r="G6" s="339"/>
      <c r="H6" s="339"/>
      <c r="I6" s="339"/>
      <c r="J6" s="339"/>
      <c r="K6" s="341"/>
      <c r="L6" s="339"/>
      <c r="M6" s="339"/>
      <c r="N6" s="339"/>
      <c r="O6" s="339"/>
    </row>
    <row r="7" spans="1:17" s="149" customFormat="1" ht="17.399999999999999" x14ac:dyDescent="0.3">
      <c r="B7" s="130" t="s">
        <v>292</v>
      </c>
      <c r="C7" s="338"/>
      <c r="D7" s="338"/>
      <c r="E7" s="338"/>
      <c r="F7" s="338"/>
      <c r="G7" s="338"/>
      <c r="H7" s="338"/>
      <c r="I7" s="338"/>
      <c r="J7" s="338"/>
      <c r="K7" s="340"/>
      <c r="L7" s="338"/>
      <c r="M7" s="338"/>
      <c r="N7" s="338"/>
      <c r="O7" s="338"/>
    </row>
    <row r="8" spans="1:17" s="149" customFormat="1" ht="15.6" x14ac:dyDescent="0.3">
      <c r="C8" s="340"/>
      <c r="D8" s="340"/>
      <c r="E8" s="340"/>
      <c r="F8" s="340"/>
      <c r="G8" s="340"/>
      <c r="H8" s="340"/>
      <c r="I8" s="340"/>
      <c r="J8" s="340"/>
      <c r="K8" s="340"/>
      <c r="L8" s="340"/>
      <c r="M8" s="338"/>
      <c r="N8" s="338"/>
      <c r="O8" s="338"/>
      <c r="P8" s="338"/>
    </row>
    <row r="9" spans="1:17" s="149" customFormat="1" ht="15.6" x14ac:dyDescent="0.3">
      <c r="B9" s="175" t="s">
        <v>0</v>
      </c>
      <c r="C9" s="234"/>
      <c r="D9" s="235"/>
      <c r="E9" s="157" t="str">
        <f>IF(ISBLANK('1. Information'!D11),"",'1. Information'!D11)</f>
        <v>Contra Costa</v>
      </c>
      <c r="G9" s="198" t="s">
        <v>1</v>
      </c>
      <c r="H9" s="253">
        <f>IF(ISBLANK('1. Information'!D9),"",'1. Information'!D9)</f>
        <v>45316</v>
      </c>
      <c r="I9" s="289"/>
      <c r="J9" s="289"/>
      <c r="K9" s="340"/>
      <c r="L9" s="340"/>
      <c r="M9" s="340"/>
      <c r="N9" s="340"/>
      <c r="O9" s="340"/>
      <c r="P9" s="340"/>
      <c r="Q9" s="340"/>
    </row>
    <row r="10" spans="1:17" s="149" customFormat="1" ht="15.6" x14ac:dyDescent="0.3">
      <c r="B10" s="225"/>
      <c r="C10" s="225"/>
      <c r="D10" s="225"/>
      <c r="F10" s="225"/>
      <c r="G10" s="289"/>
      <c r="H10" s="289"/>
      <c r="I10" s="289"/>
      <c r="J10" s="340"/>
      <c r="K10" s="340"/>
      <c r="L10" s="340"/>
      <c r="M10" s="340"/>
      <c r="N10" s="340"/>
      <c r="O10" s="340"/>
      <c r="P10" s="340"/>
    </row>
    <row r="11" spans="1:17" s="149" customFormat="1" ht="18" thickBot="1" x14ac:dyDescent="0.35">
      <c r="B11" s="214" t="s">
        <v>214</v>
      </c>
      <c r="C11" s="227"/>
      <c r="D11" s="227"/>
      <c r="E11" s="292"/>
      <c r="F11" s="292"/>
      <c r="G11" s="292"/>
      <c r="H11" s="291"/>
      <c r="I11" s="291"/>
      <c r="J11" s="343"/>
      <c r="K11" s="343"/>
      <c r="L11" s="340"/>
      <c r="M11" s="340"/>
      <c r="N11" s="340"/>
      <c r="O11" s="223"/>
      <c r="P11" s="340"/>
    </row>
    <row r="12" spans="1:17" s="149" customFormat="1" ht="16.2" thickTop="1" x14ac:dyDescent="0.3">
      <c r="B12" s="244"/>
      <c r="C12" s="225"/>
      <c r="D12" s="225"/>
      <c r="H12" s="289"/>
      <c r="I12" s="289"/>
      <c r="J12" s="340"/>
      <c r="K12" s="340"/>
      <c r="L12" s="340"/>
      <c r="M12" s="340"/>
      <c r="N12" s="340"/>
      <c r="O12" s="223"/>
      <c r="P12" s="340"/>
    </row>
    <row r="13" spans="1:17" s="149" customFormat="1" ht="15.6" x14ac:dyDescent="0.3">
      <c r="B13" s="225"/>
      <c r="C13" s="225"/>
      <c r="D13" s="225"/>
      <c r="F13" s="166" t="s">
        <v>23</v>
      </c>
      <c r="G13" s="201" t="s">
        <v>25</v>
      </c>
      <c r="H13" s="255" t="s">
        <v>27</v>
      </c>
      <c r="I13" s="255" t="s">
        <v>202</v>
      </c>
      <c r="J13" s="268" t="s">
        <v>203</v>
      </c>
      <c r="K13" s="166" t="s">
        <v>204</v>
      </c>
      <c r="L13" s="342"/>
      <c r="M13" s="223"/>
      <c r="N13" s="223"/>
    </row>
    <row r="14" spans="1:17" s="149" customFormat="1" ht="65.25" customHeight="1" x14ac:dyDescent="0.3">
      <c r="F14" s="202" t="s">
        <v>294</v>
      </c>
      <c r="G14" s="204" t="s">
        <v>4</v>
      </c>
      <c r="H14" s="203" t="s">
        <v>5</v>
      </c>
      <c r="I14" s="203" t="s">
        <v>26</v>
      </c>
      <c r="J14" s="203" t="s">
        <v>12</v>
      </c>
      <c r="K14" s="275" t="s">
        <v>222</v>
      </c>
      <c r="L14" s="223"/>
      <c r="M14" s="223"/>
      <c r="N14" s="223"/>
    </row>
    <row r="15" spans="1:17" s="149" customFormat="1" ht="15.6" x14ac:dyDescent="0.3">
      <c r="B15" s="260">
        <v>1</v>
      </c>
      <c r="C15" s="311" t="s">
        <v>142</v>
      </c>
      <c r="D15" s="234"/>
      <c r="E15" s="235"/>
      <c r="F15" s="80">
        <v>76817.562745646122</v>
      </c>
      <c r="G15" s="236"/>
      <c r="H15" s="236"/>
      <c r="I15" s="236"/>
      <c r="J15" s="236"/>
      <c r="K15" s="209">
        <f>SUM(F15:J15)</f>
        <v>76817.562745646122</v>
      </c>
      <c r="L15" s="223"/>
      <c r="M15" s="223"/>
      <c r="N15" s="223"/>
    </row>
    <row r="16" spans="1:17" s="149" customFormat="1" ht="15.6" x14ac:dyDescent="0.3">
      <c r="B16" s="260">
        <v>2</v>
      </c>
      <c r="C16" s="311" t="s">
        <v>143</v>
      </c>
      <c r="D16" s="234"/>
      <c r="E16" s="235"/>
      <c r="F16" s="80">
        <v>419859.97228669684</v>
      </c>
      <c r="G16" s="236"/>
      <c r="H16" s="236"/>
      <c r="I16" s="236"/>
      <c r="J16" s="236"/>
      <c r="K16" s="209">
        <f>SUM(F16:J16)</f>
        <v>419859.97228669684</v>
      </c>
      <c r="L16" s="223"/>
      <c r="M16" s="223"/>
      <c r="N16" s="223"/>
    </row>
    <row r="17" spans="2:17" s="149" customFormat="1" ht="15.6" x14ac:dyDescent="0.3">
      <c r="B17" s="260">
        <v>3</v>
      </c>
      <c r="C17" s="312" t="s">
        <v>238</v>
      </c>
      <c r="D17" s="238"/>
      <c r="E17" s="235"/>
      <c r="F17" s="236"/>
      <c r="G17" s="344"/>
      <c r="H17" s="344"/>
      <c r="I17" s="344"/>
      <c r="J17" s="344"/>
      <c r="K17" s="209">
        <f>F17</f>
        <v>0</v>
      </c>
      <c r="L17" s="223"/>
      <c r="M17" s="223"/>
      <c r="N17" s="223"/>
    </row>
    <row r="18" spans="2:17" s="149" customFormat="1" ht="15.6" x14ac:dyDescent="0.3">
      <c r="B18" s="260">
        <v>4</v>
      </c>
      <c r="C18" s="312" t="s">
        <v>293</v>
      </c>
      <c r="D18" s="238"/>
      <c r="E18" s="235"/>
      <c r="F18" s="236"/>
      <c r="G18" s="344"/>
      <c r="H18" s="344"/>
      <c r="I18" s="344"/>
      <c r="J18" s="344"/>
      <c r="K18" s="209">
        <f>F18</f>
        <v>0</v>
      </c>
      <c r="L18" s="223"/>
      <c r="M18" s="223"/>
      <c r="N18" s="223"/>
    </row>
    <row r="19" spans="2:17" s="149" customFormat="1" ht="15.6" x14ac:dyDescent="0.3">
      <c r="B19" s="260">
        <v>5</v>
      </c>
      <c r="C19" s="311" t="s">
        <v>144</v>
      </c>
      <c r="D19" s="234"/>
      <c r="E19" s="235"/>
      <c r="F19" s="314">
        <f>SUMIF($K$29:$K$128,"Project Administration",L$29:L$128)</f>
        <v>0</v>
      </c>
      <c r="G19" s="315">
        <f>SUMIF($K$29:$K$128,"Project Administration",M$29:M$128)</f>
        <v>0</v>
      </c>
      <c r="H19" s="314">
        <f>SUMIF($K$29:$K$128,"Project Administration",N$29:N$128)</f>
        <v>0</v>
      </c>
      <c r="I19" s="314">
        <f>SUMIF($K$29:$K$128,"Project Administration",O$29:O$128)</f>
        <v>0</v>
      </c>
      <c r="J19" s="314">
        <f>SUMIF($K$29:$K$128,"Project Administration",P$29:P$128)</f>
        <v>0</v>
      </c>
      <c r="K19" s="209">
        <f t="shared" ref="K19:K23" si="0">SUM(F19:J19)</f>
        <v>0</v>
      </c>
      <c r="L19" s="223"/>
      <c r="M19" s="223"/>
      <c r="N19" s="223"/>
    </row>
    <row r="20" spans="2:17" s="149" customFormat="1" ht="15.6" x14ac:dyDescent="0.3">
      <c r="B20" s="260">
        <v>6</v>
      </c>
      <c r="C20" s="311" t="s">
        <v>145</v>
      </c>
      <c r="D20" s="234"/>
      <c r="E20" s="235"/>
      <c r="F20" s="313">
        <f>SUMIF($K$29:$K$128,"Project Evaluation",L$29:L$128)</f>
        <v>0</v>
      </c>
      <c r="G20" s="316">
        <f>SUMIF($K$29:$K$128,"Project Evaluation",M$29:M$128)</f>
        <v>0</v>
      </c>
      <c r="H20" s="313">
        <f>SUMIF($K$29:$K$128,"Project Evaluation",N$29:N$128)</f>
        <v>0</v>
      </c>
      <c r="I20" s="313">
        <f>SUMIF($K$29:$K$128,"Project Evaluation",O$29:O$128)</f>
        <v>0</v>
      </c>
      <c r="J20" s="313">
        <f>SUMIF($K$29:$K$128,"Project Evaluation",P$29:P$128)</f>
        <v>0</v>
      </c>
      <c r="K20" s="209">
        <f t="shared" si="0"/>
        <v>0</v>
      </c>
      <c r="L20" s="223"/>
      <c r="M20" s="223"/>
      <c r="N20" s="223"/>
    </row>
    <row r="21" spans="2:17" s="149" customFormat="1" ht="15.6" x14ac:dyDescent="0.3">
      <c r="B21" s="260">
        <v>7</v>
      </c>
      <c r="C21" s="311" t="s">
        <v>196</v>
      </c>
      <c r="D21" s="234"/>
      <c r="E21" s="235"/>
      <c r="F21" s="313">
        <f>SUMIF($K$29:$K$128,"Project Direct",L$29:L$128)</f>
        <v>1165752.0749676572</v>
      </c>
      <c r="G21" s="316">
        <f>SUMIF($K$29:$K$128,"Project Direct",M$29:M$128)</f>
        <v>0</v>
      </c>
      <c r="H21" s="313">
        <f>SUMIF($K$29:$K$128,"Project Direct",N$29:N$128)</f>
        <v>0</v>
      </c>
      <c r="I21" s="313">
        <f>SUMIF($K$29:$K$128,"Project Direct",O$29:O$128)</f>
        <v>0</v>
      </c>
      <c r="J21" s="313">
        <f>SUMIF($K$29:$K$128,"Project Direct",P$29:P$128)</f>
        <v>0</v>
      </c>
      <c r="K21" s="209">
        <f t="shared" si="0"/>
        <v>1165752.0749676572</v>
      </c>
      <c r="L21" s="223"/>
      <c r="M21" s="223"/>
      <c r="N21" s="223"/>
    </row>
    <row r="22" spans="2:17" s="149" customFormat="1" ht="15.6" x14ac:dyDescent="0.3">
      <c r="B22" s="260">
        <v>8</v>
      </c>
      <c r="C22" s="311" t="s">
        <v>146</v>
      </c>
      <c r="D22" s="345"/>
      <c r="F22" s="171">
        <f>SUM(F19:F21)</f>
        <v>1165752.0749676572</v>
      </c>
      <c r="G22" s="317">
        <f>SUM(G19:G21)</f>
        <v>0</v>
      </c>
      <c r="H22" s="171">
        <f>SUM(H19:H21)</f>
        <v>0</v>
      </c>
      <c r="I22" s="171">
        <f>SUM(I19:I21)</f>
        <v>0</v>
      </c>
      <c r="J22" s="171">
        <f t="shared" ref="J22" si="1">SUM(J19:J21)</f>
        <v>0</v>
      </c>
      <c r="K22" s="209">
        <f t="shared" si="0"/>
        <v>1165752.0749676572</v>
      </c>
      <c r="L22" s="223"/>
      <c r="M22" s="223"/>
      <c r="N22" s="223"/>
    </row>
    <row r="23" spans="2:17" s="149" customFormat="1" ht="31.05" customHeight="1" x14ac:dyDescent="0.3">
      <c r="B23" s="260">
        <v>9</v>
      </c>
      <c r="C23" s="318" t="s">
        <v>239</v>
      </c>
      <c r="D23" s="346"/>
      <c r="E23" s="347"/>
      <c r="F23" s="319">
        <f>SUM(F15:F16,F18:F21)</f>
        <v>1662429.61</v>
      </c>
      <c r="G23" s="319">
        <f>SUM(G15:G16,G19:G21)</f>
        <v>0</v>
      </c>
      <c r="H23" s="319">
        <f t="shared" ref="H23:J23" si="2">SUM(H15:H16,H19:H21)</f>
        <v>0</v>
      </c>
      <c r="I23" s="319">
        <f t="shared" si="2"/>
        <v>0</v>
      </c>
      <c r="J23" s="319">
        <f t="shared" si="2"/>
        <v>0</v>
      </c>
      <c r="K23" s="262">
        <f t="shared" si="0"/>
        <v>1662429.61</v>
      </c>
      <c r="L23" s="223"/>
      <c r="M23" s="223"/>
      <c r="N23" s="223"/>
    </row>
    <row r="24" spans="2:17" s="149" customFormat="1" x14ac:dyDescent="0.25"/>
    <row r="25" spans="2:17" s="149" customFormat="1" ht="18" thickBot="1" x14ac:dyDescent="0.35">
      <c r="B25" s="214" t="s">
        <v>215</v>
      </c>
      <c r="C25" s="292"/>
      <c r="D25" s="292"/>
      <c r="E25" s="292"/>
      <c r="F25" s="292"/>
      <c r="G25" s="292"/>
      <c r="H25" s="292"/>
      <c r="I25" s="292"/>
      <c r="J25" s="292"/>
      <c r="K25" s="292"/>
      <c r="L25" s="292"/>
      <c r="M25" s="292"/>
      <c r="N25" s="292"/>
      <c r="O25" s="292"/>
      <c r="P25" s="292"/>
    </row>
    <row r="26" spans="2:17" s="149" customFormat="1" ht="15.6" thickTop="1" x14ac:dyDescent="0.25"/>
    <row r="27" spans="2:17" s="149" customFormat="1" x14ac:dyDescent="0.25">
      <c r="D27" s="260" t="s">
        <v>23</v>
      </c>
      <c r="E27" s="260" t="s">
        <v>25</v>
      </c>
      <c r="F27" s="260" t="s">
        <v>27</v>
      </c>
      <c r="G27" s="260" t="s">
        <v>202</v>
      </c>
      <c r="H27" s="260" t="s">
        <v>203</v>
      </c>
      <c r="I27" s="260" t="s">
        <v>204</v>
      </c>
      <c r="J27" s="260" t="s">
        <v>213</v>
      </c>
      <c r="K27" s="260" t="s">
        <v>205</v>
      </c>
      <c r="L27" s="166" t="s">
        <v>206</v>
      </c>
      <c r="M27" s="166" t="s">
        <v>207</v>
      </c>
      <c r="N27" s="166" t="s">
        <v>208</v>
      </c>
      <c r="O27" s="219" t="s">
        <v>209</v>
      </c>
      <c r="P27" s="166" t="s">
        <v>210</v>
      </c>
      <c r="Q27" s="166" t="s">
        <v>211</v>
      </c>
    </row>
    <row r="28" spans="2:17" s="149" customFormat="1" ht="46.8" x14ac:dyDescent="0.25">
      <c r="B28" s="320" t="s">
        <v>120</v>
      </c>
      <c r="C28" s="348"/>
      <c r="D28" s="265" t="s">
        <v>168</v>
      </c>
      <c r="E28" s="321" t="s">
        <v>10</v>
      </c>
      <c r="F28" s="203" t="s">
        <v>15</v>
      </c>
      <c r="G28" s="203" t="s">
        <v>136</v>
      </c>
      <c r="H28" s="203" t="s">
        <v>11</v>
      </c>
      <c r="I28" s="203" t="s">
        <v>133</v>
      </c>
      <c r="J28" s="203" t="s">
        <v>134</v>
      </c>
      <c r="K28" s="265" t="s">
        <v>135</v>
      </c>
      <c r="L28" s="202" t="s">
        <v>283</v>
      </c>
      <c r="M28" s="274" t="s">
        <v>4</v>
      </c>
      <c r="N28" s="272" t="s">
        <v>5</v>
      </c>
      <c r="O28" s="272" t="s">
        <v>26</v>
      </c>
      <c r="P28" s="322" t="s">
        <v>12</v>
      </c>
      <c r="Q28" s="275" t="s">
        <v>222</v>
      </c>
    </row>
    <row r="29" spans="2:17" s="149" customFormat="1" x14ac:dyDescent="0.25">
      <c r="B29" s="260">
        <v>10</v>
      </c>
      <c r="C29" s="219" t="s">
        <v>23</v>
      </c>
      <c r="D29" s="278">
        <f>IF(Q32&lt;&gt;0,VLOOKUP($E$9,Info_County_Code,2,FALSE),"")</f>
        <v>7</v>
      </c>
      <c r="E29" s="81" t="s">
        <v>837</v>
      </c>
      <c r="F29" s="9" t="s">
        <v>819</v>
      </c>
      <c r="G29" s="9">
        <v>42971</v>
      </c>
      <c r="H29" s="9">
        <v>43405</v>
      </c>
      <c r="I29" s="6">
        <v>1247200</v>
      </c>
      <c r="J29" s="304"/>
      <c r="K29" s="323" t="s">
        <v>140</v>
      </c>
      <c r="L29" s="349"/>
      <c r="M29" s="349"/>
      <c r="N29" s="304"/>
      <c r="O29" s="304"/>
      <c r="P29" s="350"/>
      <c r="Q29" s="209">
        <f>SUM(L29:P29)</f>
        <v>0</v>
      </c>
    </row>
    <row r="30" spans="2:17" s="149" customFormat="1" x14ac:dyDescent="0.25">
      <c r="B30" s="260">
        <v>10</v>
      </c>
      <c r="C30" s="166" t="s">
        <v>25</v>
      </c>
      <c r="D30" s="324">
        <f t="shared" ref="D30:J31" si="3">IF(ISBLANK(D29),"",D29)</f>
        <v>7</v>
      </c>
      <c r="E30" s="325" t="str">
        <f t="shared" si="3"/>
        <v>Cognitive Behavioral Social Skills Training (CBSST)</v>
      </c>
      <c r="F30" s="326" t="str">
        <f t="shared" si="3"/>
        <v>Cognitive Behavioral Social Skills Training in Board and Care Facilities</v>
      </c>
      <c r="G30" s="326">
        <f t="shared" si="3"/>
        <v>42971</v>
      </c>
      <c r="H30" s="326">
        <f t="shared" si="3"/>
        <v>43405</v>
      </c>
      <c r="I30" s="327">
        <f t="shared" si="3"/>
        <v>1247200</v>
      </c>
      <c r="J30" s="327" t="str">
        <f t="shared" si="3"/>
        <v/>
      </c>
      <c r="K30" s="259" t="s">
        <v>141</v>
      </c>
      <c r="L30" s="349"/>
      <c r="M30" s="349"/>
      <c r="N30" s="304"/>
      <c r="O30" s="304"/>
      <c r="P30" s="350"/>
      <c r="Q30" s="209">
        <f t="shared" ref="Q30:Q60" si="4">SUM(L30:P30)</f>
        <v>0</v>
      </c>
    </row>
    <row r="31" spans="2:17" s="149" customFormat="1" x14ac:dyDescent="0.25">
      <c r="B31" s="260">
        <v>10</v>
      </c>
      <c r="C31" s="166" t="s">
        <v>27</v>
      </c>
      <c r="D31" s="324">
        <f t="shared" ref="D31:I31" si="5">IF(ISBLANK(D29),"",D29)</f>
        <v>7</v>
      </c>
      <c r="E31" s="328" t="str">
        <f t="shared" si="5"/>
        <v>Cognitive Behavioral Social Skills Training (CBSST)</v>
      </c>
      <c r="F31" s="329" t="str">
        <f t="shared" si="5"/>
        <v>Cognitive Behavioral Social Skills Training in Board and Care Facilities</v>
      </c>
      <c r="G31" s="329">
        <f t="shared" si="5"/>
        <v>42971</v>
      </c>
      <c r="H31" s="329">
        <f t="shared" si="5"/>
        <v>43405</v>
      </c>
      <c r="I31" s="259">
        <f t="shared" si="5"/>
        <v>1247200</v>
      </c>
      <c r="J31" s="259" t="str">
        <f t="shared" si="3"/>
        <v/>
      </c>
      <c r="K31" s="259" t="s">
        <v>197</v>
      </c>
      <c r="L31" s="7">
        <v>411120.35231178883</v>
      </c>
      <c r="M31" s="349"/>
      <c r="N31" s="304"/>
      <c r="O31" s="304"/>
      <c r="P31" s="350"/>
      <c r="Q31" s="209">
        <f t="shared" si="4"/>
        <v>411120.35231178883</v>
      </c>
    </row>
    <row r="32" spans="2:17" s="149" customFormat="1" ht="31.2" x14ac:dyDescent="0.3">
      <c r="B32" s="330">
        <v>10</v>
      </c>
      <c r="C32" s="330" t="s">
        <v>202</v>
      </c>
      <c r="D32" s="331">
        <f t="shared" ref="D32:J32" si="6">IF(ISBLANK(D29),"",D29)</f>
        <v>7</v>
      </c>
      <c r="E32" s="332" t="str">
        <f t="shared" si="6"/>
        <v>Cognitive Behavioral Social Skills Training (CBSST)</v>
      </c>
      <c r="F32" s="333" t="str">
        <f t="shared" si="6"/>
        <v>Cognitive Behavioral Social Skills Training in Board and Care Facilities</v>
      </c>
      <c r="G32" s="333">
        <f t="shared" si="6"/>
        <v>42971</v>
      </c>
      <c r="H32" s="333">
        <f t="shared" si="6"/>
        <v>43405</v>
      </c>
      <c r="I32" s="334">
        <f t="shared" si="6"/>
        <v>1247200</v>
      </c>
      <c r="J32" s="334" t="str">
        <f t="shared" si="6"/>
        <v/>
      </c>
      <c r="K32" s="262" t="s">
        <v>217</v>
      </c>
      <c r="L32" s="335">
        <f>SUM(L29:L31)</f>
        <v>411120.35231178883</v>
      </c>
      <c r="M32" s="335">
        <f>SUM(M29:M31)</f>
        <v>0</v>
      </c>
      <c r="N32" s="336">
        <f t="shared" ref="N32:P32" si="7">SUM(N29:N31)</f>
        <v>0</v>
      </c>
      <c r="O32" s="336">
        <f t="shared" si="7"/>
        <v>0</v>
      </c>
      <c r="P32" s="337">
        <f t="shared" si="7"/>
        <v>0</v>
      </c>
      <c r="Q32" s="262">
        <f t="shared" si="4"/>
        <v>411120.35231178883</v>
      </c>
    </row>
    <row r="33" spans="2:17" s="149" customFormat="1" x14ac:dyDescent="0.25">
      <c r="B33" s="260">
        <v>11</v>
      </c>
      <c r="C33" s="219" t="s">
        <v>23</v>
      </c>
      <c r="D33" s="278">
        <f>IF(Q36&lt;&gt;0,VLOOKUP($E$9,Info_County_Code,2,FALSE),"")</f>
        <v>7</v>
      </c>
      <c r="E33" s="81" t="s">
        <v>818</v>
      </c>
      <c r="F33" s="351"/>
      <c r="G33" s="9">
        <v>42971</v>
      </c>
      <c r="H33" s="9">
        <v>43405</v>
      </c>
      <c r="I33" s="6">
        <v>2502022</v>
      </c>
      <c r="J33" s="304"/>
      <c r="K33" s="323" t="str">
        <f>IF(NOT(ISBLANK(E33)),$K$29,"")</f>
        <v>Project Administration</v>
      </c>
      <c r="L33" s="349"/>
      <c r="M33" s="349"/>
      <c r="N33" s="304"/>
      <c r="O33" s="304"/>
      <c r="P33" s="350"/>
      <c r="Q33" s="209">
        <f t="shared" ref="Q33:Q36" si="8">SUM(L33:P33)</f>
        <v>0</v>
      </c>
    </row>
    <row r="34" spans="2:17" s="149" customFormat="1" x14ac:dyDescent="0.25">
      <c r="B34" s="260">
        <v>11</v>
      </c>
      <c r="C34" s="166" t="s">
        <v>25</v>
      </c>
      <c r="D34" s="324">
        <f t="shared" ref="D34:J34" si="9">IF(ISBLANK(D33),"",D33)</f>
        <v>7</v>
      </c>
      <c r="E34" s="325" t="str">
        <f t="shared" si="9"/>
        <v>Center for Recovery and Empowerment (CORE)</v>
      </c>
      <c r="F34" s="326" t="str">
        <f t="shared" si="9"/>
        <v/>
      </c>
      <c r="G34" s="326">
        <f t="shared" si="9"/>
        <v>42971</v>
      </c>
      <c r="H34" s="326">
        <f t="shared" si="9"/>
        <v>43405</v>
      </c>
      <c r="I34" s="327">
        <f t="shared" si="9"/>
        <v>2502022</v>
      </c>
      <c r="J34" s="327" t="str">
        <f t="shared" si="9"/>
        <v/>
      </c>
      <c r="K34" s="259" t="str">
        <f>IF(NOT(ISBLANK(E33)),$K$30,"")</f>
        <v>Project Evaluation</v>
      </c>
      <c r="L34" s="349"/>
      <c r="M34" s="349"/>
      <c r="N34" s="304"/>
      <c r="O34" s="304"/>
      <c r="P34" s="350"/>
      <c r="Q34" s="209">
        <f t="shared" si="8"/>
        <v>0</v>
      </c>
    </row>
    <row r="35" spans="2:17" s="149" customFormat="1" x14ac:dyDescent="0.25">
      <c r="B35" s="260">
        <v>11</v>
      </c>
      <c r="C35" s="166" t="s">
        <v>27</v>
      </c>
      <c r="D35" s="324">
        <f t="shared" ref="D35:J35" si="10">IF(ISBLANK(D33),"",D33)</f>
        <v>7</v>
      </c>
      <c r="E35" s="328" t="str">
        <f t="shared" si="10"/>
        <v>Center for Recovery and Empowerment (CORE)</v>
      </c>
      <c r="F35" s="329" t="str">
        <f t="shared" si="10"/>
        <v/>
      </c>
      <c r="G35" s="329">
        <f t="shared" si="10"/>
        <v>42971</v>
      </c>
      <c r="H35" s="329">
        <f t="shared" si="10"/>
        <v>43405</v>
      </c>
      <c r="I35" s="259">
        <f t="shared" si="10"/>
        <v>2502022</v>
      </c>
      <c r="J35" s="259" t="str">
        <f t="shared" si="10"/>
        <v/>
      </c>
      <c r="K35" s="259" t="str">
        <f>IF(NOT(ISBLANK(E33)),$K$31,"")</f>
        <v>Project Direct</v>
      </c>
      <c r="L35" s="7">
        <v>410790.27329695784</v>
      </c>
      <c r="M35" s="349"/>
      <c r="N35" s="304"/>
      <c r="O35" s="304"/>
      <c r="P35" s="350"/>
      <c r="Q35" s="209">
        <f t="shared" si="8"/>
        <v>410790.27329695784</v>
      </c>
    </row>
    <row r="36" spans="2:17" s="149" customFormat="1" ht="15.6" x14ac:dyDescent="0.3">
      <c r="B36" s="330">
        <v>11</v>
      </c>
      <c r="C36" s="330" t="s">
        <v>202</v>
      </c>
      <c r="D36" s="331">
        <f t="shared" ref="D36:J36" si="11">IF(ISBLANK(D33),"",D33)</f>
        <v>7</v>
      </c>
      <c r="E36" s="332" t="str">
        <f t="shared" si="11"/>
        <v>Center for Recovery and Empowerment (CORE)</v>
      </c>
      <c r="F36" s="333" t="str">
        <f t="shared" si="11"/>
        <v/>
      </c>
      <c r="G36" s="333">
        <f t="shared" si="11"/>
        <v>42971</v>
      </c>
      <c r="H36" s="333">
        <f t="shared" si="11"/>
        <v>43405</v>
      </c>
      <c r="I36" s="334">
        <f t="shared" si="11"/>
        <v>2502022</v>
      </c>
      <c r="J36" s="334" t="str">
        <f t="shared" si="11"/>
        <v/>
      </c>
      <c r="K36" s="262" t="str">
        <f>IF(NOT(ISBLANK(E33)),$K$32,"")</f>
        <v>Project Subtotal</v>
      </c>
      <c r="L36" s="335">
        <f t="shared" ref="L36" si="12">SUM(L33:L35)</f>
        <v>410790.27329695784</v>
      </c>
      <c r="M36" s="335">
        <f>SUM(M33:M35)</f>
        <v>0</v>
      </c>
      <c r="N36" s="336">
        <f t="shared" ref="N36:P36" si="13">SUM(N33:N35)</f>
        <v>0</v>
      </c>
      <c r="O36" s="336">
        <f t="shared" si="13"/>
        <v>0</v>
      </c>
      <c r="P36" s="337">
        <f t="shared" si="13"/>
        <v>0</v>
      </c>
      <c r="Q36" s="262">
        <f t="shared" si="8"/>
        <v>410790.27329695784</v>
      </c>
    </row>
    <row r="37" spans="2:17" s="149" customFormat="1" x14ac:dyDescent="0.25">
      <c r="B37" s="260">
        <v>12</v>
      </c>
      <c r="C37" s="219" t="s">
        <v>23</v>
      </c>
      <c r="D37" s="278">
        <f>IF(Q40&lt;&gt;0,VLOOKUP($E$9,Info_County_Code,2,FALSE),"")</f>
        <v>7</v>
      </c>
      <c r="E37" s="81" t="s">
        <v>839</v>
      </c>
      <c r="F37" s="352"/>
      <c r="G37" s="9">
        <v>45008</v>
      </c>
      <c r="H37" s="9">
        <v>45047</v>
      </c>
      <c r="I37" s="6">
        <v>1023346</v>
      </c>
      <c r="J37" s="304"/>
      <c r="K37" s="323" t="str">
        <f>IF(NOT(ISBLANK(E37)),$K$29,"")</f>
        <v>Project Administration</v>
      </c>
      <c r="M37" s="349"/>
      <c r="N37" s="304"/>
      <c r="O37" s="304"/>
      <c r="P37" s="350"/>
      <c r="Q37" s="209">
        <f t="shared" si="4"/>
        <v>0</v>
      </c>
    </row>
    <row r="38" spans="2:17" s="149" customFormat="1" x14ac:dyDescent="0.25">
      <c r="B38" s="260">
        <v>12</v>
      </c>
      <c r="C38" s="166" t="s">
        <v>25</v>
      </c>
      <c r="D38" s="324">
        <f t="shared" ref="D38:J38" si="14">IF(ISBLANK(D37),"",D37)</f>
        <v>7</v>
      </c>
      <c r="E38" s="325" t="str">
        <f t="shared" si="14"/>
        <v>Micro-Grants for Community Defined Practices</v>
      </c>
      <c r="F38" s="326" t="str">
        <f t="shared" si="14"/>
        <v/>
      </c>
      <c r="G38" s="326">
        <f t="shared" si="14"/>
        <v>45008</v>
      </c>
      <c r="H38" s="326">
        <f t="shared" si="14"/>
        <v>45047</v>
      </c>
      <c r="I38" s="327">
        <f t="shared" si="14"/>
        <v>1023346</v>
      </c>
      <c r="J38" s="327" t="str">
        <f t="shared" si="14"/>
        <v/>
      </c>
      <c r="K38" s="259" t="str">
        <f>IF(NOT(ISBLANK(E37)),$K$30,"")</f>
        <v>Project Evaluation</v>
      </c>
      <c r="L38" s="349"/>
      <c r="M38" s="349"/>
      <c r="N38" s="304"/>
      <c r="O38" s="304"/>
      <c r="P38" s="350"/>
      <c r="Q38" s="209">
        <f t="shared" si="4"/>
        <v>0</v>
      </c>
    </row>
    <row r="39" spans="2:17" s="149" customFormat="1" x14ac:dyDescent="0.25">
      <c r="B39" s="260">
        <v>12</v>
      </c>
      <c r="C39" s="166" t="s">
        <v>27</v>
      </c>
      <c r="D39" s="324">
        <f t="shared" ref="D39:J39" si="15">IF(ISBLANK(D37),"",D37)</f>
        <v>7</v>
      </c>
      <c r="E39" s="328" t="str">
        <f t="shared" si="15"/>
        <v>Micro-Grants for Community Defined Practices</v>
      </c>
      <c r="F39" s="329" t="str">
        <f t="shared" si="15"/>
        <v/>
      </c>
      <c r="G39" s="329">
        <f t="shared" si="15"/>
        <v>45008</v>
      </c>
      <c r="H39" s="329">
        <f t="shared" si="15"/>
        <v>45047</v>
      </c>
      <c r="I39" s="259">
        <f t="shared" si="15"/>
        <v>1023346</v>
      </c>
      <c r="J39" s="259" t="str">
        <f t="shared" si="15"/>
        <v/>
      </c>
      <c r="K39" s="259" t="str">
        <f>IF(NOT(ISBLANK(E37)),$K$31,"")</f>
        <v>Project Direct</v>
      </c>
      <c r="L39" s="7">
        <v>15305</v>
      </c>
      <c r="M39" s="349"/>
      <c r="N39" s="304"/>
      <c r="O39" s="304"/>
      <c r="P39" s="350"/>
      <c r="Q39" s="209">
        <f>SUM(L39:P39)</f>
        <v>15305</v>
      </c>
    </row>
    <row r="40" spans="2:17" s="149" customFormat="1" ht="15.6" x14ac:dyDescent="0.3">
      <c r="B40" s="330">
        <v>12</v>
      </c>
      <c r="C40" s="330" t="s">
        <v>202</v>
      </c>
      <c r="D40" s="331">
        <f t="shared" ref="D40:J40" si="16">IF(ISBLANK(D37),"",D37)</f>
        <v>7</v>
      </c>
      <c r="E40" s="332" t="str">
        <f t="shared" si="16"/>
        <v>Micro-Grants for Community Defined Practices</v>
      </c>
      <c r="F40" s="333" t="str">
        <f t="shared" si="16"/>
        <v/>
      </c>
      <c r="G40" s="333">
        <f t="shared" si="16"/>
        <v>45008</v>
      </c>
      <c r="H40" s="333">
        <f t="shared" si="16"/>
        <v>45047</v>
      </c>
      <c r="I40" s="334">
        <f t="shared" si="16"/>
        <v>1023346</v>
      </c>
      <c r="J40" s="334" t="str">
        <f t="shared" si="16"/>
        <v/>
      </c>
      <c r="K40" s="262" t="str">
        <f>IF(NOT(ISBLANK(E37)),$K$32,"")</f>
        <v>Project Subtotal</v>
      </c>
      <c r="L40" s="335">
        <f>SUM(L38:L39)</f>
        <v>15305</v>
      </c>
      <c r="M40" s="335">
        <f>SUM(M37:M39)</f>
        <v>0</v>
      </c>
      <c r="N40" s="336">
        <f t="shared" ref="N40" si="17">SUM(N37:N39)</f>
        <v>0</v>
      </c>
      <c r="O40" s="336">
        <f t="shared" ref="O40" si="18">SUM(O37:O39)</f>
        <v>0</v>
      </c>
      <c r="P40" s="337">
        <f t="shared" ref="P40" si="19">SUM(P37:P39)</f>
        <v>0</v>
      </c>
      <c r="Q40" s="262">
        <f t="shared" si="4"/>
        <v>15305</v>
      </c>
    </row>
    <row r="41" spans="2:17" s="149" customFormat="1" x14ac:dyDescent="0.25">
      <c r="B41" s="353">
        <v>13</v>
      </c>
      <c r="C41" s="250" t="s">
        <v>23</v>
      </c>
      <c r="D41" s="309" t="str">
        <f>IF(Q44&lt;&gt;0,VLOOKUP($E$9,Info_County_Code,2,FALSE),"")</f>
        <v/>
      </c>
      <c r="E41" s="248"/>
      <c r="F41" s="351"/>
      <c r="G41" s="351"/>
      <c r="H41" s="351"/>
      <c r="I41" s="304"/>
      <c r="J41" s="304"/>
      <c r="K41" s="354" t="str">
        <f>IF(NOT(ISBLANK(E41)),$K$29,"")</f>
        <v/>
      </c>
      <c r="M41" s="349"/>
      <c r="N41" s="304"/>
      <c r="O41" s="304"/>
      <c r="P41" s="350"/>
      <c r="Q41" s="239">
        <f t="shared" si="4"/>
        <v>0</v>
      </c>
    </row>
    <row r="42" spans="2:17" s="149" customFormat="1" x14ac:dyDescent="0.25">
      <c r="B42" s="353">
        <v>13</v>
      </c>
      <c r="C42" s="355" t="s">
        <v>25</v>
      </c>
      <c r="D42" s="356" t="str">
        <f t="shared" ref="D42:J42" si="20">IF(ISBLANK(D41),"",D41)</f>
        <v/>
      </c>
      <c r="E42" s="357" t="str">
        <f t="shared" si="20"/>
        <v/>
      </c>
      <c r="F42" s="358" t="str">
        <f t="shared" si="20"/>
        <v/>
      </c>
      <c r="G42" s="358" t="str">
        <f t="shared" si="20"/>
        <v/>
      </c>
      <c r="H42" s="358" t="str">
        <f t="shared" si="20"/>
        <v/>
      </c>
      <c r="I42" s="359" t="str">
        <f t="shared" si="20"/>
        <v/>
      </c>
      <c r="J42" s="359" t="str">
        <f t="shared" si="20"/>
        <v/>
      </c>
      <c r="K42" s="360" t="str">
        <f>IF(NOT(ISBLANK(E41)),$K$30,"")</f>
        <v/>
      </c>
      <c r="L42" s="349"/>
      <c r="M42" s="349"/>
      <c r="N42" s="304"/>
      <c r="O42" s="304"/>
      <c r="P42" s="350"/>
      <c r="Q42" s="239">
        <f t="shared" si="4"/>
        <v>0</v>
      </c>
    </row>
    <row r="43" spans="2:17" s="149" customFormat="1" x14ac:dyDescent="0.25">
      <c r="B43" s="353">
        <v>13</v>
      </c>
      <c r="C43" s="355" t="s">
        <v>27</v>
      </c>
      <c r="D43" s="356" t="str">
        <f t="shared" ref="D43:J43" si="21">IF(ISBLANK(D41),"",D41)</f>
        <v/>
      </c>
      <c r="E43" s="361" t="str">
        <f t="shared" si="21"/>
        <v/>
      </c>
      <c r="F43" s="362" t="str">
        <f t="shared" si="21"/>
        <v/>
      </c>
      <c r="G43" s="362" t="str">
        <f t="shared" si="21"/>
        <v/>
      </c>
      <c r="H43" s="362" t="str">
        <f t="shared" si="21"/>
        <v/>
      </c>
      <c r="I43" s="360" t="str">
        <f t="shared" si="21"/>
        <v/>
      </c>
      <c r="J43" s="360" t="str">
        <f t="shared" si="21"/>
        <v/>
      </c>
      <c r="K43" s="360" t="str">
        <f>IF(NOT(ISBLANK(E41)),$K$31,"")</f>
        <v/>
      </c>
      <c r="L43" s="349"/>
      <c r="M43" s="349"/>
      <c r="N43" s="304"/>
      <c r="O43" s="304"/>
      <c r="P43" s="350"/>
      <c r="Q43" s="239">
        <f>SUM(L43:P43)</f>
        <v>0</v>
      </c>
    </row>
    <row r="44" spans="2:17" s="149" customFormat="1" ht="15.6" x14ac:dyDescent="0.3">
      <c r="B44" s="363">
        <v>13</v>
      </c>
      <c r="C44" s="363" t="s">
        <v>202</v>
      </c>
      <c r="D44" s="364" t="str">
        <f t="shared" ref="D44:J44" si="22">IF(ISBLANK(D41),"",D41)</f>
        <v/>
      </c>
      <c r="E44" s="365" t="str">
        <f t="shared" si="22"/>
        <v/>
      </c>
      <c r="F44" s="366" t="str">
        <f t="shared" si="22"/>
        <v/>
      </c>
      <c r="G44" s="366" t="str">
        <f t="shared" si="22"/>
        <v/>
      </c>
      <c r="H44" s="366" t="str">
        <f t="shared" si="22"/>
        <v/>
      </c>
      <c r="I44" s="367" t="str">
        <f t="shared" si="22"/>
        <v/>
      </c>
      <c r="J44" s="367" t="str">
        <f t="shared" si="22"/>
        <v/>
      </c>
      <c r="K44" s="368" t="str">
        <f>IF(NOT(ISBLANK(E41)),$K$32,"")</f>
        <v/>
      </c>
      <c r="L44" s="369">
        <f>SUM(L42:L43)</f>
        <v>0</v>
      </c>
      <c r="M44" s="369">
        <f>SUM(M41:M43)</f>
        <v>0</v>
      </c>
      <c r="N44" s="370">
        <f t="shared" ref="N44" si="23">SUM(N41:N43)</f>
        <v>0</v>
      </c>
      <c r="O44" s="370">
        <f t="shared" ref="O44" si="24">SUM(O41:O43)</f>
        <v>0</v>
      </c>
      <c r="P44" s="371">
        <f t="shared" ref="P44" si="25">SUM(P41:P43)</f>
        <v>0</v>
      </c>
      <c r="Q44" s="368">
        <f t="shared" si="4"/>
        <v>0</v>
      </c>
    </row>
    <row r="45" spans="2:17" s="149" customFormat="1" x14ac:dyDescent="0.25">
      <c r="B45" s="260">
        <v>14</v>
      </c>
      <c r="C45" s="219" t="s">
        <v>23</v>
      </c>
      <c r="D45" s="278">
        <f>IF(Q48&lt;&gt;0,VLOOKUP($E$9,Info_County_Code,2,FALSE),"")</f>
        <v>7</v>
      </c>
      <c r="E45" s="81" t="s">
        <v>838</v>
      </c>
      <c r="F45" s="351"/>
      <c r="G45" s="9">
        <v>44707</v>
      </c>
      <c r="H45" s="9">
        <v>44743</v>
      </c>
      <c r="I45" s="6">
        <v>1500058</v>
      </c>
      <c r="J45" s="304"/>
      <c r="K45" s="323" t="str">
        <f>IF(NOT(ISBLANK(E45)),$K$29,"")</f>
        <v>Project Administration</v>
      </c>
      <c r="L45" s="349"/>
      <c r="M45" s="349"/>
      <c r="N45" s="304"/>
      <c r="O45" s="304"/>
      <c r="P45" s="350"/>
      <c r="Q45" s="209">
        <f t="shared" si="4"/>
        <v>0</v>
      </c>
    </row>
    <row r="46" spans="2:17" s="149" customFormat="1" x14ac:dyDescent="0.25">
      <c r="B46" s="260">
        <v>14</v>
      </c>
      <c r="C46" s="166" t="s">
        <v>25</v>
      </c>
      <c r="D46" s="324">
        <f t="shared" ref="D46:J46" si="26">IF(ISBLANK(D45),"",D45)</f>
        <v>7</v>
      </c>
      <c r="E46" s="325" t="str">
        <f t="shared" si="26"/>
        <v>Psychiatric Advanced Directives(PADs)</v>
      </c>
      <c r="F46" s="326" t="str">
        <f t="shared" si="26"/>
        <v/>
      </c>
      <c r="G46" s="326">
        <f t="shared" si="26"/>
        <v>44707</v>
      </c>
      <c r="H46" s="326">
        <f t="shared" si="26"/>
        <v>44743</v>
      </c>
      <c r="I46" s="327">
        <f t="shared" si="26"/>
        <v>1500058</v>
      </c>
      <c r="J46" s="327" t="str">
        <f t="shared" si="26"/>
        <v/>
      </c>
      <c r="K46" s="259" t="str">
        <f>IF(NOT(ISBLANK(E45)),$K$30,"")</f>
        <v>Project Evaluation</v>
      </c>
      <c r="L46" s="349"/>
      <c r="M46" s="349"/>
      <c r="N46" s="304"/>
      <c r="O46" s="304"/>
      <c r="P46" s="350"/>
      <c r="Q46" s="209">
        <f t="shared" si="4"/>
        <v>0</v>
      </c>
    </row>
    <row r="47" spans="2:17" s="149" customFormat="1" x14ac:dyDescent="0.25">
      <c r="B47" s="260">
        <v>14</v>
      </c>
      <c r="C47" s="166" t="s">
        <v>27</v>
      </c>
      <c r="D47" s="324">
        <f t="shared" ref="D47:J47" si="27">IF(ISBLANK(D45),"",D45)</f>
        <v>7</v>
      </c>
      <c r="E47" s="328" t="str">
        <f t="shared" si="27"/>
        <v>Psychiatric Advanced Directives(PADs)</v>
      </c>
      <c r="F47" s="329" t="str">
        <f t="shared" si="27"/>
        <v/>
      </c>
      <c r="G47" s="329">
        <f t="shared" si="27"/>
        <v>44707</v>
      </c>
      <c r="H47" s="329">
        <f t="shared" si="27"/>
        <v>44743</v>
      </c>
      <c r="I47" s="259">
        <f t="shared" si="27"/>
        <v>1500058</v>
      </c>
      <c r="J47" s="259" t="str">
        <f t="shared" si="27"/>
        <v/>
      </c>
      <c r="K47" s="259" t="str">
        <f>IF(NOT(ISBLANK(E45)),$K$31,"")</f>
        <v>Project Direct</v>
      </c>
      <c r="L47" s="7">
        <v>328536.4493589105</v>
      </c>
      <c r="M47" s="349"/>
      <c r="N47" s="304"/>
      <c r="O47" s="304"/>
      <c r="P47" s="350"/>
      <c r="Q47" s="209">
        <f t="shared" si="4"/>
        <v>328536.4493589105</v>
      </c>
    </row>
    <row r="48" spans="2:17" s="149" customFormat="1" ht="15.6" x14ac:dyDescent="0.3">
      <c r="B48" s="330">
        <v>14</v>
      </c>
      <c r="C48" s="330" t="s">
        <v>202</v>
      </c>
      <c r="D48" s="331">
        <f t="shared" ref="D48:J48" si="28">IF(ISBLANK(D45),"",D45)</f>
        <v>7</v>
      </c>
      <c r="E48" s="332" t="str">
        <f t="shared" si="28"/>
        <v>Psychiatric Advanced Directives(PADs)</v>
      </c>
      <c r="F48" s="333" t="str">
        <f t="shared" si="28"/>
        <v/>
      </c>
      <c r="G48" s="333">
        <f t="shared" si="28"/>
        <v>44707</v>
      </c>
      <c r="H48" s="333">
        <f t="shared" si="28"/>
        <v>44743</v>
      </c>
      <c r="I48" s="334">
        <f t="shared" si="28"/>
        <v>1500058</v>
      </c>
      <c r="J48" s="334" t="str">
        <f t="shared" si="28"/>
        <v/>
      </c>
      <c r="K48" s="262" t="str">
        <f>IF(NOT(ISBLANK(E45)),$K$32,"")</f>
        <v>Project Subtotal</v>
      </c>
      <c r="L48" s="335">
        <f t="shared" ref="L48" si="29">SUM(L45:L47)</f>
        <v>328536.4493589105</v>
      </c>
      <c r="M48" s="335">
        <f>SUM(M45:M47)</f>
        <v>0</v>
      </c>
      <c r="N48" s="336">
        <f t="shared" ref="N48" si="30">SUM(N45:N47)</f>
        <v>0</v>
      </c>
      <c r="O48" s="336">
        <f t="shared" ref="O48" si="31">SUM(O45:O47)</f>
        <v>0</v>
      </c>
      <c r="P48" s="337">
        <f t="shared" ref="P48" si="32">SUM(P45:P47)</f>
        <v>0</v>
      </c>
      <c r="Q48" s="262">
        <f t="shared" si="4"/>
        <v>328536.4493589105</v>
      </c>
    </row>
    <row r="49" spans="2:17" s="149" customFormat="1" x14ac:dyDescent="0.25">
      <c r="B49" s="353">
        <v>15</v>
      </c>
      <c r="C49" s="250" t="s">
        <v>23</v>
      </c>
      <c r="D49" s="309" t="str">
        <f>IF(Q52&lt;&gt;0,VLOOKUP($E$9,Info_County_Code,2,FALSE),"")</f>
        <v/>
      </c>
      <c r="E49" s="248"/>
      <c r="F49" s="351"/>
      <c r="G49" s="351"/>
      <c r="H49" s="351"/>
      <c r="I49" s="304"/>
      <c r="J49" s="304"/>
      <c r="K49" s="354" t="str">
        <f>IF(NOT(ISBLANK(E49)),$K$29,"")</f>
        <v/>
      </c>
      <c r="L49" s="349"/>
      <c r="M49" s="349"/>
      <c r="N49" s="304"/>
      <c r="O49" s="304"/>
      <c r="P49" s="350"/>
      <c r="Q49" s="239">
        <f t="shared" si="4"/>
        <v>0</v>
      </c>
    </row>
    <row r="50" spans="2:17" s="149" customFormat="1" x14ac:dyDescent="0.25">
      <c r="B50" s="353">
        <v>15</v>
      </c>
      <c r="C50" s="355" t="s">
        <v>25</v>
      </c>
      <c r="D50" s="356" t="str">
        <f t="shared" ref="D50:J50" si="33">IF(ISBLANK(D49),"",D49)</f>
        <v/>
      </c>
      <c r="E50" s="357" t="str">
        <f t="shared" si="33"/>
        <v/>
      </c>
      <c r="F50" s="358" t="str">
        <f t="shared" si="33"/>
        <v/>
      </c>
      <c r="G50" s="358" t="str">
        <f t="shared" si="33"/>
        <v/>
      </c>
      <c r="H50" s="358" t="str">
        <f t="shared" si="33"/>
        <v/>
      </c>
      <c r="I50" s="359" t="str">
        <f t="shared" si="33"/>
        <v/>
      </c>
      <c r="J50" s="359" t="str">
        <f t="shared" si="33"/>
        <v/>
      </c>
      <c r="K50" s="360" t="str">
        <f>IF(NOT(ISBLANK(E49)),$K$30,"")</f>
        <v/>
      </c>
      <c r="L50" s="372" t="s">
        <v>827</v>
      </c>
      <c r="M50" s="349"/>
      <c r="N50" s="304"/>
      <c r="O50" s="304"/>
      <c r="P50" s="350"/>
      <c r="Q50" s="239">
        <f t="shared" si="4"/>
        <v>0</v>
      </c>
    </row>
    <row r="51" spans="2:17" s="149" customFormat="1" x14ac:dyDescent="0.25">
      <c r="B51" s="353">
        <v>15</v>
      </c>
      <c r="C51" s="355" t="s">
        <v>27</v>
      </c>
      <c r="D51" s="356" t="str">
        <f t="shared" ref="D51:J51" si="34">IF(ISBLANK(D49),"",D49)</f>
        <v/>
      </c>
      <c r="E51" s="361" t="str">
        <f t="shared" si="34"/>
        <v/>
      </c>
      <c r="F51" s="362" t="str">
        <f t="shared" si="34"/>
        <v/>
      </c>
      <c r="G51" s="362" t="str">
        <f t="shared" si="34"/>
        <v/>
      </c>
      <c r="H51" s="362" t="str">
        <f t="shared" si="34"/>
        <v/>
      </c>
      <c r="I51" s="360" t="str">
        <f t="shared" si="34"/>
        <v/>
      </c>
      <c r="J51" s="360" t="str">
        <f t="shared" si="34"/>
        <v/>
      </c>
      <c r="K51" s="360" t="str">
        <f>IF(NOT(ISBLANK(E49)),$K$31,"")</f>
        <v/>
      </c>
      <c r="L51" s="349"/>
      <c r="M51" s="349"/>
      <c r="N51" s="304"/>
      <c r="O51" s="304"/>
      <c r="P51" s="350"/>
      <c r="Q51" s="239">
        <f t="shared" si="4"/>
        <v>0</v>
      </c>
    </row>
    <row r="52" spans="2:17" s="149" customFormat="1" ht="15.6" x14ac:dyDescent="0.3">
      <c r="B52" s="363">
        <v>15</v>
      </c>
      <c r="C52" s="363" t="s">
        <v>202</v>
      </c>
      <c r="D52" s="364" t="str">
        <f t="shared" ref="D52:J52" si="35">IF(ISBLANK(D49),"",D49)</f>
        <v/>
      </c>
      <c r="E52" s="365" t="str">
        <f t="shared" si="35"/>
        <v/>
      </c>
      <c r="F52" s="366" t="str">
        <f t="shared" si="35"/>
        <v/>
      </c>
      <c r="G52" s="366" t="str">
        <f t="shared" si="35"/>
        <v/>
      </c>
      <c r="H52" s="366" t="str">
        <f t="shared" si="35"/>
        <v/>
      </c>
      <c r="I52" s="367" t="str">
        <f t="shared" si="35"/>
        <v/>
      </c>
      <c r="J52" s="367" t="str">
        <f t="shared" si="35"/>
        <v/>
      </c>
      <c r="K52" s="368" t="str">
        <f>IF(NOT(ISBLANK(E49)),$K$32,"")</f>
        <v/>
      </c>
      <c r="L52" s="369">
        <f t="shared" ref="L52" si="36">SUM(L49:L51)</f>
        <v>0</v>
      </c>
      <c r="M52" s="369">
        <f>SUM(M49:M51)</f>
        <v>0</v>
      </c>
      <c r="N52" s="370">
        <f t="shared" ref="N52" si="37">SUM(N49:N51)</f>
        <v>0</v>
      </c>
      <c r="O52" s="370">
        <f t="shared" ref="O52" si="38">SUM(O49:O51)</f>
        <v>0</v>
      </c>
      <c r="P52" s="371">
        <f t="shared" ref="P52" si="39">SUM(P49:P51)</f>
        <v>0</v>
      </c>
      <c r="Q52" s="368">
        <f t="shared" si="4"/>
        <v>0</v>
      </c>
    </row>
    <row r="53" spans="2:17" s="149" customFormat="1" x14ac:dyDescent="0.25">
      <c r="B53" s="353">
        <v>16</v>
      </c>
      <c r="C53" s="250" t="s">
        <v>23</v>
      </c>
      <c r="D53" s="309" t="str">
        <f>IF(Q56&lt;&gt;0,VLOOKUP($E$9,Info_County_Code,2,FALSE),"")</f>
        <v/>
      </c>
      <c r="E53" s="248"/>
      <c r="F53" s="351"/>
      <c r="G53" s="351"/>
      <c r="H53" s="351"/>
      <c r="I53" s="304"/>
      <c r="J53" s="304"/>
      <c r="K53" s="354" t="str">
        <f>IF(NOT(ISBLANK(E53)),$K$29,"")</f>
        <v/>
      </c>
      <c r="L53" s="349"/>
      <c r="M53" s="349"/>
      <c r="N53" s="304"/>
      <c r="O53" s="304"/>
      <c r="P53" s="350"/>
      <c r="Q53" s="239">
        <f t="shared" si="4"/>
        <v>0</v>
      </c>
    </row>
    <row r="54" spans="2:17" s="149" customFormat="1" x14ac:dyDescent="0.25">
      <c r="B54" s="353">
        <v>16</v>
      </c>
      <c r="C54" s="355" t="s">
        <v>25</v>
      </c>
      <c r="D54" s="356" t="str">
        <f t="shared" ref="D54:J54" si="40">IF(ISBLANK(D53),"",D53)</f>
        <v/>
      </c>
      <c r="E54" s="357" t="str">
        <f t="shared" si="40"/>
        <v/>
      </c>
      <c r="F54" s="358" t="str">
        <f t="shared" si="40"/>
        <v/>
      </c>
      <c r="G54" s="358" t="str">
        <f t="shared" si="40"/>
        <v/>
      </c>
      <c r="H54" s="358" t="str">
        <f t="shared" si="40"/>
        <v/>
      </c>
      <c r="I54" s="359" t="str">
        <f t="shared" si="40"/>
        <v/>
      </c>
      <c r="J54" s="359" t="str">
        <f t="shared" si="40"/>
        <v/>
      </c>
      <c r="K54" s="360" t="str">
        <f>IF(NOT(ISBLANK(E53)),$K$30,"")</f>
        <v/>
      </c>
      <c r="L54" s="349"/>
      <c r="M54" s="349"/>
      <c r="N54" s="304"/>
      <c r="O54" s="304"/>
      <c r="P54" s="350"/>
      <c r="Q54" s="239">
        <f t="shared" si="4"/>
        <v>0</v>
      </c>
    </row>
    <row r="55" spans="2:17" s="149" customFormat="1" x14ac:dyDescent="0.25">
      <c r="B55" s="353">
        <v>16</v>
      </c>
      <c r="C55" s="355" t="s">
        <v>27</v>
      </c>
      <c r="D55" s="356" t="str">
        <f t="shared" ref="D55:J55" si="41">IF(ISBLANK(D53),"",D53)</f>
        <v/>
      </c>
      <c r="E55" s="361" t="str">
        <f t="shared" si="41"/>
        <v/>
      </c>
      <c r="F55" s="362" t="str">
        <f t="shared" si="41"/>
        <v/>
      </c>
      <c r="G55" s="362" t="str">
        <f t="shared" si="41"/>
        <v/>
      </c>
      <c r="H55" s="362" t="str">
        <f t="shared" si="41"/>
        <v/>
      </c>
      <c r="I55" s="360" t="str">
        <f t="shared" si="41"/>
        <v/>
      </c>
      <c r="J55" s="360" t="str">
        <f t="shared" si="41"/>
        <v/>
      </c>
      <c r="K55" s="360" t="str">
        <f>IF(NOT(ISBLANK(E53)),$K$31,"")</f>
        <v/>
      </c>
      <c r="L55" s="349"/>
      <c r="M55" s="349"/>
      <c r="N55" s="304"/>
      <c r="O55" s="304"/>
      <c r="P55" s="350"/>
      <c r="Q55" s="239">
        <f t="shared" si="4"/>
        <v>0</v>
      </c>
    </row>
    <row r="56" spans="2:17" s="149" customFormat="1" ht="15.6" x14ac:dyDescent="0.3">
      <c r="B56" s="363">
        <v>16</v>
      </c>
      <c r="C56" s="363" t="s">
        <v>202</v>
      </c>
      <c r="D56" s="364" t="str">
        <f t="shared" ref="D56:J56" si="42">IF(ISBLANK(D53),"",D53)</f>
        <v/>
      </c>
      <c r="E56" s="365" t="str">
        <f t="shared" si="42"/>
        <v/>
      </c>
      <c r="F56" s="366" t="str">
        <f t="shared" si="42"/>
        <v/>
      </c>
      <c r="G56" s="366" t="str">
        <f t="shared" si="42"/>
        <v/>
      </c>
      <c r="H56" s="366" t="str">
        <f t="shared" si="42"/>
        <v/>
      </c>
      <c r="I56" s="367" t="str">
        <f t="shared" si="42"/>
        <v/>
      </c>
      <c r="J56" s="367" t="str">
        <f t="shared" si="42"/>
        <v/>
      </c>
      <c r="K56" s="368" t="str">
        <f>IF(NOT(ISBLANK(E53)),$K$32,"")</f>
        <v/>
      </c>
      <c r="L56" s="369">
        <f t="shared" ref="L56" si="43">SUM(L53:L55)</f>
        <v>0</v>
      </c>
      <c r="M56" s="369">
        <f>SUM(M53:M55)</f>
        <v>0</v>
      </c>
      <c r="N56" s="370">
        <f t="shared" ref="N56" si="44">SUM(N53:N55)</f>
        <v>0</v>
      </c>
      <c r="O56" s="370">
        <f t="shared" ref="O56" si="45">SUM(O53:O55)</f>
        <v>0</v>
      </c>
      <c r="P56" s="371">
        <f t="shared" ref="P56" si="46">SUM(P53:P55)</f>
        <v>0</v>
      </c>
      <c r="Q56" s="368">
        <f t="shared" si="4"/>
        <v>0</v>
      </c>
    </row>
    <row r="57" spans="2:17" s="149" customFormat="1" x14ac:dyDescent="0.25">
      <c r="B57" s="353">
        <v>17</v>
      </c>
      <c r="C57" s="250" t="s">
        <v>23</v>
      </c>
      <c r="D57" s="309" t="str">
        <f>IF(Q60&lt;&gt;0,VLOOKUP($E$9,Info_County_Code,2,FALSE),"")</f>
        <v/>
      </c>
      <c r="E57" s="248"/>
      <c r="F57" s="351"/>
      <c r="G57" s="351"/>
      <c r="H57" s="351"/>
      <c r="I57" s="304"/>
      <c r="J57" s="304"/>
      <c r="K57" s="354" t="str">
        <f>IF(NOT(ISBLANK(E57)),$K$29,"")</f>
        <v/>
      </c>
      <c r="L57" s="349"/>
      <c r="M57" s="349"/>
      <c r="N57" s="304"/>
      <c r="O57" s="304"/>
      <c r="P57" s="350"/>
      <c r="Q57" s="239">
        <f t="shared" si="4"/>
        <v>0</v>
      </c>
    </row>
    <row r="58" spans="2:17" s="149" customFormat="1" x14ac:dyDescent="0.25">
      <c r="B58" s="353">
        <v>17</v>
      </c>
      <c r="C58" s="355" t="s">
        <v>25</v>
      </c>
      <c r="D58" s="356" t="str">
        <f t="shared" ref="D58:J58" si="47">IF(ISBLANK(D57),"",D57)</f>
        <v/>
      </c>
      <c r="E58" s="357" t="str">
        <f t="shared" si="47"/>
        <v/>
      </c>
      <c r="F58" s="358" t="str">
        <f t="shared" si="47"/>
        <v/>
      </c>
      <c r="G58" s="358" t="str">
        <f t="shared" si="47"/>
        <v/>
      </c>
      <c r="H58" s="358" t="str">
        <f t="shared" si="47"/>
        <v/>
      </c>
      <c r="I58" s="359" t="str">
        <f t="shared" si="47"/>
        <v/>
      </c>
      <c r="J58" s="359" t="str">
        <f t="shared" si="47"/>
        <v/>
      </c>
      <c r="K58" s="360" t="str">
        <f>IF(NOT(ISBLANK(E57)),$K$30,"")</f>
        <v/>
      </c>
      <c r="L58" s="349"/>
      <c r="M58" s="349"/>
      <c r="N58" s="304"/>
      <c r="O58" s="304"/>
      <c r="P58" s="350"/>
      <c r="Q58" s="239">
        <f t="shared" si="4"/>
        <v>0</v>
      </c>
    </row>
    <row r="59" spans="2:17" s="149" customFormat="1" x14ac:dyDescent="0.25">
      <c r="B59" s="353">
        <v>17</v>
      </c>
      <c r="C59" s="355" t="s">
        <v>27</v>
      </c>
      <c r="D59" s="356" t="str">
        <f t="shared" ref="D59:J59" si="48">IF(ISBLANK(D57),"",D57)</f>
        <v/>
      </c>
      <c r="E59" s="361" t="str">
        <f t="shared" si="48"/>
        <v/>
      </c>
      <c r="F59" s="362" t="str">
        <f t="shared" si="48"/>
        <v/>
      </c>
      <c r="G59" s="362" t="str">
        <f t="shared" si="48"/>
        <v/>
      </c>
      <c r="H59" s="362" t="str">
        <f t="shared" si="48"/>
        <v/>
      </c>
      <c r="I59" s="360" t="str">
        <f t="shared" si="48"/>
        <v/>
      </c>
      <c r="J59" s="360" t="str">
        <f t="shared" si="48"/>
        <v/>
      </c>
      <c r="K59" s="360" t="str">
        <f>IF(NOT(ISBLANK(E57)),$K$31,"")</f>
        <v/>
      </c>
      <c r="L59" s="349"/>
      <c r="M59" s="349"/>
      <c r="N59" s="304"/>
      <c r="O59" s="304"/>
      <c r="P59" s="350"/>
      <c r="Q59" s="239">
        <f t="shared" si="4"/>
        <v>0</v>
      </c>
    </row>
    <row r="60" spans="2:17" s="149" customFormat="1" ht="15.6" x14ac:dyDescent="0.3">
      <c r="B60" s="363">
        <v>17</v>
      </c>
      <c r="C60" s="363" t="s">
        <v>202</v>
      </c>
      <c r="D60" s="364" t="str">
        <f t="shared" ref="D60:J60" si="49">IF(ISBLANK(D57),"",D57)</f>
        <v/>
      </c>
      <c r="E60" s="365" t="str">
        <f t="shared" si="49"/>
        <v/>
      </c>
      <c r="F60" s="366" t="str">
        <f t="shared" si="49"/>
        <v/>
      </c>
      <c r="G60" s="366" t="str">
        <f t="shared" si="49"/>
        <v/>
      </c>
      <c r="H60" s="366" t="str">
        <f t="shared" si="49"/>
        <v/>
      </c>
      <c r="I60" s="367" t="str">
        <f t="shared" si="49"/>
        <v/>
      </c>
      <c r="J60" s="367" t="str">
        <f t="shared" si="49"/>
        <v/>
      </c>
      <c r="K60" s="368" t="str">
        <f>IF(NOT(ISBLANK(E57)),$K$32,"")</f>
        <v/>
      </c>
      <c r="L60" s="369">
        <f t="shared" ref="L60" si="50">SUM(L57:L59)</f>
        <v>0</v>
      </c>
      <c r="M60" s="369">
        <f>SUM(M57:M59)</f>
        <v>0</v>
      </c>
      <c r="N60" s="370">
        <f t="shared" ref="N60" si="51">SUM(N57:N59)</f>
        <v>0</v>
      </c>
      <c r="O60" s="370">
        <f t="shared" ref="O60" si="52">SUM(O57:O59)</f>
        <v>0</v>
      </c>
      <c r="P60" s="371">
        <f t="shared" ref="P60" si="53">SUM(P57:P59)</f>
        <v>0</v>
      </c>
      <c r="Q60" s="368">
        <f t="shared" si="4"/>
        <v>0</v>
      </c>
    </row>
    <row r="61" spans="2:17" s="149" customFormat="1" x14ac:dyDescent="0.25">
      <c r="B61" s="353">
        <v>18</v>
      </c>
      <c r="C61" s="250" t="s">
        <v>23</v>
      </c>
      <c r="D61" s="309" t="str">
        <f>IF(Q64&lt;&gt;0,VLOOKUP($E$9,Info_County_Code,2,FALSE),"")</f>
        <v/>
      </c>
      <c r="E61" s="248"/>
      <c r="F61" s="351"/>
      <c r="G61" s="351"/>
      <c r="H61" s="351"/>
      <c r="I61" s="304"/>
      <c r="J61" s="304"/>
      <c r="K61" s="354" t="str">
        <f>IF(NOT(ISBLANK(E61)),$K$29,"")</f>
        <v/>
      </c>
      <c r="L61" s="349"/>
      <c r="M61" s="349"/>
      <c r="N61" s="304"/>
      <c r="O61" s="304"/>
      <c r="P61" s="350"/>
      <c r="Q61" s="239">
        <f t="shared" ref="Q61:Q84" si="54">SUM(L61:P61)</f>
        <v>0</v>
      </c>
    </row>
    <row r="62" spans="2:17" s="149" customFormat="1" x14ac:dyDescent="0.25">
      <c r="B62" s="353">
        <v>18</v>
      </c>
      <c r="C62" s="355" t="s">
        <v>25</v>
      </c>
      <c r="D62" s="356" t="str">
        <f t="shared" ref="D62:J62" si="55">IF(ISBLANK(D61),"",D61)</f>
        <v/>
      </c>
      <c r="E62" s="357" t="str">
        <f t="shared" si="55"/>
        <v/>
      </c>
      <c r="F62" s="358" t="str">
        <f t="shared" si="55"/>
        <v/>
      </c>
      <c r="G62" s="358" t="str">
        <f t="shared" si="55"/>
        <v/>
      </c>
      <c r="H62" s="358" t="str">
        <f t="shared" si="55"/>
        <v/>
      </c>
      <c r="I62" s="359" t="str">
        <f t="shared" si="55"/>
        <v/>
      </c>
      <c r="J62" s="359" t="str">
        <f t="shared" si="55"/>
        <v/>
      </c>
      <c r="K62" s="360" t="str">
        <f>IF(NOT(ISBLANK(E61)),$K$30,"")</f>
        <v/>
      </c>
      <c r="L62" s="349"/>
      <c r="M62" s="349"/>
      <c r="N62" s="304"/>
      <c r="O62" s="304"/>
      <c r="P62" s="350"/>
      <c r="Q62" s="239">
        <f t="shared" si="54"/>
        <v>0</v>
      </c>
    </row>
    <row r="63" spans="2:17" s="149" customFormat="1" x14ac:dyDescent="0.25">
      <c r="B63" s="353">
        <v>18</v>
      </c>
      <c r="C63" s="355" t="s">
        <v>27</v>
      </c>
      <c r="D63" s="356" t="str">
        <f t="shared" ref="D63:J63" si="56">IF(ISBLANK(D61),"",D61)</f>
        <v/>
      </c>
      <c r="E63" s="361" t="str">
        <f t="shared" si="56"/>
        <v/>
      </c>
      <c r="F63" s="362" t="str">
        <f t="shared" si="56"/>
        <v/>
      </c>
      <c r="G63" s="362" t="str">
        <f t="shared" si="56"/>
        <v/>
      </c>
      <c r="H63" s="362" t="str">
        <f t="shared" si="56"/>
        <v/>
      </c>
      <c r="I63" s="360" t="str">
        <f t="shared" si="56"/>
        <v/>
      </c>
      <c r="J63" s="360" t="str">
        <f t="shared" si="56"/>
        <v/>
      </c>
      <c r="K63" s="360" t="str">
        <f>IF(NOT(ISBLANK(E61)),$K$31,"")</f>
        <v/>
      </c>
      <c r="L63" s="349"/>
      <c r="M63" s="349"/>
      <c r="N63" s="304"/>
      <c r="O63" s="304"/>
      <c r="P63" s="350"/>
      <c r="Q63" s="239">
        <f t="shared" si="54"/>
        <v>0</v>
      </c>
    </row>
    <row r="64" spans="2:17" s="149" customFormat="1" ht="15.6" x14ac:dyDescent="0.3">
      <c r="B64" s="363">
        <v>18</v>
      </c>
      <c r="C64" s="363" t="s">
        <v>202</v>
      </c>
      <c r="D64" s="364" t="str">
        <f t="shared" ref="D64:J64" si="57">IF(ISBLANK(D61),"",D61)</f>
        <v/>
      </c>
      <c r="E64" s="365" t="str">
        <f t="shared" si="57"/>
        <v/>
      </c>
      <c r="F64" s="366" t="str">
        <f t="shared" si="57"/>
        <v/>
      </c>
      <c r="G64" s="366" t="str">
        <f t="shared" si="57"/>
        <v/>
      </c>
      <c r="H64" s="366" t="str">
        <f t="shared" si="57"/>
        <v/>
      </c>
      <c r="I64" s="367" t="str">
        <f t="shared" si="57"/>
        <v/>
      </c>
      <c r="J64" s="367" t="str">
        <f t="shared" si="57"/>
        <v/>
      </c>
      <c r="K64" s="368" t="str">
        <f>IF(NOT(ISBLANK(E61)),$K$32,"")</f>
        <v/>
      </c>
      <c r="L64" s="369">
        <f t="shared" ref="L64" si="58">SUM(L61:L63)</f>
        <v>0</v>
      </c>
      <c r="M64" s="369">
        <f>SUM(M61:M63)</f>
        <v>0</v>
      </c>
      <c r="N64" s="370">
        <f t="shared" ref="N64" si="59">SUM(N61:N63)</f>
        <v>0</v>
      </c>
      <c r="O64" s="370">
        <f t="shared" ref="O64" si="60">SUM(O61:O63)</f>
        <v>0</v>
      </c>
      <c r="P64" s="371">
        <f t="shared" ref="P64" si="61">SUM(P61:P63)</f>
        <v>0</v>
      </c>
      <c r="Q64" s="368">
        <f t="shared" si="54"/>
        <v>0</v>
      </c>
    </row>
    <row r="65" spans="2:17" s="149" customFormat="1" x14ac:dyDescent="0.25">
      <c r="B65" s="353">
        <v>19</v>
      </c>
      <c r="C65" s="250" t="s">
        <v>23</v>
      </c>
      <c r="D65" s="309" t="str">
        <f>IF(Q68&lt;&gt;0,VLOOKUP($E$9,Info_County_Code,2,FALSE),"")</f>
        <v/>
      </c>
      <c r="E65" s="248"/>
      <c r="F65" s="351"/>
      <c r="G65" s="351"/>
      <c r="H65" s="351"/>
      <c r="I65" s="304"/>
      <c r="J65" s="304"/>
      <c r="K65" s="354" t="str">
        <f>IF(NOT(ISBLANK(E65)),$K$29,"")</f>
        <v/>
      </c>
      <c r="L65" s="349"/>
      <c r="M65" s="349"/>
      <c r="N65" s="304"/>
      <c r="O65" s="304"/>
      <c r="P65" s="350"/>
      <c r="Q65" s="239">
        <f t="shared" si="54"/>
        <v>0</v>
      </c>
    </row>
    <row r="66" spans="2:17" s="149" customFormat="1" x14ac:dyDescent="0.25">
      <c r="B66" s="353">
        <v>19</v>
      </c>
      <c r="C66" s="355" t="s">
        <v>25</v>
      </c>
      <c r="D66" s="356" t="str">
        <f t="shared" ref="D66:J66" si="62">IF(ISBLANK(D65),"",D65)</f>
        <v/>
      </c>
      <c r="E66" s="357" t="str">
        <f t="shared" si="62"/>
        <v/>
      </c>
      <c r="F66" s="358" t="str">
        <f t="shared" si="62"/>
        <v/>
      </c>
      <c r="G66" s="358" t="str">
        <f t="shared" si="62"/>
        <v/>
      </c>
      <c r="H66" s="358" t="str">
        <f t="shared" si="62"/>
        <v/>
      </c>
      <c r="I66" s="359" t="str">
        <f t="shared" si="62"/>
        <v/>
      </c>
      <c r="J66" s="359" t="str">
        <f t="shared" si="62"/>
        <v/>
      </c>
      <c r="K66" s="360" t="str">
        <f>IF(NOT(ISBLANK(E65)),$K$30,"")</f>
        <v/>
      </c>
      <c r="L66" s="349"/>
      <c r="M66" s="349"/>
      <c r="N66" s="304"/>
      <c r="O66" s="304"/>
      <c r="P66" s="350"/>
      <c r="Q66" s="239">
        <f t="shared" si="54"/>
        <v>0</v>
      </c>
    </row>
    <row r="67" spans="2:17" s="149" customFormat="1" x14ac:dyDescent="0.25">
      <c r="B67" s="353">
        <v>19</v>
      </c>
      <c r="C67" s="355" t="s">
        <v>27</v>
      </c>
      <c r="D67" s="356" t="str">
        <f t="shared" ref="D67:J67" si="63">IF(ISBLANK(D65),"",D65)</f>
        <v/>
      </c>
      <c r="E67" s="361" t="str">
        <f t="shared" si="63"/>
        <v/>
      </c>
      <c r="F67" s="362" t="str">
        <f t="shared" si="63"/>
        <v/>
      </c>
      <c r="G67" s="362" t="str">
        <f t="shared" si="63"/>
        <v/>
      </c>
      <c r="H67" s="362" t="str">
        <f t="shared" si="63"/>
        <v/>
      </c>
      <c r="I67" s="360" t="str">
        <f t="shared" si="63"/>
        <v/>
      </c>
      <c r="J67" s="360" t="str">
        <f t="shared" si="63"/>
        <v/>
      </c>
      <c r="K67" s="360" t="str">
        <f>IF(NOT(ISBLANK(E65)),$K$31,"")</f>
        <v/>
      </c>
      <c r="L67" s="349"/>
      <c r="M67" s="349"/>
      <c r="N67" s="304"/>
      <c r="O67" s="304"/>
      <c r="P67" s="350"/>
      <c r="Q67" s="239">
        <f t="shared" si="54"/>
        <v>0</v>
      </c>
    </row>
    <row r="68" spans="2:17" s="149" customFormat="1" ht="15.6" x14ac:dyDescent="0.3">
      <c r="B68" s="363">
        <v>19</v>
      </c>
      <c r="C68" s="363" t="s">
        <v>202</v>
      </c>
      <c r="D68" s="364" t="str">
        <f t="shared" ref="D68:J68" si="64">IF(ISBLANK(D65),"",D65)</f>
        <v/>
      </c>
      <c r="E68" s="365" t="str">
        <f t="shared" si="64"/>
        <v/>
      </c>
      <c r="F68" s="366" t="str">
        <f t="shared" si="64"/>
        <v/>
      </c>
      <c r="G68" s="366" t="str">
        <f t="shared" si="64"/>
        <v/>
      </c>
      <c r="H68" s="366" t="str">
        <f t="shared" si="64"/>
        <v/>
      </c>
      <c r="I68" s="367" t="str">
        <f t="shared" si="64"/>
        <v/>
      </c>
      <c r="J68" s="367" t="str">
        <f t="shared" si="64"/>
        <v/>
      </c>
      <c r="K68" s="368" t="str">
        <f>IF(NOT(ISBLANK(E65)),$K$32,"")</f>
        <v/>
      </c>
      <c r="L68" s="369">
        <f t="shared" ref="L68" si="65">SUM(L65:L67)</f>
        <v>0</v>
      </c>
      <c r="M68" s="369">
        <f>SUM(M65:M67)</f>
        <v>0</v>
      </c>
      <c r="N68" s="370">
        <f t="shared" ref="N68" si="66">SUM(N65:N67)</f>
        <v>0</v>
      </c>
      <c r="O68" s="370">
        <f t="shared" ref="O68" si="67">SUM(O65:O67)</f>
        <v>0</v>
      </c>
      <c r="P68" s="371">
        <f t="shared" ref="P68" si="68">SUM(P65:P67)</f>
        <v>0</v>
      </c>
      <c r="Q68" s="368">
        <f t="shared" si="54"/>
        <v>0</v>
      </c>
    </row>
    <row r="69" spans="2:17" s="149" customFormat="1" x14ac:dyDescent="0.25">
      <c r="B69" s="353">
        <v>20</v>
      </c>
      <c r="C69" s="250" t="s">
        <v>23</v>
      </c>
      <c r="D69" s="309" t="str">
        <f>IF(Q72&lt;&gt;0,VLOOKUP($E$9,Info_County_Code,2,FALSE),"")</f>
        <v/>
      </c>
      <c r="E69" s="248"/>
      <c r="F69" s="351"/>
      <c r="G69" s="351"/>
      <c r="H69" s="351"/>
      <c r="I69" s="304"/>
      <c r="J69" s="304"/>
      <c r="K69" s="354" t="str">
        <f>IF(NOT(ISBLANK(E69)),$K$29,"")</f>
        <v/>
      </c>
      <c r="L69" s="349"/>
      <c r="M69" s="349"/>
      <c r="N69" s="304"/>
      <c r="O69" s="304"/>
      <c r="P69" s="350"/>
      <c r="Q69" s="239">
        <f t="shared" si="54"/>
        <v>0</v>
      </c>
    </row>
    <row r="70" spans="2:17" s="149" customFormat="1" x14ac:dyDescent="0.25">
      <c r="B70" s="353">
        <v>20</v>
      </c>
      <c r="C70" s="355" t="s">
        <v>25</v>
      </c>
      <c r="D70" s="356" t="str">
        <f t="shared" ref="D70:J70" si="69">IF(ISBLANK(D69),"",D69)</f>
        <v/>
      </c>
      <c r="E70" s="357" t="str">
        <f t="shared" si="69"/>
        <v/>
      </c>
      <c r="F70" s="358" t="str">
        <f t="shared" si="69"/>
        <v/>
      </c>
      <c r="G70" s="358" t="str">
        <f t="shared" si="69"/>
        <v/>
      </c>
      <c r="H70" s="358" t="str">
        <f t="shared" si="69"/>
        <v/>
      </c>
      <c r="I70" s="359" t="str">
        <f t="shared" si="69"/>
        <v/>
      </c>
      <c r="J70" s="359" t="str">
        <f t="shared" si="69"/>
        <v/>
      </c>
      <c r="K70" s="360" t="str">
        <f>IF(NOT(ISBLANK(E69)),$K$30,"")</f>
        <v/>
      </c>
      <c r="L70" s="349"/>
      <c r="M70" s="349"/>
      <c r="N70" s="304"/>
      <c r="O70" s="304"/>
      <c r="P70" s="350"/>
      <c r="Q70" s="239">
        <f t="shared" si="54"/>
        <v>0</v>
      </c>
    </row>
    <row r="71" spans="2:17" s="149" customFormat="1" x14ac:dyDescent="0.25">
      <c r="B71" s="353">
        <v>20</v>
      </c>
      <c r="C71" s="355" t="s">
        <v>27</v>
      </c>
      <c r="D71" s="356" t="str">
        <f t="shared" ref="D71:J71" si="70">IF(ISBLANK(D69),"",D69)</f>
        <v/>
      </c>
      <c r="E71" s="361" t="str">
        <f t="shared" si="70"/>
        <v/>
      </c>
      <c r="F71" s="362" t="str">
        <f t="shared" si="70"/>
        <v/>
      </c>
      <c r="G71" s="362" t="str">
        <f t="shared" si="70"/>
        <v/>
      </c>
      <c r="H71" s="362" t="str">
        <f t="shared" si="70"/>
        <v/>
      </c>
      <c r="I71" s="360" t="str">
        <f t="shared" si="70"/>
        <v/>
      </c>
      <c r="J71" s="360" t="str">
        <f t="shared" si="70"/>
        <v/>
      </c>
      <c r="K71" s="360" t="str">
        <f>IF(NOT(ISBLANK(E69)),$K$31,"")</f>
        <v/>
      </c>
      <c r="L71" s="349"/>
      <c r="M71" s="349"/>
      <c r="N71" s="304"/>
      <c r="O71" s="304"/>
      <c r="P71" s="350"/>
      <c r="Q71" s="239">
        <f t="shared" si="54"/>
        <v>0</v>
      </c>
    </row>
    <row r="72" spans="2:17" s="149" customFormat="1" ht="15.6" x14ac:dyDescent="0.3">
      <c r="B72" s="363">
        <v>20</v>
      </c>
      <c r="C72" s="363" t="s">
        <v>202</v>
      </c>
      <c r="D72" s="364" t="str">
        <f t="shared" ref="D72:J72" si="71">IF(ISBLANK(D69),"",D69)</f>
        <v/>
      </c>
      <c r="E72" s="365" t="str">
        <f t="shared" si="71"/>
        <v/>
      </c>
      <c r="F72" s="366" t="str">
        <f t="shared" si="71"/>
        <v/>
      </c>
      <c r="G72" s="366" t="str">
        <f t="shared" si="71"/>
        <v/>
      </c>
      <c r="H72" s="366" t="str">
        <f t="shared" si="71"/>
        <v/>
      </c>
      <c r="I72" s="367" t="str">
        <f t="shared" si="71"/>
        <v/>
      </c>
      <c r="J72" s="367" t="str">
        <f t="shared" si="71"/>
        <v/>
      </c>
      <c r="K72" s="368" t="str">
        <f>IF(NOT(ISBLANK(E69)),$K$32,"")</f>
        <v/>
      </c>
      <c r="L72" s="369">
        <f t="shared" ref="L72" si="72">SUM(L69:L71)</f>
        <v>0</v>
      </c>
      <c r="M72" s="369">
        <f>SUM(M69:M71)</f>
        <v>0</v>
      </c>
      <c r="N72" s="370">
        <f t="shared" ref="N72" si="73">SUM(N69:N71)</f>
        <v>0</v>
      </c>
      <c r="O72" s="370">
        <f t="shared" ref="O72" si="74">SUM(O69:O71)</f>
        <v>0</v>
      </c>
      <c r="P72" s="371">
        <f t="shared" ref="P72" si="75">SUM(P69:P71)</f>
        <v>0</v>
      </c>
      <c r="Q72" s="368">
        <f t="shared" si="54"/>
        <v>0</v>
      </c>
    </row>
    <row r="73" spans="2:17" s="149" customFormat="1" x14ac:dyDescent="0.25">
      <c r="B73" s="353">
        <v>21</v>
      </c>
      <c r="C73" s="250" t="s">
        <v>23</v>
      </c>
      <c r="D73" s="309" t="str">
        <f>IF(Q76&lt;&gt;0,VLOOKUP($E$9,Info_County_Code,2,FALSE),"")</f>
        <v/>
      </c>
      <c r="E73" s="248"/>
      <c r="F73" s="351"/>
      <c r="G73" s="351"/>
      <c r="H73" s="351"/>
      <c r="I73" s="304"/>
      <c r="J73" s="304"/>
      <c r="K73" s="354" t="str">
        <f>IF(NOT(ISBLANK(E73)),$K$29,"")</f>
        <v/>
      </c>
      <c r="L73" s="349"/>
      <c r="M73" s="349"/>
      <c r="N73" s="304"/>
      <c r="O73" s="304"/>
      <c r="P73" s="350"/>
      <c r="Q73" s="239">
        <f t="shared" si="54"/>
        <v>0</v>
      </c>
    </row>
    <row r="74" spans="2:17" s="149" customFormat="1" x14ac:dyDescent="0.25">
      <c r="B74" s="353">
        <v>21</v>
      </c>
      <c r="C74" s="355" t="s">
        <v>25</v>
      </c>
      <c r="D74" s="356" t="str">
        <f t="shared" ref="D74:J74" si="76">IF(ISBLANK(D73),"",D73)</f>
        <v/>
      </c>
      <c r="E74" s="357" t="str">
        <f t="shared" si="76"/>
        <v/>
      </c>
      <c r="F74" s="358" t="str">
        <f t="shared" si="76"/>
        <v/>
      </c>
      <c r="G74" s="358" t="str">
        <f t="shared" si="76"/>
        <v/>
      </c>
      <c r="H74" s="358" t="str">
        <f t="shared" si="76"/>
        <v/>
      </c>
      <c r="I74" s="359" t="str">
        <f t="shared" si="76"/>
        <v/>
      </c>
      <c r="J74" s="359" t="str">
        <f t="shared" si="76"/>
        <v/>
      </c>
      <c r="K74" s="360" t="str">
        <f>IF(NOT(ISBLANK(E73)),$K$30,"")</f>
        <v/>
      </c>
      <c r="L74" s="349"/>
      <c r="M74" s="349"/>
      <c r="N74" s="304"/>
      <c r="O74" s="304"/>
      <c r="P74" s="350"/>
      <c r="Q74" s="239">
        <f t="shared" si="54"/>
        <v>0</v>
      </c>
    </row>
    <row r="75" spans="2:17" s="149" customFormat="1" x14ac:dyDescent="0.25">
      <c r="B75" s="353">
        <v>21</v>
      </c>
      <c r="C75" s="355" t="s">
        <v>27</v>
      </c>
      <c r="D75" s="356" t="str">
        <f t="shared" ref="D75:J75" si="77">IF(ISBLANK(D73),"",D73)</f>
        <v/>
      </c>
      <c r="E75" s="361" t="str">
        <f t="shared" si="77"/>
        <v/>
      </c>
      <c r="F75" s="362" t="str">
        <f t="shared" si="77"/>
        <v/>
      </c>
      <c r="G75" s="362" t="str">
        <f t="shared" si="77"/>
        <v/>
      </c>
      <c r="H75" s="362" t="str">
        <f t="shared" si="77"/>
        <v/>
      </c>
      <c r="I75" s="360" t="str">
        <f t="shared" si="77"/>
        <v/>
      </c>
      <c r="J75" s="360" t="str">
        <f t="shared" si="77"/>
        <v/>
      </c>
      <c r="K75" s="360" t="str">
        <f>IF(NOT(ISBLANK(E73)),$K$31,"")</f>
        <v/>
      </c>
      <c r="L75" s="349"/>
      <c r="M75" s="349"/>
      <c r="N75" s="304"/>
      <c r="O75" s="304"/>
      <c r="P75" s="350"/>
      <c r="Q75" s="239">
        <f t="shared" si="54"/>
        <v>0</v>
      </c>
    </row>
    <row r="76" spans="2:17" s="149" customFormat="1" ht="15.6" x14ac:dyDescent="0.3">
      <c r="B76" s="363">
        <v>21</v>
      </c>
      <c r="C76" s="363" t="s">
        <v>202</v>
      </c>
      <c r="D76" s="364" t="str">
        <f t="shared" ref="D76:J76" si="78">IF(ISBLANK(D73),"",D73)</f>
        <v/>
      </c>
      <c r="E76" s="365" t="str">
        <f t="shared" si="78"/>
        <v/>
      </c>
      <c r="F76" s="366" t="str">
        <f t="shared" si="78"/>
        <v/>
      </c>
      <c r="G76" s="366" t="str">
        <f t="shared" si="78"/>
        <v/>
      </c>
      <c r="H76" s="366" t="str">
        <f t="shared" si="78"/>
        <v/>
      </c>
      <c r="I76" s="367" t="str">
        <f t="shared" si="78"/>
        <v/>
      </c>
      <c r="J76" s="367" t="str">
        <f t="shared" si="78"/>
        <v/>
      </c>
      <c r="K76" s="368" t="str">
        <f>IF(NOT(ISBLANK(E73)),$K$32,"")</f>
        <v/>
      </c>
      <c r="L76" s="369">
        <f t="shared" ref="L76" si="79">SUM(L73:L75)</f>
        <v>0</v>
      </c>
      <c r="M76" s="369">
        <f>SUM(M73:M75)</f>
        <v>0</v>
      </c>
      <c r="N76" s="370">
        <f t="shared" ref="N76" si="80">SUM(N73:N75)</f>
        <v>0</v>
      </c>
      <c r="O76" s="370">
        <f t="shared" ref="O76" si="81">SUM(O73:O75)</f>
        <v>0</v>
      </c>
      <c r="P76" s="371">
        <f t="shared" ref="P76" si="82">SUM(P73:P75)</f>
        <v>0</v>
      </c>
      <c r="Q76" s="368">
        <f t="shared" si="54"/>
        <v>0</v>
      </c>
    </row>
    <row r="77" spans="2:17" s="149" customFormat="1" x14ac:dyDescent="0.25">
      <c r="B77" s="353">
        <v>22</v>
      </c>
      <c r="C77" s="250" t="s">
        <v>23</v>
      </c>
      <c r="D77" s="309" t="str">
        <f>IF(Q80&lt;&gt;0,VLOOKUP($E$9,Info_County_Code,2,FALSE),"")</f>
        <v/>
      </c>
      <c r="E77" s="248"/>
      <c r="F77" s="351"/>
      <c r="G77" s="351"/>
      <c r="H77" s="351"/>
      <c r="I77" s="304"/>
      <c r="J77" s="304"/>
      <c r="K77" s="354" t="str">
        <f>IF(NOT(ISBLANK(E77)),$K$29,"")</f>
        <v/>
      </c>
      <c r="L77" s="349"/>
      <c r="M77" s="349"/>
      <c r="N77" s="304"/>
      <c r="O77" s="304"/>
      <c r="P77" s="350"/>
      <c r="Q77" s="239">
        <f t="shared" si="54"/>
        <v>0</v>
      </c>
    </row>
    <row r="78" spans="2:17" s="149" customFormat="1" x14ac:dyDescent="0.25">
      <c r="B78" s="353">
        <v>22</v>
      </c>
      <c r="C78" s="355" t="s">
        <v>25</v>
      </c>
      <c r="D78" s="356" t="str">
        <f t="shared" ref="D78:J78" si="83">IF(ISBLANK(D77),"",D77)</f>
        <v/>
      </c>
      <c r="E78" s="357" t="str">
        <f t="shared" si="83"/>
        <v/>
      </c>
      <c r="F78" s="358" t="str">
        <f t="shared" si="83"/>
        <v/>
      </c>
      <c r="G78" s="358" t="str">
        <f t="shared" si="83"/>
        <v/>
      </c>
      <c r="H78" s="358" t="str">
        <f t="shared" si="83"/>
        <v/>
      </c>
      <c r="I78" s="359" t="str">
        <f t="shared" si="83"/>
        <v/>
      </c>
      <c r="J78" s="359" t="str">
        <f t="shared" si="83"/>
        <v/>
      </c>
      <c r="K78" s="360" t="str">
        <f>IF(NOT(ISBLANK(E77)),$K$30,"")</f>
        <v/>
      </c>
      <c r="L78" s="349"/>
      <c r="M78" s="349"/>
      <c r="N78" s="304"/>
      <c r="O78" s="304"/>
      <c r="P78" s="350"/>
      <c r="Q78" s="239">
        <f t="shared" si="54"/>
        <v>0</v>
      </c>
    </row>
    <row r="79" spans="2:17" s="149" customFormat="1" x14ac:dyDescent="0.25">
      <c r="B79" s="353">
        <v>22</v>
      </c>
      <c r="C79" s="355" t="s">
        <v>27</v>
      </c>
      <c r="D79" s="356" t="str">
        <f t="shared" ref="D79:J79" si="84">IF(ISBLANK(D77),"",D77)</f>
        <v/>
      </c>
      <c r="E79" s="361" t="str">
        <f t="shared" si="84"/>
        <v/>
      </c>
      <c r="F79" s="362" t="str">
        <f t="shared" si="84"/>
        <v/>
      </c>
      <c r="G79" s="362" t="str">
        <f t="shared" si="84"/>
        <v/>
      </c>
      <c r="H79" s="362" t="str">
        <f t="shared" si="84"/>
        <v/>
      </c>
      <c r="I79" s="360" t="str">
        <f t="shared" si="84"/>
        <v/>
      </c>
      <c r="J79" s="360" t="str">
        <f t="shared" si="84"/>
        <v/>
      </c>
      <c r="K79" s="360" t="str">
        <f>IF(NOT(ISBLANK(E77)),$K$31,"")</f>
        <v/>
      </c>
      <c r="L79" s="349"/>
      <c r="M79" s="349"/>
      <c r="N79" s="304"/>
      <c r="O79" s="304"/>
      <c r="P79" s="350"/>
      <c r="Q79" s="239">
        <f t="shared" si="54"/>
        <v>0</v>
      </c>
    </row>
    <row r="80" spans="2:17" s="149" customFormat="1" ht="15.6" x14ac:dyDescent="0.3">
      <c r="B80" s="363">
        <v>22</v>
      </c>
      <c r="C80" s="363" t="s">
        <v>202</v>
      </c>
      <c r="D80" s="364" t="str">
        <f t="shared" ref="D80:J80" si="85">IF(ISBLANK(D77),"",D77)</f>
        <v/>
      </c>
      <c r="E80" s="365" t="str">
        <f t="shared" si="85"/>
        <v/>
      </c>
      <c r="F80" s="366" t="str">
        <f t="shared" si="85"/>
        <v/>
      </c>
      <c r="G80" s="366" t="str">
        <f t="shared" si="85"/>
        <v/>
      </c>
      <c r="H80" s="366" t="str">
        <f t="shared" si="85"/>
        <v/>
      </c>
      <c r="I80" s="367" t="str">
        <f t="shared" si="85"/>
        <v/>
      </c>
      <c r="J80" s="367" t="str">
        <f t="shared" si="85"/>
        <v/>
      </c>
      <c r="K80" s="368" t="str">
        <f>IF(NOT(ISBLANK(E77)),$K$32,"")</f>
        <v/>
      </c>
      <c r="L80" s="369">
        <f t="shared" ref="L80" si="86">SUM(L77:L79)</f>
        <v>0</v>
      </c>
      <c r="M80" s="369">
        <f>SUM(M77:M79)</f>
        <v>0</v>
      </c>
      <c r="N80" s="370">
        <f t="shared" ref="N80" si="87">SUM(N77:N79)</f>
        <v>0</v>
      </c>
      <c r="O80" s="370">
        <f t="shared" ref="O80" si="88">SUM(O77:O79)</f>
        <v>0</v>
      </c>
      <c r="P80" s="371">
        <f t="shared" ref="P80" si="89">SUM(P77:P79)</f>
        <v>0</v>
      </c>
      <c r="Q80" s="368">
        <f t="shared" si="54"/>
        <v>0</v>
      </c>
    </row>
    <row r="81" spans="2:17" s="149" customFormat="1" x14ac:dyDescent="0.25">
      <c r="B81" s="353">
        <v>23</v>
      </c>
      <c r="C81" s="250" t="s">
        <v>23</v>
      </c>
      <c r="D81" s="309" t="str">
        <f>IF(Q84&lt;&gt;0,VLOOKUP($E$9,Info_County_Code,2,FALSE),"")</f>
        <v/>
      </c>
      <c r="E81" s="248"/>
      <c r="F81" s="351"/>
      <c r="G81" s="351"/>
      <c r="H81" s="351"/>
      <c r="I81" s="304"/>
      <c r="J81" s="304"/>
      <c r="K81" s="354" t="str">
        <f>IF(NOT(ISBLANK(E81)),$K$29,"")</f>
        <v/>
      </c>
      <c r="L81" s="349"/>
      <c r="M81" s="349"/>
      <c r="N81" s="304"/>
      <c r="O81" s="304"/>
      <c r="P81" s="350"/>
      <c r="Q81" s="239">
        <f t="shared" si="54"/>
        <v>0</v>
      </c>
    </row>
    <row r="82" spans="2:17" s="149" customFormat="1" x14ac:dyDescent="0.25">
      <c r="B82" s="353">
        <v>23</v>
      </c>
      <c r="C82" s="355" t="s">
        <v>25</v>
      </c>
      <c r="D82" s="356" t="str">
        <f t="shared" ref="D82:J82" si="90">IF(ISBLANK(D81),"",D81)</f>
        <v/>
      </c>
      <c r="E82" s="357" t="str">
        <f t="shared" si="90"/>
        <v/>
      </c>
      <c r="F82" s="358" t="str">
        <f t="shared" si="90"/>
        <v/>
      </c>
      <c r="G82" s="358" t="str">
        <f t="shared" si="90"/>
        <v/>
      </c>
      <c r="H82" s="358" t="str">
        <f t="shared" si="90"/>
        <v/>
      </c>
      <c r="I82" s="359" t="str">
        <f t="shared" si="90"/>
        <v/>
      </c>
      <c r="J82" s="359" t="str">
        <f t="shared" si="90"/>
        <v/>
      </c>
      <c r="K82" s="360" t="str">
        <f>IF(NOT(ISBLANK(E81)),$K$30,"")</f>
        <v/>
      </c>
      <c r="L82" s="349"/>
      <c r="M82" s="349"/>
      <c r="N82" s="304"/>
      <c r="O82" s="304"/>
      <c r="P82" s="350"/>
      <c r="Q82" s="239">
        <f t="shared" si="54"/>
        <v>0</v>
      </c>
    </row>
    <row r="83" spans="2:17" s="149" customFormat="1" x14ac:dyDescent="0.25">
      <c r="B83" s="353">
        <v>23</v>
      </c>
      <c r="C83" s="355" t="s">
        <v>27</v>
      </c>
      <c r="D83" s="356" t="str">
        <f t="shared" ref="D83:J83" si="91">IF(ISBLANK(D81),"",D81)</f>
        <v/>
      </c>
      <c r="E83" s="361" t="str">
        <f t="shared" si="91"/>
        <v/>
      </c>
      <c r="F83" s="362" t="str">
        <f t="shared" si="91"/>
        <v/>
      </c>
      <c r="G83" s="362" t="str">
        <f t="shared" si="91"/>
        <v/>
      </c>
      <c r="H83" s="362" t="str">
        <f t="shared" si="91"/>
        <v/>
      </c>
      <c r="I83" s="360" t="str">
        <f t="shared" si="91"/>
        <v/>
      </c>
      <c r="J83" s="360" t="str">
        <f t="shared" si="91"/>
        <v/>
      </c>
      <c r="K83" s="360" t="str">
        <f>IF(NOT(ISBLANK(E81)),$K$31,"")</f>
        <v/>
      </c>
      <c r="L83" s="349"/>
      <c r="M83" s="349"/>
      <c r="N83" s="304"/>
      <c r="O83" s="304"/>
      <c r="P83" s="350"/>
      <c r="Q83" s="239">
        <f t="shared" si="54"/>
        <v>0</v>
      </c>
    </row>
    <row r="84" spans="2:17" s="149" customFormat="1" ht="15.6" x14ac:dyDescent="0.3">
      <c r="B84" s="363">
        <v>23</v>
      </c>
      <c r="C84" s="363" t="s">
        <v>202</v>
      </c>
      <c r="D84" s="364" t="str">
        <f t="shared" ref="D84:J84" si="92">IF(ISBLANK(D81),"",D81)</f>
        <v/>
      </c>
      <c r="E84" s="365" t="str">
        <f t="shared" si="92"/>
        <v/>
      </c>
      <c r="F84" s="366" t="str">
        <f t="shared" si="92"/>
        <v/>
      </c>
      <c r="G84" s="366" t="str">
        <f t="shared" si="92"/>
        <v/>
      </c>
      <c r="H84" s="366" t="str">
        <f t="shared" si="92"/>
        <v/>
      </c>
      <c r="I84" s="367" t="str">
        <f t="shared" si="92"/>
        <v/>
      </c>
      <c r="J84" s="367" t="str">
        <f t="shared" si="92"/>
        <v/>
      </c>
      <c r="K84" s="368" t="str">
        <f>IF(NOT(ISBLANK(E81)),$K$32,"")</f>
        <v/>
      </c>
      <c r="L84" s="369">
        <f t="shared" ref="L84" si="93">SUM(L81:L83)</f>
        <v>0</v>
      </c>
      <c r="M84" s="369">
        <f>SUM(M81:M83)</f>
        <v>0</v>
      </c>
      <c r="N84" s="370">
        <f t="shared" ref="N84" si="94">SUM(N81:N83)</f>
        <v>0</v>
      </c>
      <c r="O84" s="370">
        <f t="shared" ref="O84" si="95">SUM(O81:O83)</f>
        <v>0</v>
      </c>
      <c r="P84" s="371">
        <f t="shared" ref="P84" si="96">SUM(P81:P83)</f>
        <v>0</v>
      </c>
      <c r="Q84" s="368">
        <f t="shared" si="54"/>
        <v>0</v>
      </c>
    </row>
    <row r="85" spans="2:17" s="149" customFormat="1" x14ac:dyDescent="0.25">
      <c r="B85" s="353">
        <v>24</v>
      </c>
      <c r="C85" s="250" t="s">
        <v>23</v>
      </c>
      <c r="D85" s="309" t="str">
        <f>IF(Q88&lt;&gt;0,VLOOKUP($E$9,Info_County_Code,2,FALSE),"")</f>
        <v/>
      </c>
      <c r="E85" s="248"/>
      <c r="F85" s="351"/>
      <c r="G85" s="351"/>
      <c r="H85" s="351"/>
      <c r="I85" s="304"/>
      <c r="J85" s="304"/>
      <c r="K85" s="354" t="str">
        <f>IF(NOT(ISBLANK(E85)),$K$29,"")</f>
        <v/>
      </c>
      <c r="L85" s="349"/>
      <c r="M85" s="349"/>
      <c r="N85" s="304"/>
      <c r="O85" s="304"/>
      <c r="P85" s="350"/>
      <c r="Q85" s="239">
        <f t="shared" ref="Q85:Q128" si="97">SUM(L85:P85)</f>
        <v>0</v>
      </c>
    </row>
    <row r="86" spans="2:17" s="149" customFormat="1" x14ac:dyDescent="0.25">
      <c r="B86" s="353">
        <v>24</v>
      </c>
      <c r="C86" s="355" t="s">
        <v>25</v>
      </c>
      <c r="D86" s="356" t="str">
        <f t="shared" ref="D86:J86" si="98">IF(ISBLANK(D85),"",D85)</f>
        <v/>
      </c>
      <c r="E86" s="357" t="str">
        <f t="shared" si="98"/>
        <v/>
      </c>
      <c r="F86" s="358" t="str">
        <f t="shared" si="98"/>
        <v/>
      </c>
      <c r="G86" s="358" t="str">
        <f t="shared" si="98"/>
        <v/>
      </c>
      <c r="H86" s="358" t="str">
        <f t="shared" si="98"/>
        <v/>
      </c>
      <c r="I86" s="359" t="str">
        <f t="shared" si="98"/>
        <v/>
      </c>
      <c r="J86" s="359" t="str">
        <f t="shared" si="98"/>
        <v/>
      </c>
      <c r="K86" s="360" t="str">
        <f>IF(NOT(ISBLANK(E85)),$K$30,"")</f>
        <v/>
      </c>
      <c r="L86" s="349"/>
      <c r="M86" s="349"/>
      <c r="N86" s="304"/>
      <c r="O86" s="304"/>
      <c r="P86" s="350"/>
      <c r="Q86" s="239">
        <f t="shared" si="97"/>
        <v>0</v>
      </c>
    </row>
    <row r="87" spans="2:17" s="149" customFormat="1" x14ac:dyDescent="0.25">
      <c r="B87" s="353">
        <v>24</v>
      </c>
      <c r="C87" s="355" t="s">
        <v>27</v>
      </c>
      <c r="D87" s="356" t="str">
        <f t="shared" ref="D87:J87" si="99">IF(ISBLANK(D85),"",D85)</f>
        <v/>
      </c>
      <c r="E87" s="361" t="str">
        <f t="shared" si="99"/>
        <v/>
      </c>
      <c r="F87" s="362" t="str">
        <f t="shared" si="99"/>
        <v/>
      </c>
      <c r="G87" s="362" t="str">
        <f t="shared" si="99"/>
        <v/>
      </c>
      <c r="H87" s="362" t="str">
        <f t="shared" si="99"/>
        <v/>
      </c>
      <c r="I87" s="360" t="str">
        <f t="shared" si="99"/>
        <v/>
      </c>
      <c r="J87" s="360" t="str">
        <f t="shared" si="99"/>
        <v/>
      </c>
      <c r="K87" s="360" t="str">
        <f>IF(NOT(ISBLANK(E85)),$K$31,"")</f>
        <v/>
      </c>
      <c r="L87" s="349"/>
      <c r="M87" s="349"/>
      <c r="N87" s="304"/>
      <c r="O87" s="304"/>
      <c r="P87" s="350"/>
      <c r="Q87" s="239">
        <f t="shared" si="97"/>
        <v>0</v>
      </c>
    </row>
    <row r="88" spans="2:17" s="149" customFormat="1" ht="15.6" x14ac:dyDescent="0.3">
      <c r="B88" s="363">
        <v>24</v>
      </c>
      <c r="C88" s="363" t="s">
        <v>202</v>
      </c>
      <c r="D88" s="364" t="str">
        <f t="shared" ref="D88:J88" si="100">IF(ISBLANK(D85),"",D85)</f>
        <v/>
      </c>
      <c r="E88" s="373" t="str">
        <f t="shared" si="100"/>
        <v/>
      </c>
      <c r="F88" s="374" t="str">
        <f t="shared" si="100"/>
        <v/>
      </c>
      <c r="G88" s="374" t="str">
        <f t="shared" si="100"/>
        <v/>
      </c>
      <c r="H88" s="374" t="str">
        <f t="shared" si="100"/>
        <v/>
      </c>
      <c r="I88" s="368" t="str">
        <f t="shared" si="100"/>
        <v/>
      </c>
      <c r="J88" s="368" t="str">
        <f t="shared" si="100"/>
        <v/>
      </c>
      <c r="K88" s="368" t="str">
        <f>IF(NOT(ISBLANK(E85)),$K$32,"")</f>
        <v/>
      </c>
      <c r="L88" s="375">
        <f t="shared" ref="L88" si="101">SUM(L85:L87)</f>
        <v>0</v>
      </c>
      <c r="M88" s="375">
        <f>SUM(M85:M87)</f>
        <v>0</v>
      </c>
      <c r="N88" s="376">
        <f t="shared" ref="N88:P88" si="102">SUM(N85:N87)</f>
        <v>0</v>
      </c>
      <c r="O88" s="376">
        <f t="shared" si="102"/>
        <v>0</v>
      </c>
      <c r="P88" s="377">
        <f t="shared" si="102"/>
        <v>0</v>
      </c>
      <c r="Q88" s="368">
        <f t="shared" si="97"/>
        <v>0</v>
      </c>
    </row>
    <row r="89" spans="2:17" s="149" customFormat="1" x14ac:dyDescent="0.25">
      <c r="B89" s="353">
        <v>25</v>
      </c>
      <c r="C89" s="250" t="s">
        <v>23</v>
      </c>
      <c r="D89" s="309" t="str">
        <f>IF(Q92&lt;&gt;0,VLOOKUP($E$9,Info_County_Code,2,FALSE),"")</f>
        <v/>
      </c>
      <c r="E89" s="248"/>
      <c r="F89" s="351"/>
      <c r="G89" s="351"/>
      <c r="H89" s="351"/>
      <c r="I89" s="304"/>
      <c r="J89" s="304"/>
      <c r="K89" s="354" t="str">
        <f>IF(NOT(ISBLANK(E89)),$K$29,"")</f>
        <v/>
      </c>
      <c r="L89" s="349"/>
      <c r="M89" s="349"/>
      <c r="N89" s="304"/>
      <c r="O89" s="304"/>
      <c r="P89" s="350"/>
      <c r="Q89" s="239">
        <f t="shared" si="97"/>
        <v>0</v>
      </c>
    </row>
    <row r="90" spans="2:17" s="149" customFormat="1" x14ac:dyDescent="0.25">
      <c r="B90" s="353">
        <v>25</v>
      </c>
      <c r="C90" s="355" t="s">
        <v>25</v>
      </c>
      <c r="D90" s="356" t="str">
        <f t="shared" ref="D90:J90" si="103">IF(ISBLANK(D89),"",D89)</f>
        <v/>
      </c>
      <c r="E90" s="357" t="str">
        <f t="shared" si="103"/>
        <v/>
      </c>
      <c r="F90" s="358" t="str">
        <f t="shared" si="103"/>
        <v/>
      </c>
      <c r="G90" s="358" t="str">
        <f t="shared" si="103"/>
        <v/>
      </c>
      <c r="H90" s="358" t="str">
        <f t="shared" si="103"/>
        <v/>
      </c>
      <c r="I90" s="359" t="str">
        <f t="shared" si="103"/>
        <v/>
      </c>
      <c r="J90" s="359" t="str">
        <f t="shared" si="103"/>
        <v/>
      </c>
      <c r="K90" s="360" t="str">
        <f>IF(NOT(ISBLANK(E89)),$K$30,"")</f>
        <v/>
      </c>
      <c r="L90" s="349"/>
      <c r="M90" s="349"/>
      <c r="N90" s="304"/>
      <c r="O90" s="304"/>
      <c r="P90" s="350"/>
      <c r="Q90" s="239">
        <f t="shared" si="97"/>
        <v>0</v>
      </c>
    </row>
    <row r="91" spans="2:17" s="149" customFormat="1" x14ac:dyDescent="0.25">
      <c r="B91" s="353">
        <v>25</v>
      </c>
      <c r="C91" s="355" t="s">
        <v>27</v>
      </c>
      <c r="D91" s="356" t="str">
        <f t="shared" ref="D91:J91" si="104">IF(ISBLANK(D89),"",D89)</f>
        <v/>
      </c>
      <c r="E91" s="361" t="str">
        <f t="shared" si="104"/>
        <v/>
      </c>
      <c r="F91" s="362" t="str">
        <f t="shared" si="104"/>
        <v/>
      </c>
      <c r="G91" s="362" t="str">
        <f t="shared" si="104"/>
        <v/>
      </c>
      <c r="H91" s="362" t="str">
        <f t="shared" si="104"/>
        <v/>
      </c>
      <c r="I91" s="360" t="str">
        <f t="shared" si="104"/>
        <v/>
      </c>
      <c r="J91" s="360" t="str">
        <f t="shared" si="104"/>
        <v/>
      </c>
      <c r="K91" s="360" t="str">
        <f>IF(NOT(ISBLANK(E89)),$K$31,"")</f>
        <v/>
      </c>
      <c r="L91" s="349"/>
      <c r="M91" s="349"/>
      <c r="N91" s="304"/>
      <c r="O91" s="304"/>
      <c r="P91" s="350"/>
      <c r="Q91" s="239">
        <f t="shared" si="97"/>
        <v>0</v>
      </c>
    </row>
    <row r="92" spans="2:17" s="149" customFormat="1" ht="15.6" x14ac:dyDescent="0.3">
      <c r="B92" s="363">
        <v>25</v>
      </c>
      <c r="C92" s="363" t="s">
        <v>202</v>
      </c>
      <c r="D92" s="364" t="str">
        <f t="shared" ref="D92:J92" si="105">IF(ISBLANK(D89),"",D89)</f>
        <v/>
      </c>
      <c r="E92" s="373" t="str">
        <f t="shared" si="105"/>
        <v/>
      </c>
      <c r="F92" s="374" t="str">
        <f t="shared" si="105"/>
        <v/>
      </c>
      <c r="G92" s="374" t="str">
        <f t="shared" si="105"/>
        <v/>
      </c>
      <c r="H92" s="374" t="str">
        <f t="shared" si="105"/>
        <v/>
      </c>
      <c r="I92" s="368" t="str">
        <f t="shared" si="105"/>
        <v/>
      </c>
      <c r="J92" s="368" t="str">
        <f t="shared" si="105"/>
        <v/>
      </c>
      <c r="K92" s="368" t="str">
        <f>IF(NOT(ISBLANK(E89)),$K$32,"")</f>
        <v/>
      </c>
      <c r="L92" s="375">
        <f t="shared" ref="L92" si="106">SUM(L89:L91)</f>
        <v>0</v>
      </c>
      <c r="M92" s="375">
        <f>SUM(M89:M91)</f>
        <v>0</v>
      </c>
      <c r="N92" s="376">
        <f t="shared" ref="N92:P92" si="107">SUM(N89:N91)</f>
        <v>0</v>
      </c>
      <c r="O92" s="376">
        <f t="shared" si="107"/>
        <v>0</v>
      </c>
      <c r="P92" s="377">
        <f t="shared" si="107"/>
        <v>0</v>
      </c>
      <c r="Q92" s="368">
        <f t="shared" si="97"/>
        <v>0</v>
      </c>
    </row>
    <row r="93" spans="2:17" s="149" customFormat="1" x14ac:dyDescent="0.25">
      <c r="B93" s="353">
        <v>26</v>
      </c>
      <c r="C93" s="250" t="s">
        <v>23</v>
      </c>
      <c r="D93" s="309" t="str">
        <f>IF(Q96&lt;&gt;0,VLOOKUP($E$9,Info_County_Code,2,FALSE),"")</f>
        <v/>
      </c>
      <c r="E93" s="248"/>
      <c r="F93" s="351"/>
      <c r="G93" s="351"/>
      <c r="H93" s="351"/>
      <c r="I93" s="304"/>
      <c r="J93" s="304"/>
      <c r="K93" s="354" t="str">
        <f>IF(NOT(ISBLANK(E93)),$K$29,"")</f>
        <v/>
      </c>
      <c r="L93" s="349"/>
      <c r="M93" s="349"/>
      <c r="N93" s="304"/>
      <c r="O93" s="304"/>
      <c r="P93" s="350"/>
      <c r="Q93" s="239">
        <f t="shared" si="97"/>
        <v>0</v>
      </c>
    </row>
    <row r="94" spans="2:17" s="149" customFormat="1" x14ac:dyDescent="0.25">
      <c r="B94" s="353">
        <v>26</v>
      </c>
      <c r="C94" s="355" t="s">
        <v>25</v>
      </c>
      <c r="D94" s="356" t="str">
        <f t="shared" ref="D94:J94" si="108">IF(ISBLANK(D93),"",D93)</f>
        <v/>
      </c>
      <c r="E94" s="357" t="str">
        <f t="shared" si="108"/>
        <v/>
      </c>
      <c r="F94" s="358" t="str">
        <f t="shared" si="108"/>
        <v/>
      </c>
      <c r="G94" s="358" t="str">
        <f t="shared" si="108"/>
        <v/>
      </c>
      <c r="H94" s="358" t="str">
        <f t="shared" si="108"/>
        <v/>
      </c>
      <c r="I94" s="359" t="str">
        <f t="shared" si="108"/>
        <v/>
      </c>
      <c r="J94" s="359" t="str">
        <f t="shared" si="108"/>
        <v/>
      </c>
      <c r="K94" s="360" t="str">
        <f>IF(NOT(ISBLANK(E93)),$K$30,"")</f>
        <v/>
      </c>
      <c r="L94" s="349"/>
      <c r="M94" s="349"/>
      <c r="N94" s="304"/>
      <c r="O94" s="304"/>
      <c r="P94" s="350"/>
      <c r="Q94" s="239">
        <f t="shared" si="97"/>
        <v>0</v>
      </c>
    </row>
    <row r="95" spans="2:17" s="149" customFormat="1" x14ac:dyDescent="0.25">
      <c r="B95" s="353">
        <v>26</v>
      </c>
      <c r="C95" s="355" t="s">
        <v>27</v>
      </c>
      <c r="D95" s="356" t="str">
        <f t="shared" ref="D95:J95" si="109">IF(ISBLANK(D93),"",D93)</f>
        <v/>
      </c>
      <c r="E95" s="361" t="str">
        <f t="shared" si="109"/>
        <v/>
      </c>
      <c r="F95" s="362" t="str">
        <f t="shared" si="109"/>
        <v/>
      </c>
      <c r="G95" s="362" t="str">
        <f t="shared" si="109"/>
        <v/>
      </c>
      <c r="H95" s="362" t="str">
        <f t="shared" si="109"/>
        <v/>
      </c>
      <c r="I95" s="360" t="str">
        <f t="shared" si="109"/>
        <v/>
      </c>
      <c r="J95" s="360" t="str">
        <f t="shared" si="109"/>
        <v/>
      </c>
      <c r="K95" s="360" t="str">
        <f>IF(NOT(ISBLANK(E93)),$K$31,"")</f>
        <v/>
      </c>
      <c r="L95" s="349"/>
      <c r="M95" s="349"/>
      <c r="N95" s="304"/>
      <c r="O95" s="304"/>
      <c r="P95" s="350"/>
      <c r="Q95" s="239">
        <f t="shared" si="97"/>
        <v>0</v>
      </c>
    </row>
    <row r="96" spans="2:17" s="149" customFormat="1" ht="15.6" x14ac:dyDescent="0.3">
      <c r="B96" s="363">
        <v>26</v>
      </c>
      <c r="C96" s="363" t="s">
        <v>202</v>
      </c>
      <c r="D96" s="364" t="str">
        <f t="shared" ref="D96:J96" si="110">IF(ISBLANK(D93),"",D93)</f>
        <v/>
      </c>
      <c r="E96" s="373" t="str">
        <f t="shared" si="110"/>
        <v/>
      </c>
      <c r="F96" s="374" t="str">
        <f t="shared" si="110"/>
        <v/>
      </c>
      <c r="G96" s="374" t="str">
        <f t="shared" si="110"/>
        <v/>
      </c>
      <c r="H96" s="374" t="str">
        <f t="shared" si="110"/>
        <v/>
      </c>
      <c r="I96" s="368" t="str">
        <f t="shared" si="110"/>
        <v/>
      </c>
      <c r="J96" s="368" t="str">
        <f t="shared" si="110"/>
        <v/>
      </c>
      <c r="K96" s="368" t="str">
        <f>IF(NOT(ISBLANK(E93)),$K$32,"")</f>
        <v/>
      </c>
      <c r="L96" s="375">
        <f t="shared" ref="L96" si="111">SUM(L93:L95)</f>
        <v>0</v>
      </c>
      <c r="M96" s="375">
        <f>SUM(M93:M95)</f>
        <v>0</v>
      </c>
      <c r="N96" s="376">
        <f t="shared" ref="N96:P96" si="112">SUM(N93:N95)</f>
        <v>0</v>
      </c>
      <c r="O96" s="376">
        <f t="shared" si="112"/>
        <v>0</v>
      </c>
      <c r="P96" s="377">
        <f t="shared" si="112"/>
        <v>0</v>
      </c>
      <c r="Q96" s="368">
        <f t="shared" si="97"/>
        <v>0</v>
      </c>
    </row>
    <row r="97" spans="2:17" s="149" customFormat="1" x14ac:dyDescent="0.25">
      <c r="B97" s="353">
        <v>27</v>
      </c>
      <c r="C97" s="250" t="s">
        <v>23</v>
      </c>
      <c r="D97" s="309" t="str">
        <f>IF(Q100&lt;&gt;0,VLOOKUP($E$9,Info_County_Code,2,FALSE),"")</f>
        <v/>
      </c>
      <c r="E97" s="248"/>
      <c r="F97" s="351"/>
      <c r="G97" s="351"/>
      <c r="H97" s="351"/>
      <c r="I97" s="304"/>
      <c r="J97" s="304"/>
      <c r="K97" s="354" t="str">
        <f>IF(NOT(ISBLANK(E97)),$K$29,"")</f>
        <v/>
      </c>
      <c r="L97" s="349"/>
      <c r="M97" s="349"/>
      <c r="N97" s="304"/>
      <c r="O97" s="304"/>
      <c r="P97" s="350"/>
      <c r="Q97" s="239">
        <f t="shared" ref="Q97:Q100" si="113">SUM(L97:P97)</f>
        <v>0</v>
      </c>
    </row>
    <row r="98" spans="2:17" s="149" customFormat="1" x14ac:dyDescent="0.25">
      <c r="B98" s="353">
        <v>27</v>
      </c>
      <c r="C98" s="355" t="s">
        <v>25</v>
      </c>
      <c r="D98" s="356" t="str">
        <f t="shared" ref="D98:J98" si="114">IF(ISBLANK(D97),"",D97)</f>
        <v/>
      </c>
      <c r="E98" s="357" t="str">
        <f t="shared" si="114"/>
        <v/>
      </c>
      <c r="F98" s="358" t="str">
        <f t="shared" si="114"/>
        <v/>
      </c>
      <c r="G98" s="358" t="str">
        <f t="shared" si="114"/>
        <v/>
      </c>
      <c r="H98" s="358" t="str">
        <f t="shared" si="114"/>
        <v/>
      </c>
      <c r="I98" s="359" t="str">
        <f t="shared" si="114"/>
        <v/>
      </c>
      <c r="J98" s="359" t="str">
        <f t="shared" si="114"/>
        <v/>
      </c>
      <c r="K98" s="360" t="str">
        <f>IF(NOT(ISBLANK(E97)),$K$30,"")</f>
        <v/>
      </c>
      <c r="L98" s="349"/>
      <c r="M98" s="349"/>
      <c r="N98" s="304"/>
      <c r="O98" s="304"/>
      <c r="P98" s="350"/>
      <c r="Q98" s="239">
        <f t="shared" si="113"/>
        <v>0</v>
      </c>
    </row>
    <row r="99" spans="2:17" s="149" customFormat="1" x14ac:dyDescent="0.25">
      <c r="B99" s="353">
        <v>27</v>
      </c>
      <c r="C99" s="355" t="s">
        <v>27</v>
      </c>
      <c r="D99" s="356" t="str">
        <f t="shared" ref="D99:J99" si="115">IF(ISBLANK(D97),"",D97)</f>
        <v/>
      </c>
      <c r="E99" s="361" t="str">
        <f t="shared" si="115"/>
        <v/>
      </c>
      <c r="F99" s="362" t="str">
        <f t="shared" si="115"/>
        <v/>
      </c>
      <c r="G99" s="362" t="str">
        <f t="shared" si="115"/>
        <v/>
      </c>
      <c r="H99" s="362" t="str">
        <f t="shared" si="115"/>
        <v/>
      </c>
      <c r="I99" s="360" t="str">
        <f t="shared" si="115"/>
        <v/>
      </c>
      <c r="J99" s="360" t="str">
        <f t="shared" si="115"/>
        <v/>
      </c>
      <c r="K99" s="360" t="str">
        <f>IF(NOT(ISBLANK(E97)),$K$31,"")</f>
        <v/>
      </c>
      <c r="L99" s="349"/>
      <c r="M99" s="349"/>
      <c r="N99" s="304"/>
      <c r="O99" s="304"/>
      <c r="P99" s="350"/>
      <c r="Q99" s="239">
        <f t="shared" si="113"/>
        <v>0</v>
      </c>
    </row>
    <row r="100" spans="2:17" s="149" customFormat="1" ht="15.6" x14ac:dyDescent="0.3">
      <c r="B100" s="363">
        <v>27</v>
      </c>
      <c r="C100" s="363" t="s">
        <v>202</v>
      </c>
      <c r="D100" s="364" t="str">
        <f t="shared" ref="D100:J100" si="116">IF(ISBLANK(D97),"",D97)</f>
        <v/>
      </c>
      <c r="E100" s="373" t="str">
        <f t="shared" si="116"/>
        <v/>
      </c>
      <c r="F100" s="374" t="str">
        <f t="shared" si="116"/>
        <v/>
      </c>
      <c r="G100" s="374" t="str">
        <f t="shared" si="116"/>
        <v/>
      </c>
      <c r="H100" s="374" t="str">
        <f t="shared" si="116"/>
        <v/>
      </c>
      <c r="I100" s="368" t="str">
        <f t="shared" si="116"/>
        <v/>
      </c>
      <c r="J100" s="368" t="str">
        <f t="shared" si="116"/>
        <v/>
      </c>
      <c r="K100" s="368" t="str">
        <f>IF(NOT(ISBLANK(E97)),$K$32,"")</f>
        <v/>
      </c>
      <c r="L100" s="375">
        <f t="shared" ref="L100" si="117">SUM(L97:L99)</f>
        <v>0</v>
      </c>
      <c r="M100" s="375">
        <f>SUM(M97:M99)</f>
        <v>0</v>
      </c>
      <c r="N100" s="376">
        <f t="shared" ref="N100:P100" si="118">SUM(N97:N99)</f>
        <v>0</v>
      </c>
      <c r="O100" s="376">
        <f t="shared" si="118"/>
        <v>0</v>
      </c>
      <c r="P100" s="377">
        <f t="shared" si="118"/>
        <v>0</v>
      </c>
      <c r="Q100" s="368">
        <f t="shared" si="113"/>
        <v>0</v>
      </c>
    </row>
    <row r="101" spans="2:17" s="149" customFormat="1" x14ac:dyDescent="0.25">
      <c r="B101" s="353">
        <v>28</v>
      </c>
      <c r="C101" s="250" t="s">
        <v>23</v>
      </c>
      <c r="D101" s="309" t="str">
        <f>IF(Q104&lt;&gt;0,VLOOKUP($E$9,Info_County_Code,2,FALSE),"")</f>
        <v/>
      </c>
      <c r="E101" s="248"/>
      <c r="F101" s="351"/>
      <c r="G101" s="351"/>
      <c r="H101" s="351"/>
      <c r="I101" s="304"/>
      <c r="J101" s="304"/>
      <c r="K101" s="354" t="str">
        <f>IF(NOT(ISBLANK(E101)),$K$29,"")</f>
        <v/>
      </c>
      <c r="L101" s="349"/>
      <c r="M101" s="349"/>
      <c r="N101" s="304"/>
      <c r="O101" s="304"/>
      <c r="P101" s="350"/>
      <c r="Q101" s="239">
        <f t="shared" si="97"/>
        <v>0</v>
      </c>
    </row>
    <row r="102" spans="2:17" s="149" customFormat="1" x14ac:dyDescent="0.25">
      <c r="B102" s="353">
        <v>28</v>
      </c>
      <c r="C102" s="355" t="s">
        <v>25</v>
      </c>
      <c r="D102" s="356" t="str">
        <f t="shared" ref="D102:J102" si="119">IF(ISBLANK(D101),"",D101)</f>
        <v/>
      </c>
      <c r="E102" s="357" t="str">
        <f t="shared" si="119"/>
        <v/>
      </c>
      <c r="F102" s="358" t="str">
        <f t="shared" si="119"/>
        <v/>
      </c>
      <c r="G102" s="358" t="str">
        <f t="shared" si="119"/>
        <v/>
      </c>
      <c r="H102" s="358" t="str">
        <f t="shared" si="119"/>
        <v/>
      </c>
      <c r="I102" s="359" t="str">
        <f t="shared" si="119"/>
        <v/>
      </c>
      <c r="J102" s="359" t="str">
        <f t="shared" si="119"/>
        <v/>
      </c>
      <c r="K102" s="360" t="str">
        <f>IF(NOT(ISBLANK(E101)),$K$30,"")</f>
        <v/>
      </c>
      <c r="L102" s="349"/>
      <c r="M102" s="349"/>
      <c r="N102" s="304"/>
      <c r="O102" s="304"/>
      <c r="P102" s="350"/>
      <c r="Q102" s="239">
        <f t="shared" si="97"/>
        <v>0</v>
      </c>
    </row>
    <row r="103" spans="2:17" s="149" customFormat="1" x14ac:dyDescent="0.25">
      <c r="B103" s="353">
        <v>28</v>
      </c>
      <c r="C103" s="355" t="s">
        <v>27</v>
      </c>
      <c r="D103" s="356" t="str">
        <f t="shared" ref="D103:J103" si="120">IF(ISBLANK(D101),"",D101)</f>
        <v/>
      </c>
      <c r="E103" s="361" t="str">
        <f t="shared" si="120"/>
        <v/>
      </c>
      <c r="F103" s="362" t="str">
        <f t="shared" si="120"/>
        <v/>
      </c>
      <c r="G103" s="362" t="str">
        <f t="shared" si="120"/>
        <v/>
      </c>
      <c r="H103" s="362" t="str">
        <f t="shared" si="120"/>
        <v/>
      </c>
      <c r="I103" s="360" t="str">
        <f t="shared" si="120"/>
        <v/>
      </c>
      <c r="J103" s="360" t="str">
        <f t="shared" si="120"/>
        <v/>
      </c>
      <c r="K103" s="360" t="str">
        <f>IF(NOT(ISBLANK(E101)),$K$31,"")</f>
        <v/>
      </c>
      <c r="L103" s="349"/>
      <c r="M103" s="349"/>
      <c r="N103" s="304"/>
      <c r="O103" s="304"/>
      <c r="P103" s="350"/>
      <c r="Q103" s="239">
        <f t="shared" si="97"/>
        <v>0</v>
      </c>
    </row>
    <row r="104" spans="2:17" s="149" customFormat="1" ht="15.6" x14ac:dyDescent="0.3">
      <c r="B104" s="363">
        <v>28</v>
      </c>
      <c r="C104" s="363" t="s">
        <v>202</v>
      </c>
      <c r="D104" s="364" t="str">
        <f t="shared" ref="D104:J104" si="121">IF(ISBLANK(D101),"",D101)</f>
        <v/>
      </c>
      <c r="E104" s="373" t="str">
        <f t="shared" si="121"/>
        <v/>
      </c>
      <c r="F104" s="374" t="str">
        <f t="shared" si="121"/>
        <v/>
      </c>
      <c r="G104" s="374" t="str">
        <f t="shared" si="121"/>
        <v/>
      </c>
      <c r="H104" s="374" t="str">
        <f t="shared" si="121"/>
        <v/>
      </c>
      <c r="I104" s="368" t="str">
        <f t="shared" si="121"/>
        <v/>
      </c>
      <c r="J104" s="368" t="str">
        <f t="shared" si="121"/>
        <v/>
      </c>
      <c r="K104" s="368" t="str">
        <f>IF(NOT(ISBLANK(E101)),$K$32,"")</f>
        <v/>
      </c>
      <c r="L104" s="375">
        <f t="shared" ref="L104" si="122">SUM(L101:L103)</f>
        <v>0</v>
      </c>
      <c r="M104" s="375">
        <f>SUM(M101:M103)</f>
        <v>0</v>
      </c>
      <c r="N104" s="376">
        <f t="shared" ref="N104:P104" si="123">SUM(N101:N103)</f>
        <v>0</v>
      </c>
      <c r="O104" s="376">
        <f t="shared" si="123"/>
        <v>0</v>
      </c>
      <c r="P104" s="377">
        <f t="shared" si="123"/>
        <v>0</v>
      </c>
      <c r="Q104" s="368">
        <f t="shared" si="97"/>
        <v>0</v>
      </c>
    </row>
    <row r="105" spans="2:17" s="149" customFormat="1" x14ac:dyDescent="0.25">
      <c r="B105" s="353">
        <v>29</v>
      </c>
      <c r="C105" s="250" t="s">
        <v>23</v>
      </c>
      <c r="D105" s="309" t="str">
        <f>IF(Q108&lt;&gt;0,VLOOKUP($E$9,Info_County_Code,2,FALSE),"")</f>
        <v/>
      </c>
      <c r="E105" s="248"/>
      <c r="F105" s="351"/>
      <c r="G105" s="351"/>
      <c r="H105" s="351"/>
      <c r="I105" s="304"/>
      <c r="J105" s="304"/>
      <c r="K105" s="354" t="str">
        <f>IF(NOT(ISBLANK(E105)),$K$29,"")</f>
        <v/>
      </c>
      <c r="L105" s="349"/>
      <c r="M105" s="349"/>
      <c r="N105" s="304"/>
      <c r="O105" s="304"/>
      <c r="P105" s="350"/>
      <c r="Q105" s="239">
        <f t="shared" ref="Q105:Q108" si="124">SUM(L105:P105)</f>
        <v>0</v>
      </c>
    </row>
    <row r="106" spans="2:17" s="149" customFormat="1" x14ac:dyDescent="0.25">
      <c r="B106" s="353">
        <v>29</v>
      </c>
      <c r="C106" s="355" t="s">
        <v>25</v>
      </c>
      <c r="D106" s="356" t="str">
        <f t="shared" ref="D106:J106" si="125">IF(ISBLANK(D105),"",D105)</f>
        <v/>
      </c>
      <c r="E106" s="357" t="str">
        <f t="shared" si="125"/>
        <v/>
      </c>
      <c r="F106" s="358" t="str">
        <f t="shared" si="125"/>
        <v/>
      </c>
      <c r="G106" s="358" t="str">
        <f t="shared" si="125"/>
        <v/>
      </c>
      <c r="H106" s="358" t="str">
        <f t="shared" si="125"/>
        <v/>
      </c>
      <c r="I106" s="359" t="str">
        <f t="shared" si="125"/>
        <v/>
      </c>
      <c r="J106" s="359" t="str">
        <f t="shared" si="125"/>
        <v/>
      </c>
      <c r="K106" s="360" t="str">
        <f>IF(NOT(ISBLANK(E105)),$K$30,"")</f>
        <v/>
      </c>
      <c r="L106" s="349"/>
      <c r="M106" s="349"/>
      <c r="N106" s="304"/>
      <c r="O106" s="304"/>
      <c r="P106" s="350"/>
      <c r="Q106" s="239">
        <f t="shared" si="124"/>
        <v>0</v>
      </c>
    </row>
    <row r="107" spans="2:17" s="149" customFormat="1" x14ac:dyDescent="0.25">
      <c r="B107" s="353">
        <v>29</v>
      </c>
      <c r="C107" s="355" t="s">
        <v>27</v>
      </c>
      <c r="D107" s="356" t="str">
        <f t="shared" ref="D107:J107" si="126">IF(ISBLANK(D105),"",D105)</f>
        <v/>
      </c>
      <c r="E107" s="361" t="str">
        <f t="shared" si="126"/>
        <v/>
      </c>
      <c r="F107" s="362" t="str">
        <f t="shared" si="126"/>
        <v/>
      </c>
      <c r="G107" s="362" t="str">
        <f t="shared" si="126"/>
        <v/>
      </c>
      <c r="H107" s="362" t="str">
        <f t="shared" si="126"/>
        <v/>
      </c>
      <c r="I107" s="360" t="str">
        <f t="shared" si="126"/>
        <v/>
      </c>
      <c r="J107" s="360" t="str">
        <f t="shared" si="126"/>
        <v/>
      </c>
      <c r="K107" s="360" t="str">
        <f>IF(NOT(ISBLANK(E105)),$K$31,"")</f>
        <v/>
      </c>
      <c r="L107" s="349"/>
      <c r="M107" s="349"/>
      <c r="N107" s="304"/>
      <c r="O107" s="304"/>
      <c r="P107" s="350"/>
      <c r="Q107" s="239">
        <f t="shared" si="124"/>
        <v>0</v>
      </c>
    </row>
    <row r="108" spans="2:17" s="149" customFormat="1" ht="15.6" x14ac:dyDescent="0.3">
      <c r="B108" s="363">
        <v>29</v>
      </c>
      <c r="C108" s="363" t="s">
        <v>202</v>
      </c>
      <c r="D108" s="364" t="str">
        <f t="shared" ref="D108:J108" si="127">IF(ISBLANK(D105),"",D105)</f>
        <v/>
      </c>
      <c r="E108" s="373" t="str">
        <f t="shared" si="127"/>
        <v/>
      </c>
      <c r="F108" s="374" t="str">
        <f t="shared" si="127"/>
        <v/>
      </c>
      <c r="G108" s="374" t="str">
        <f t="shared" si="127"/>
        <v/>
      </c>
      <c r="H108" s="374" t="str">
        <f t="shared" si="127"/>
        <v/>
      </c>
      <c r="I108" s="368" t="str">
        <f t="shared" si="127"/>
        <v/>
      </c>
      <c r="J108" s="368" t="str">
        <f t="shared" si="127"/>
        <v/>
      </c>
      <c r="K108" s="368" t="str">
        <f>IF(NOT(ISBLANK(E105)),$K$32,"")</f>
        <v/>
      </c>
      <c r="L108" s="375">
        <f t="shared" ref="L108" si="128">SUM(L105:L107)</f>
        <v>0</v>
      </c>
      <c r="M108" s="375">
        <f>SUM(M105:M107)</f>
        <v>0</v>
      </c>
      <c r="N108" s="376">
        <f t="shared" ref="N108:P108" si="129">SUM(N105:N107)</f>
        <v>0</v>
      </c>
      <c r="O108" s="376">
        <f t="shared" si="129"/>
        <v>0</v>
      </c>
      <c r="P108" s="377">
        <f t="shared" si="129"/>
        <v>0</v>
      </c>
      <c r="Q108" s="368">
        <f t="shared" si="124"/>
        <v>0</v>
      </c>
    </row>
    <row r="109" spans="2:17" s="149" customFormat="1" x14ac:dyDescent="0.25">
      <c r="B109" s="353">
        <v>30</v>
      </c>
      <c r="C109" s="250" t="s">
        <v>23</v>
      </c>
      <c r="D109" s="309" t="str">
        <f>IF(Q112&lt;&gt;0,VLOOKUP($E$9,Info_County_Code,2,FALSE),"")</f>
        <v/>
      </c>
      <c r="E109" s="248"/>
      <c r="F109" s="351"/>
      <c r="G109" s="351"/>
      <c r="H109" s="351"/>
      <c r="I109" s="304"/>
      <c r="J109" s="304"/>
      <c r="K109" s="354" t="str">
        <f>IF(NOT(ISBLANK(E109)),$K$29,"")</f>
        <v/>
      </c>
      <c r="L109" s="349"/>
      <c r="M109" s="349"/>
      <c r="N109" s="304"/>
      <c r="O109" s="304"/>
      <c r="P109" s="350"/>
      <c r="Q109" s="239">
        <f t="shared" si="97"/>
        <v>0</v>
      </c>
    </row>
    <row r="110" spans="2:17" s="149" customFormat="1" x14ac:dyDescent="0.25">
      <c r="B110" s="353">
        <v>30</v>
      </c>
      <c r="C110" s="355" t="s">
        <v>25</v>
      </c>
      <c r="D110" s="356" t="str">
        <f t="shared" ref="D110:J110" si="130">IF(ISBLANK(D109),"",D109)</f>
        <v/>
      </c>
      <c r="E110" s="357" t="str">
        <f t="shared" si="130"/>
        <v/>
      </c>
      <c r="F110" s="358" t="str">
        <f t="shared" si="130"/>
        <v/>
      </c>
      <c r="G110" s="358" t="str">
        <f t="shared" si="130"/>
        <v/>
      </c>
      <c r="H110" s="358" t="str">
        <f t="shared" si="130"/>
        <v/>
      </c>
      <c r="I110" s="359" t="str">
        <f t="shared" si="130"/>
        <v/>
      </c>
      <c r="J110" s="359" t="str">
        <f t="shared" si="130"/>
        <v/>
      </c>
      <c r="K110" s="360" t="str">
        <f>IF(NOT(ISBLANK(E109)),$K$30,"")</f>
        <v/>
      </c>
      <c r="L110" s="349"/>
      <c r="M110" s="349"/>
      <c r="N110" s="304"/>
      <c r="O110" s="304"/>
      <c r="P110" s="350"/>
      <c r="Q110" s="239">
        <f t="shared" si="97"/>
        <v>0</v>
      </c>
    </row>
    <row r="111" spans="2:17" s="149" customFormat="1" x14ac:dyDescent="0.25">
      <c r="B111" s="353">
        <v>30</v>
      </c>
      <c r="C111" s="355" t="s">
        <v>27</v>
      </c>
      <c r="D111" s="356" t="str">
        <f t="shared" ref="D111:J111" si="131">IF(ISBLANK(D109),"",D109)</f>
        <v/>
      </c>
      <c r="E111" s="361" t="str">
        <f t="shared" si="131"/>
        <v/>
      </c>
      <c r="F111" s="362" t="str">
        <f t="shared" si="131"/>
        <v/>
      </c>
      <c r="G111" s="362" t="str">
        <f t="shared" si="131"/>
        <v/>
      </c>
      <c r="H111" s="362" t="str">
        <f t="shared" si="131"/>
        <v/>
      </c>
      <c r="I111" s="360" t="str">
        <f t="shared" si="131"/>
        <v/>
      </c>
      <c r="J111" s="360" t="str">
        <f t="shared" si="131"/>
        <v/>
      </c>
      <c r="K111" s="360" t="str">
        <f>IF(NOT(ISBLANK(E109)),$K$31,"")</f>
        <v/>
      </c>
      <c r="L111" s="349"/>
      <c r="M111" s="349"/>
      <c r="N111" s="304"/>
      <c r="O111" s="304"/>
      <c r="P111" s="350"/>
      <c r="Q111" s="239">
        <f t="shared" si="97"/>
        <v>0</v>
      </c>
    </row>
    <row r="112" spans="2:17" s="149" customFormat="1" ht="15.6" x14ac:dyDescent="0.3">
      <c r="B112" s="363">
        <v>30</v>
      </c>
      <c r="C112" s="363" t="s">
        <v>202</v>
      </c>
      <c r="D112" s="364" t="str">
        <f t="shared" ref="D112:J112" si="132">IF(ISBLANK(D109),"",D109)</f>
        <v/>
      </c>
      <c r="E112" s="373" t="str">
        <f t="shared" si="132"/>
        <v/>
      </c>
      <c r="F112" s="374" t="str">
        <f t="shared" si="132"/>
        <v/>
      </c>
      <c r="G112" s="374" t="str">
        <f t="shared" si="132"/>
        <v/>
      </c>
      <c r="H112" s="374" t="str">
        <f t="shared" si="132"/>
        <v/>
      </c>
      <c r="I112" s="368" t="str">
        <f t="shared" si="132"/>
        <v/>
      </c>
      <c r="J112" s="368" t="str">
        <f t="shared" si="132"/>
        <v/>
      </c>
      <c r="K112" s="368" t="str">
        <f>IF(NOT(ISBLANK(E109)),$K$32,"")</f>
        <v/>
      </c>
      <c r="L112" s="375">
        <f t="shared" ref="L112" si="133">SUM(L109:L111)</f>
        <v>0</v>
      </c>
      <c r="M112" s="375">
        <f>SUM(M109:M111)</f>
        <v>0</v>
      </c>
      <c r="N112" s="376">
        <f t="shared" ref="N112:P112" si="134">SUM(N109:N111)</f>
        <v>0</v>
      </c>
      <c r="O112" s="376">
        <f t="shared" si="134"/>
        <v>0</v>
      </c>
      <c r="P112" s="377">
        <f t="shared" si="134"/>
        <v>0</v>
      </c>
      <c r="Q112" s="368">
        <f t="shared" si="97"/>
        <v>0</v>
      </c>
    </row>
    <row r="113" spans="2:17" s="149" customFormat="1" x14ac:dyDescent="0.25">
      <c r="B113" s="353">
        <v>31</v>
      </c>
      <c r="C113" s="250" t="s">
        <v>23</v>
      </c>
      <c r="D113" s="309" t="str">
        <f>IF(Q116&lt;&gt;0,VLOOKUP($E$9,Info_County_Code,2,FALSE),"")</f>
        <v/>
      </c>
      <c r="E113" s="248"/>
      <c r="F113" s="351"/>
      <c r="G113" s="351"/>
      <c r="H113" s="351"/>
      <c r="I113" s="304"/>
      <c r="J113" s="304"/>
      <c r="K113" s="354" t="str">
        <f>IF(NOT(ISBLANK(E113)),$K$29,"")</f>
        <v/>
      </c>
      <c r="L113" s="349"/>
      <c r="M113" s="349"/>
      <c r="N113" s="304"/>
      <c r="O113" s="304"/>
      <c r="P113" s="350"/>
      <c r="Q113" s="239">
        <f t="shared" ref="Q113:Q116" si="135">SUM(L113:P113)</f>
        <v>0</v>
      </c>
    </row>
    <row r="114" spans="2:17" s="149" customFormat="1" x14ac:dyDescent="0.25">
      <c r="B114" s="353">
        <v>31</v>
      </c>
      <c r="C114" s="355" t="s">
        <v>25</v>
      </c>
      <c r="D114" s="356" t="str">
        <f t="shared" ref="D114:J114" si="136">IF(ISBLANK(D113),"",D113)</f>
        <v/>
      </c>
      <c r="E114" s="357" t="str">
        <f t="shared" si="136"/>
        <v/>
      </c>
      <c r="F114" s="358" t="str">
        <f t="shared" si="136"/>
        <v/>
      </c>
      <c r="G114" s="358" t="str">
        <f t="shared" si="136"/>
        <v/>
      </c>
      <c r="H114" s="358" t="str">
        <f t="shared" si="136"/>
        <v/>
      </c>
      <c r="I114" s="359" t="str">
        <f t="shared" si="136"/>
        <v/>
      </c>
      <c r="J114" s="359" t="str">
        <f t="shared" si="136"/>
        <v/>
      </c>
      <c r="K114" s="360" t="str">
        <f>IF(NOT(ISBLANK(E113)),$K$30,"")</f>
        <v/>
      </c>
      <c r="L114" s="349"/>
      <c r="M114" s="349"/>
      <c r="N114" s="304"/>
      <c r="O114" s="304"/>
      <c r="P114" s="350"/>
      <c r="Q114" s="239">
        <f t="shared" si="135"/>
        <v>0</v>
      </c>
    </row>
    <row r="115" spans="2:17" s="149" customFormat="1" x14ac:dyDescent="0.25">
      <c r="B115" s="353">
        <v>31</v>
      </c>
      <c r="C115" s="355" t="s">
        <v>27</v>
      </c>
      <c r="D115" s="356" t="str">
        <f t="shared" ref="D115:J115" si="137">IF(ISBLANK(D113),"",D113)</f>
        <v/>
      </c>
      <c r="E115" s="361" t="str">
        <f t="shared" si="137"/>
        <v/>
      </c>
      <c r="F115" s="362" t="str">
        <f t="shared" si="137"/>
        <v/>
      </c>
      <c r="G115" s="362" t="str">
        <f t="shared" si="137"/>
        <v/>
      </c>
      <c r="H115" s="362" t="str">
        <f t="shared" si="137"/>
        <v/>
      </c>
      <c r="I115" s="360" t="str">
        <f t="shared" si="137"/>
        <v/>
      </c>
      <c r="J115" s="360" t="str">
        <f t="shared" si="137"/>
        <v/>
      </c>
      <c r="K115" s="360" t="str">
        <f>IF(NOT(ISBLANK(E113)),$K$31,"")</f>
        <v/>
      </c>
      <c r="L115" s="349"/>
      <c r="M115" s="349"/>
      <c r="N115" s="304"/>
      <c r="O115" s="304"/>
      <c r="P115" s="350"/>
      <c r="Q115" s="239">
        <f t="shared" si="135"/>
        <v>0</v>
      </c>
    </row>
    <row r="116" spans="2:17" s="149" customFormat="1" ht="15.6" x14ac:dyDescent="0.3">
      <c r="B116" s="363">
        <v>31</v>
      </c>
      <c r="C116" s="363" t="s">
        <v>202</v>
      </c>
      <c r="D116" s="364" t="str">
        <f t="shared" ref="D116:J116" si="138">IF(ISBLANK(D113),"",D113)</f>
        <v/>
      </c>
      <c r="E116" s="373" t="str">
        <f t="shared" si="138"/>
        <v/>
      </c>
      <c r="F116" s="374" t="str">
        <f t="shared" si="138"/>
        <v/>
      </c>
      <c r="G116" s="374" t="str">
        <f t="shared" si="138"/>
        <v/>
      </c>
      <c r="H116" s="374" t="str">
        <f t="shared" si="138"/>
        <v/>
      </c>
      <c r="I116" s="368" t="str">
        <f t="shared" si="138"/>
        <v/>
      </c>
      <c r="J116" s="368" t="str">
        <f t="shared" si="138"/>
        <v/>
      </c>
      <c r="K116" s="368" t="str">
        <f>IF(NOT(ISBLANK(E113)),$K$32,"")</f>
        <v/>
      </c>
      <c r="L116" s="375">
        <f t="shared" ref="L116" si="139">SUM(L113:L115)</f>
        <v>0</v>
      </c>
      <c r="M116" s="375">
        <f>SUM(M113:M115)</f>
        <v>0</v>
      </c>
      <c r="N116" s="376">
        <f t="shared" ref="N116:P116" si="140">SUM(N113:N115)</f>
        <v>0</v>
      </c>
      <c r="O116" s="376">
        <f t="shared" si="140"/>
        <v>0</v>
      </c>
      <c r="P116" s="377">
        <f t="shared" si="140"/>
        <v>0</v>
      </c>
      <c r="Q116" s="368">
        <f t="shared" si="135"/>
        <v>0</v>
      </c>
    </row>
    <row r="117" spans="2:17" s="149" customFormat="1" x14ac:dyDescent="0.25">
      <c r="B117" s="353">
        <v>32</v>
      </c>
      <c r="C117" s="250" t="s">
        <v>23</v>
      </c>
      <c r="D117" s="309" t="str">
        <f>IF(Q120&lt;&gt;0,VLOOKUP($E$9,Info_County_Code,2,FALSE),"")</f>
        <v/>
      </c>
      <c r="E117" s="248"/>
      <c r="F117" s="351"/>
      <c r="G117" s="351"/>
      <c r="H117" s="351"/>
      <c r="I117" s="304"/>
      <c r="J117" s="304"/>
      <c r="K117" s="354" t="str">
        <f>IF(NOT(ISBLANK(E117)),$K$29,"")</f>
        <v/>
      </c>
      <c r="L117" s="349"/>
      <c r="M117" s="349"/>
      <c r="N117" s="304"/>
      <c r="O117" s="304"/>
      <c r="P117" s="350"/>
      <c r="Q117" s="239">
        <f t="shared" si="97"/>
        <v>0</v>
      </c>
    </row>
    <row r="118" spans="2:17" s="149" customFormat="1" x14ac:dyDescent="0.25">
      <c r="B118" s="353">
        <v>32</v>
      </c>
      <c r="C118" s="355" t="s">
        <v>25</v>
      </c>
      <c r="D118" s="356" t="str">
        <f t="shared" ref="D118:J118" si="141">IF(ISBLANK(D117),"",D117)</f>
        <v/>
      </c>
      <c r="E118" s="357" t="str">
        <f t="shared" si="141"/>
        <v/>
      </c>
      <c r="F118" s="358" t="str">
        <f t="shared" si="141"/>
        <v/>
      </c>
      <c r="G118" s="358" t="str">
        <f t="shared" si="141"/>
        <v/>
      </c>
      <c r="H118" s="358" t="str">
        <f t="shared" si="141"/>
        <v/>
      </c>
      <c r="I118" s="359" t="str">
        <f t="shared" si="141"/>
        <v/>
      </c>
      <c r="J118" s="359" t="str">
        <f t="shared" si="141"/>
        <v/>
      </c>
      <c r="K118" s="360" t="str">
        <f>IF(NOT(ISBLANK(E117)),$K$30,"")</f>
        <v/>
      </c>
      <c r="L118" s="349"/>
      <c r="M118" s="349"/>
      <c r="N118" s="304"/>
      <c r="O118" s="304"/>
      <c r="P118" s="350"/>
      <c r="Q118" s="239">
        <f t="shared" si="97"/>
        <v>0</v>
      </c>
    </row>
    <row r="119" spans="2:17" s="149" customFormat="1" x14ac:dyDescent="0.25">
      <c r="B119" s="353">
        <v>32</v>
      </c>
      <c r="C119" s="355" t="s">
        <v>27</v>
      </c>
      <c r="D119" s="356" t="str">
        <f t="shared" ref="D119:J119" si="142">IF(ISBLANK(D117),"",D117)</f>
        <v/>
      </c>
      <c r="E119" s="361" t="str">
        <f t="shared" si="142"/>
        <v/>
      </c>
      <c r="F119" s="362" t="str">
        <f t="shared" si="142"/>
        <v/>
      </c>
      <c r="G119" s="362" t="str">
        <f t="shared" si="142"/>
        <v/>
      </c>
      <c r="H119" s="362" t="str">
        <f t="shared" si="142"/>
        <v/>
      </c>
      <c r="I119" s="360" t="str">
        <f t="shared" si="142"/>
        <v/>
      </c>
      <c r="J119" s="360" t="str">
        <f t="shared" si="142"/>
        <v/>
      </c>
      <c r="K119" s="360" t="str">
        <f>IF(NOT(ISBLANK(E117)),$K$31,"")</f>
        <v/>
      </c>
      <c r="L119" s="349"/>
      <c r="M119" s="349"/>
      <c r="N119" s="304"/>
      <c r="O119" s="304"/>
      <c r="P119" s="350"/>
      <c r="Q119" s="239">
        <f t="shared" si="97"/>
        <v>0</v>
      </c>
    </row>
    <row r="120" spans="2:17" s="149" customFormat="1" ht="15.6" x14ac:dyDescent="0.3">
      <c r="B120" s="363">
        <v>32</v>
      </c>
      <c r="C120" s="363" t="s">
        <v>202</v>
      </c>
      <c r="D120" s="364" t="str">
        <f t="shared" ref="D120:J120" si="143">IF(ISBLANK(D117),"",D117)</f>
        <v/>
      </c>
      <c r="E120" s="373" t="str">
        <f t="shared" si="143"/>
        <v/>
      </c>
      <c r="F120" s="374" t="str">
        <f t="shared" si="143"/>
        <v/>
      </c>
      <c r="G120" s="374" t="str">
        <f t="shared" si="143"/>
        <v/>
      </c>
      <c r="H120" s="374" t="str">
        <f t="shared" si="143"/>
        <v/>
      </c>
      <c r="I120" s="368" t="str">
        <f t="shared" si="143"/>
        <v/>
      </c>
      <c r="J120" s="368" t="str">
        <f t="shared" si="143"/>
        <v/>
      </c>
      <c r="K120" s="368" t="str">
        <f>IF(NOT(ISBLANK(E117)),$K$32,"")</f>
        <v/>
      </c>
      <c r="L120" s="375">
        <f t="shared" ref="L120" si="144">SUM(L117:L119)</f>
        <v>0</v>
      </c>
      <c r="M120" s="375">
        <f>SUM(M117:M119)</f>
        <v>0</v>
      </c>
      <c r="N120" s="376">
        <f t="shared" ref="N120:P120" si="145">SUM(N117:N119)</f>
        <v>0</v>
      </c>
      <c r="O120" s="376">
        <f t="shared" si="145"/>
        <v>0</v>
      </c>
      <c r="P120" s="377">
        <f t="shared" si="145"/>
        <v>0</v>
      </c>
      <c r="Q120" s="368">
        <f t="shared" si="97"/>
        <v>0</v>
      </c>
    </row>
    <row r="121" spans="2:17" s="149" customFormat="1" x14ac:dyDescent="0.25">
      <c r="B121" s="353">
        <v>33</v>
      </c>
      <c r="C121" s="250" t="s">
        <v>23</v>
      </c>
      <c r="D121" s="309" t="str">
        <f>IF(Q124&lt;&gt;0,VLOOKUP($E$9,Info_County_Code,2,FALSE),"")</f>
        <v/>
      </c>
      <c r="E121" s="248"/>
      <c r="F121" s="351"/>
      <c r="G121" s="351"/>
      <c r="H121" s="351"/>
      <c r="I121" s="304"/>
      <c r="J121" s="304"/>
      <c r="K121" s="354" t="str">
        <f>IF(NOT(ISBLANK(E121)),$K$29,"")</f>
        <v/>
      </c>
      <c r="L121" s="349"/>
      <c r="M121" s="349"/>
      <c r="N121" s="304"/>
      <c r="O121" s="304"/>
      <c r="P121" s="350"/>
      <c r="Q121" s="239">
        <f t="shared" ref="Q121:Q124" si="146">SUM(L121:P121)</f>
        <v>0</v>
      </c>
    </row>
    <row r="122" spans="2:17" s="149" customFormat="1" x14ac:dyDescent="0.25">
      <c r="B122" s="353">
        <v>33</v>
      </c>
      <c r="C122" s="355" t="s">
        <v>25</v>
      </c>
      <c r="D122" s="356" t="str">
        <f t="shared" ref="D122:J122" si="147">IF(ISBLANK(D121),"",D121)</f>
        <v/>
      </c>
      <c r="E122" s="357" t="str">
        <f t="shared" si="147"/>
        <v/>
      </c>
      <c r="F122" s="358" t="str">
        <f t="shared" si="147"/>
        <v/>
      </c>
      <c r="G122" s="358" t="str">
        <f t="shared" si="147"/>
        <v/>
      </c>
      <c r="H122" s="358" t="str">
        <f t="shared" si="147"/>
        <v/>
      </c>
      <c r="I122" s="359" t="str">
        <f t="shared" si="147"/>
        <v/>
      </c>
      <c r="J122" s="359" t="str">
        <f t="shared" si="147"/>
        <v/>
      </c>
      <c r="K122" s="360" t="str">
        <f>IF(NOT(ISBLANK(E121)),$K$30,"")</f>
        <v/>
      </c>
      <c r="L122" s="349"/>
      <c r="M122" s="349"/>
      <c r="N122" s="304"/>
      <c r="O122" s="304"/>
      <c r="P122" s="350"/>
      <c r="Q122" s="239">
        <f t="shared" si="146"/>
        <v>0</v>
      </c>
    </row>
    <row r="123" spans="2:17" s="149" customFormat="1" x14ac:dyDescent="0.25">
      <c r="B123" s="353">
        <v>33</v>
      </c>
      <c r="C123" s="355" t="s">
        <v>27</v>
      </c>
      <c r="D123" s="356" t="str">
        <f t="shared" ref="D123:J123" si="148">IF(ISBLANK(D121),"",D121)</f>
        <v/>
      </c>
      <c r="E123" s="361" t="str">
        <f t="shared" si="148"/>
        <v/>
      </c>
      <c r="F123" s="362" t="str">
        <f t="shared" si="148"/>
        <v/>
      </c>
      <c r="G123" s="362" t="str">
        <f t="shared" si="148"/>
        <v/>
      </c>
      <c r="H123" s="362" t="str">
        <f t="shared" si="148"/>
        <v/>
      </c>
      <c r="I123" s="360" t="str">
        <f t="shared" si="148"/>
        <v/>
      </c>
      <c r="J123" s="360" t="str">
        <f t="shared" si="148"/>
        <v/>
      </c>
      <c r="K123" s="360" t="str">
        <f>IF(NOT(ISBLANK(E121)),$K$31,"")</f>
        <v/>
      </c>
      <c r="L123" s="349"/>
      <c r="M123" s="349"/>
      <c r="N123" s="304"/>
      <c r="O123" s="304"/>
      <c r="P123" s="350"/>
      <c r="Q123" s="239">
        <f t="shared" si="146"/>
        <v>0</v>
      </c>
    </row>
    <row r="124" spans="2:17" s="149" customFormat="1" ht="15.6" x14ac:dyDescent="0.3">
      <c r="B124" s="363">
        <v>33</v>
      </c>
      <c r="C124" s="363" t="s">
        <v>202</v>
      </c>
      <c r="D124" s="364" t="str">
        <f t="shared" ref="D124:J124" si="149">IF(ISBLANK(D121),"",D121)</f>
        <v/>
      </c>
      <c r="E124" s="373" t="str">
        <f t="shared" si="149"/>
        <v/>
      </c>
      <c r="F124" s="374" t="str">
        <f t="shared" si="149"/>
        <v/>
      </c>
      <c r="G124" s="374" t="str">
        <f t="shared" si="149"/>
        <v/>
      </c>
      <c r="H124" s="374" t="str">
        <f t="shared" si="149"/>
        <v/>
      </c>
      <c r="I124" s="368" t="str">
        <f t="shared" si="149"/>
        <v/>
      </c>
      <c r="J124" s="368" t="str">
        <f t="shared" si="149"/>
        <v/>
      </c>
      <c r="K124" s="368" t="str">
        <f>IF(NOT(ISBLANK(E121)),$K$32,"")</f>
        <v/>
      </c>
      <c r="L124" s="375">
        <f t="shared" ref="L124" si="150">SUM(L121:L123)</f>
        <v>0</v>
      </c>
      <c r="M124" s="375">
        <f>SUM(M121:M123)</f>
        <v>0</v>
      </c>
      <c r="N124" s="376">
        <f t="shared" ref="N124:P124" si="151">SUM(N121:N123)</f>
        <v>0</v>
      </c>
      <c r="O124" s="376">
        <f t="shared" si="151"/>
        <v>0</v>
      </c>
      <c r="P124" s="377">
        <f t="shared" si="151"/>
        <v>0</v>
      </c>
      <c r="Q124" s="368">
        <f t="shared" si="146"/>
        <v>0</v>
      </c>
    </row>
    <row r="125" spans="2:17" s="149" customFormat="1" x14ac:dyDescent="0.25">
      <c r="B125" s="353">
        <v>34</v>
      </c>
      <c r="C125" s="250" t="s">
        <v>23</v>
      </c>
      <c r="D125" s="309" t="str">
        <f>IF(Q128&lt;&gt;0,VLOOKUP($E$9,Info_County_Code,2,FALSE),"")</f>
        <v/>
      </c>
      <c r="E125" s="248"/>
      <c r="F125" s="351"/>
      <c r="G125" s="351"/>
      <c r="H125" s="351"/>
      <c r="I125" s="304"/>
      <c r="J125" s="304"/>
      <c r="K125" s="354" t="str">
        <f>IF(NOT(ISBLANK(E125)),$K$29,"")</f>
        <v/>
      </c>
      <c r="L125" s="349"/>
      <c r="M125" s="349"/>
      <c r="N125" s="304"/>
      <c r="O125" s="304"/>
      <c r="P125" s="350"/>
      <c r="Q125" s="239">
        <f t="shared" si="97"/>
        <v>0</v>
      </c>
    </row>
    <row r="126" spans="2:17" s="149" customFormat="1" x14ac:dyDescent="0.25">
      <c r="B126" s="353">
        <v>34</v>
      </c>
      <c r="C126" s="355" t="s">
        <v>25</v>
      </c>
      <c r="D126" s="356" t="str">
        <f t="shared" ref="D126:J126" si="152">IF(ISBLANK(D125),"",D125)</f>
        <v/>
      </c>
      <c r="E126" s="357" t="str">
        <f t="shared" si="152"/>
        <v/>
      </c>
      <c r="F126" s="358" t="str">
        <f t="shared" si="152"/>
        <v/>
      </c>
      <c r="G126" s="358" t="str">
        <f t="shared" si="152"/>
        <v/>
      </c>
      <c r="H126" s="358" t="str">
        <f t="shared" si="152"/>
        <v/>
      </c>
      <c r="I126" s="359" t="str">
        <f t="shared" si="152"/>
        <v/>
      </c>
      <c r="J126" s="359" t="str">
        <f t="shared" si="152"/>
        <v/>
      </c>
      <c r="K126" s="360" t="str">
        <f>IF(NOT(ISBLANK(E125)),$K$30,"")</f>
        <v/>
      </c>
      <c r="L126" s="349"/>
      <c r="M126" s="349"/>
      <c r="N126" s="304"/>
      <c r="O126" s="304"/>
      <c r="P126" s="350"/>
      <c r="Q126" s="239">
        <f t="shared" si="97"/>
        <v>0</v>
      </c>
    </row>
    <row r="127" spans="2:17" s="149" customFormat="1" x14ac:dyDescent="0.25">
      <c r="B127" s="353">
        <v>34</v>
      </c>
      <c r="C127" s="355" t="s">
        <v>27</v>
      </c>
      <c r="D127" s="356" t="str">
        <f t="shared" ref="D127:J127" si="153">IF(ISBLANK(D125),"",D125)</f>
        <v/>
      </c>
      <c r="E127" s="361" t="str">
        <f t="shared" si="153"/>
        <v/>
      </c>
      <c r="F127" s="362" t="str">
        <f t="shared" si="153"/>
        <v/>
      </c>
      <c r="G127" s="362" t="str">
        <f t="shared" si="153"/>
        <v/>
      </c>
      <c r="H127" s="362" t="str">
        <f t="shared" si="153"/>
        <v/>
      </c>
      <c r="I127" s="360" t="str">
        <f t="shared" si="153"/>
        <v/>
      </c>
      <c r="J127" s="360" t="str">
        <f t="shared" si="153"/>
        <v/>
      </c>
      <c r="K127" s="360" t="str">
        <f>IF(NOT(ISBLANK(E125)),$K$31,"")</f>
        <v/>
      </c>
      <c r="L127" s="349"/>
      <c r="M127" s="349"/>
      <c r="N127" s="304"/>
      <c r="O127" s="304"/>
      <c r="P127" s="350"/>
      <c r="Q127" s="239">
        <f t="shared" si="97"/>
        <v>0</v>
      </c>
    </row>
    <row r="128" spans="2:17" s="149" customFormat="1" ht="15.6" x14ac:dyDescent="0.3">
      <c r="B128" s="363">
        <v>34</v>
      </c>
      <c r="C128" s="363" t="s">
        <v>202</v>
      </c>
      <c r="D128" s="364" t="str">
        <f t="shared" ref="D128:J128" si="154">IF(ISBLANK(D125),"",D125)</f>
        <v/>
      </c>
      <c r="E128" s="373" t="str">
        <f t="shared" si="154"/>
        <v/>
      </c>
      <c r="F128" s="374" t="str">
        <f t="shared" si="154"/>
        <v/>
      </c>
      <c r="G128" s="374" t="str">
        <f t="shared" si="154"/>
        <v/>
      </c>
      <c r="H128" s="374" t="str">
        <f t="shared" si="154"/>
        <v/>
      </c>
      <c r="I128" s="368" t="str">
        <f t="shared" si="154"/>
        <v/>
      </c>
      <c r="J128" s="368" t="str">
        <f t="shared" si="154"/>
        <v/>
      </c>
      <c r="K128" s="368" t="str">
        <f>IF(NOT(ISBLANK(E125)),$K$32,"")</f>
        <v/>
      </c>
      <c r="L128" s="375">
        <f t="shared" ref="L128" si="155">SUM(L125:L127)</f>
        <v>0</v>
      </c>
      <c r="M128" s="375">
        <f>SUM(M125:M127)</f>
        <v>0</v>
      </c>
      <c r="N128" s="376">
        <f t="shared" ref="N128:P128" si="156">SUM(N125:N127)</f>
        <v>0</v>
      </c>
      <c r="O128" s="376">
        <f t="shared" si="156"/>
        <v>0</v>
      </c>
      <c r="P128" s="377">
        <f t="shared" si="156"/>
        <v>0</v>
      </c>
      <c r="Q128" s="368">
        <f t="shared" si="97"/>
        <v>0</v>
      </c>
    </row>
  </sheetData>
  <sheetProtection algorithmName="SHA-512" hashValue="EADbAK9AiGBkFxNhGHMHI6pon7IjEUj3Tdo22kxbM9m/gdZYwLQriEzG2cafpdbnrr4SjEQVkqJjQ+lH8Rq9Sw==" saltValue="mbLU9+Om4brfofBfY07TwA=="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4" zeroHeight="1" x14ac:dyDescent="0.3"/>
  <cols>
    <col min="1" max="1" width="128" style="98" customWidth="1"/>
    <col min="2" max="2" width="9.21875" style="98" hidden="1" customWidth="1"/>
    <col min="3" max="16384" width="9.21875" style="98" hidden="1"/>
  </cols>
  <sheetData>
    <row r="1" spans="1:1" ht="15.75" customHeight="1" x14ac:dyDescent="0.3">
      <c r="A1" s="118" t="s">
        <v>773</v>
      </c>
    </row>
    <row r="2" spans="1:1" ht="15.6" x14ac:dyDescent="0.3">
      <c r="A2" s="120" t="s">
        <v>313</v>
      </c>
    </row>
    <row r="3" spans="1:1" ht="15.6" x14ac:dyDescent="0.3">
      <c r="A3" s="120" t="s">
        <v>312</v>
      </c>
    </row>
    <row r="4" spans="1:1" ht="15.6" x14ac:dyDescent="0.3">
      <c r="A4" s="120" t="s">
        <v>485</v>
      </c>
    </row>
    <row r="5" spans="1:1" ht="15.6" x14ac:dyDescent="0.3">
      <c r="A5" s="120" t="s">
        <v>486</v>
      </c>
    </row>
    <row r="6" spans="1:1" ht="15.6" x14ac:dyDescent="0.3">
      <c r="A6" s="120" t="s">
        <v>487</v>
      </c>
    </row>
    <row r="7" spans="1:1" ht="15.6" x14ac:dyDescent="0.3">
      <c r="A7" s="120" t="s">
        <v>737</v>
      </c>
    </row>
    <row r="8" spans="1:1" ht="45.6" x14ac:dyDescent="0.3">
      <c r="A8" s="120" t="s">
        <v>488</v>
      </c>
    </row>
    <row r="9" spans="1:1" ht="15.6" x14ac:dyDescent="0.3">
      <c r="A9" s="120" t="s">
        <v>429</v>
      </c>
    </row>
    <row r="10" spans="1:1" ht="120.6" x14ac:dyDescent="0.3">
      <c r="A10" s="120" t="s">
        <v>489</v>
      </c>
    </row>
    <row r="11" spans="1:1" ht="15.6" x14ac:dyDescent="0.3">
      <c r="A11" s="120" t="s">
        <v>490</v>
      </c>
    </row>
    <row r="12" spans="1:1" ht="15.6" x14ac:dyDescent="0.3">
      <c r="A12" s="120" t="s">
        <v>491</v>
      </c>
    </row>
    <row r="13" spans="1:1" ht="15.6" x14ac:dyDescent="0.3">
      <c r="A13" s="120" t="s">
        <v>758</v>
      </c>
    </row>
    <row r="14" spans="1:1" ht="15.6" x14ac:dyDescent="0.3">
      <c r="A14" s="120" t="s">
        <v>492</v>
      </c>
    </row>
    <row r="15" spans="1:1" ht="15.6" x14ac:dyDescent="0.3">
      <c r="A15" s="120" t="s">
        <v>424</v>
      </c>
    </row>
    <row r="16" spans="1:1" ht="30.6" x14ac:dyDescent="0.3">
      <c r="A16" s="120" t="s">
        <v>493</v>
      </c>
    </row>
    <row r="17" spans="1:1" ht="15.6" x14ac:dyDescent="0.3">
      <c r="A17" s="120" t="s">
        <v>326</v>
      </c>
    </row>
    <row r="18" spans="1:1" ht="15.6" x14ac:dyDescent="0.3">
      <c r="A18" s="120" t="s">
        <v>434</v>
      </c>
    </row>
    <row r="19" spans="1:1" ht="15.6" x14ac:dyDescent="0.3">
      <c r="A19" s="120" t="s">
        <v>435</v>
      </c>
    </row>
    <row r="20" spans="1:1" ht="15.6" x14ac:dyDescent="0.3">
      <c r="A20" s="120" t="s">
        <v>436</v>
      </c>
    </row>
    <row r="21" spans="1:1" ht="15.6" x14ac:dyDescent="0.3">
      <c r="A21" s="120" t="s">
        <v>494</v>
      </c>
    </row>
    <row r="22" spans="1:1" ht="45.6" x14ac:dyDescent="0.3">
      <c r="A22" s="120" t="s">
        <v>495</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496</v>
      </c>
    </row>
    <row r="29" spans="1:1" ht="30.6" x14ac:dyDescent="0.3">
      <c r="A29" s="120" t="s">
        <v>497</v>
      </c>
    </row>
    <row r="30" spans="1:1" ht="30.6" x14ac:dyDescent="0.3">
      <c r="A30" s="120" t="s">
        <v>498</v>
      </c>
    </row>
    <row r="31" spans="1:1" ht="30.6" x14ac:dyDescent="0.3">
      <c r="A31" s="120" t="s">
        <v>499</v>
      </c>
    </row>
    <row r="32" spans="1:1" ht="30.6" x14ac:dyDescent="0.3">
      <c r="A32" s="120" t="s">
        <v>500</v>
      </c>
    </row>
    <row r="33" spans="1:1" ht="15.6" x14ac:dyDescent="0.3">
      <c r="A33" s="120" t="s">
        <v>501</v>
      </c>
    </row>
    <row r="34" spans="1:1" ht="30.6" x14ac:dyDescent="0.3">
      <c r="A34" s="120" t="s">
        <v>502</v>
      </c>
    </row>
    <row r="35" spans="1:1" ht="30.6" x14ac:dyDescent="0.3">
      <c r="A35" s="120" t="s">
        <v>503</v>
      </c>
    </row>
    <row r="36" spans="1:1" ht="30.6" x14ac:dyDescent="0.3">
      <c r="A36" s="120" t="s">
        <v>504</v>
      </c>
    </row>
    <row r="37" spans="1:1" ht="30.6" x14ac:dyDescent="0.3">
      <c r="A37" s="120" t="s">
        <v>505</v>
      </c>
    </row>
    <row r="38" spans="1:1" ht="30.6" x14ac:dyDescent="0.3">
      <c r="A38" s="120" t="s">
        <v>506</v>
      </c>
    </row>
    <row r="39" spans="1:1" ht="15.6" x14ac:dyDescent="0.3">
      <c r="A39" s="120" t="s">
        <v>507</v>
      </c>
    </row>
    <row r="40" spans="1:1" ht="15.6" x14ac:dyDescent="0.3">
      <c r="A40" s="120" t="s">
        <v>508</v>
      </c>
    </row>
    <row r="41" spans="1:1" ht="15.6" x14ac:dyDescent="0.3">
      <c r="A41" s="120" t="s">
        <v>509</v>
      </c>
    </row>
    <row r="42" spans="1:1" ht="15.6" x14ac:dyDescent="0.3">
      <c r="A42" s="120" t="s">
        <v>510</v>
      </c>
    </row>
    <row r="43" spans="1:1" ht="15.6" x14ac:dyDescent="0.3">
      <c r="A43" s="120" t="s">
        <v>511</v>
      </c>
    </row>
    <row r="44" spans="1:1" ht="30.6" x14ac:dyDescent="0.3">
      <c r="A44" s="120" t="s">
        <v>512</v>
      </c>
    </row>
    <row r="45" spans="1:1" ht="15.6" x14ac:dyDescent="0.3">
      <c r="A45" s="120" t="s">
        <v>513</v>
      </c>
    </row>
    <row r="46" spans="1:1" ht="15.6" x14ac:dyDescent="0.3">
      <c r="A46" s="120" t="s">
        <v>514</v>
      </c>
    </row>
    <row r="47" spans="1:1" ht="15.6" x14ac:dyDescent="0.3">
      <c r="A47" s="120" t="s">
        <v>515</v>
      </c>
    </row>
    <row r="48" spans="1:1" ht="15.6" x14ac:dyDescent="0.3">
      <c r="A48" s="120" t="s">
        <v>516</v>
      </c>
    </row>
    <row r="49" spans="1:1" ht="15.6" x14ac:dyDescent="0.3">
      <c r="A49" s="120" t="s">
        <v>517</v>
      </c>
    </row>
    <row r="50" spans="1:1" ht="15.6" x14ac:dyDescent="0.3">
      <c r="A50" s="120" t="s">
        <v>518</v>
      </c>
    </row>
    <row r="51" spans="1:1" ht="15.6" x14ac:dyDescent="0.3">
      <c r="A51" s="120" t="s">
        <v>470</v>
      </c>
    </row>
    <row r="52" spans="1:1" ht="15.6" x14ac:dyDescent="0.3">
      <c r="A52" s="120" t="s">
        <v>763</v>
      </c>
    </row>
    <row r="53" spans="1:1" ht="15.6" x14ac:dyDescent="0.3">
      <c r="A53" s="120" t="s">
        <v>764</v>
      </c>
    </row>
    <row r="54" spans="1:1" ht="15.6" x14ac:dyDescent="0.3">
      <c r="A54" s="120" t="s">
        <v>765</v>
      </c>
    </row>
    <row r="55" spans="1:1" ht="15.6" x14ac:dyDescent="0.3">
      <c r="A55" s="120" t="s">
        <v>766</v>
      </c>
    </row>
    <row r="56" spans="1:1" ht="15.6" x14ac:dyDescent="0.3">
      <c r="A56" s="120" t="s">
        <v>767</v>
      </c>
    </row>
    <row r="57" spans="1:1" ht="15.6" x14ac:dyDescent="0.3">
      <c r="A57" s="120" t="s">
        <v>519</v>
      </c>
    </row>
    <row r="58" spans="1:1" ht="45.6" x14ac:dyDescent="0.3">
      <c r="A58" s="120" t="s">
        <v>520</v>
      </c>
    </row>
    <row r="59" spans="1:1" ht="75.599999999999994" x14ac:dyDescent="0.3">
      <c r="A59" s="120" t="s">
        <v>521</v>
      </c>
    </row>
    <row r="60" spans="1:1" ht="75.599999999999994" x14ac:dyDescent="0.3">
      <c r="A60" s="120" t="s">
        <v>522</v>
      </c>
    </row>
    <row r="61" spans="1:1" ht="15.6" x14ac:dyDescent="0.3">
      <c r="A61" s="120" t="s">
        <v>523</v>
      </c>
    </row>
    <row r="62" spans="1:1" ht="45.6" x14ac:dyDescent="0.3">
      <c r="A62" s="120" t="s">
        <v>524</v>
      </c>
    </row>
    <row r="63" spans="1:1" ht="45.6" x14ac:dyDescent="0.3">
      <c r="A63" s="120" t="s">
        <v>525</v>
      </c>
    </row>
    <row r="64" spans="1:1" ht="75.599999999999994" x14ac:dyDescent="0.3">
      <c r="A64" s="120" t="s">
        <v>526</v>
      </c>
    </row>
    <row r="65" spans="1:1" ht="15.6" x14ac:dyDescent="0.3">
      <c r="A65" s="120" t="s">
        <v>527</v>
      </c>
    </row>
    <row r="66" spans="1:1" ht="30.6" x14ac:dyDescent="0.3">
      <c r="A66" s="120" t="s">
        <v>528</v>
      </c>
    </row>
    <row r="67" spans="1:1" ht="30.6" x14ac:dyDescent="0.3">
      <c r="A67" s="120" t="s">
        <v>529</v>
      </c>
    </row>
    <row r="68" spans="1:1" ht="30.6" x14ac:dyDescent="0.3">
      <c r="A68" s="120" t="s">
        <v>530</v>
      </c>
    </row>
    <row r="69" spans="1:1" ht="30.6" x14ac:dyDescent="0.3">
      <c r="A69" s="120" t="s">
        <v>531</v>
      </c>
    </row>
    <row r="70" spans="1:1" ht="30.6" x14ac:dyDescent="0.3">
      <c r="A70" s="120" t="s">
        <v>532</v>
      </c>
    </row>
    <row r="71" spans="1:1" ht="15.6" x14ac:dyDescent="0.3">
      <c r="A71" s="120" t="s">
        <v>533</v>
      </c>
    </row>
    <row r="72" spans="1:1" ht="45.6" x14ac:dyDescent="0.3">
      <c r="A72" s="120" t="s">
        <v>534</v>
      </c>
    </row>
    <row r="73" spans="1:1" ht="15.6" x14ac:dyDescent="0.3">
      <c r="A73" s="120" t="s">
        <v>535</v>
      </c>
    </row>
    <row r="74" spans="1:1" ht="15.6" x14ac:dyDescent="0.3">
      <c r="A74" s="120" t="s">
        <v>536</v>
      </c>
    </row>
    <row r="75" spans="1:1" ht="15.6" x14ac:dyDescent="0.3">
      <c r="A75" s="120" t="s">
        <v>537</v>
      </c>
    </row>
    <row r="76" spans="1:1" ht="15.6" x14ac:dyDescent="0.3">
      <c r="A76" s="120" t="s">
        <v>538</v>
      </c>
    </row>
    <row r="77" spans="1:1" ht="15.6" x14ac:dyDescent="0.3">
      <c r="A77" s="120" t="s">
        <v>539</v>
      </c>
    </row>
    <row r="78" spans="1:1" ht="15.6" x14ac:dyDescent="0.3">
      <c r="A78" s="120" t="s">
        <v>540</v>
      </c>
    </row>
    <row r="79" spans="1:1" ht="15.6" x14ac:dyDescent="0.3">
      <c r="A79" s="120" t="s">
        <v>541</v>
      </c>
    </row>
    <row r="80" spans="1:1" ht="30.6" x14ac:dyDescent="0.3">
      <c r="A80" s="120" t="s">
        <v>542</v>
      </c>
    </row>
    <row r="81" spans="1:1" ht="30.6" x14ac:dyDescent="0.3">
      <c r="A81" s="120" t="s">
        <v>543</v>
      </c>
    </row>
    <row r="82" spans="1:1" ht="30.6" x14ac:dyDescent="0.3">
      <c r="A82" s="120" t="s">
        <v>544</v>
      </c>
    </row>
    <row r="83" spans="1:1" ht="30.6" x14ac:dyDescent="0.3">
      <c r="A83" s="120" t="s">
        <v>545</v>
      </c>
    </row>
    <row r="84" spans="1:1" ht="30.6" x14ac:dyDescent="0.3">
      <c r="A84" s="120" t="s">
        <v>546</v>
      </c>
    </row>
    <row r="85" spans="1:1" ht="15.6" x14ac:dyDescent="0.3">
      <c r="A85" s="120" t="s">
        <v>547</v>
      </c>
    </row>
    <row r="86" spans="1:1" ht="45.6" x14ac:dyDescent="0.3">
      <c r="A86" s="120" t="s">
        <v>548</v>
      </c>
    </row>
    <row r="87" spans="1:1" ht="15.6" x14ac:dyDescent="0.3">
      <c r="A87" s="120" t="s">
        <v>549</v>
      </c>
    </row>
    <row r="88" spans="1:1" ht="15.6" x14ac:dyDescent="0.3">
      <c r="A88" s="120" t="s">
        <v>550</v>
      </c>
    </row>
    <row r="89" spans="1:1" ht="15.6" x14ac:dyDescent="0.3">
      <c r="A89" s="120" t="s">
        <v>551</v>
      </c>
    </row>
    <row r="90" spans="1:1" ht="15.6" x14ac:dyDescent="0.3">
      <c r="A90" s="120" t="s">
        <v>552</v>
      </c>
    </row>
    <row r="91" spans="1:1" ht="15.6" x14ac:dyDescent="0.3">
      <c r="A91" s="120" t="s">
        <v>553</v>
      </c>
    </row>
    <row r="92" spans="1:1" ht="15.6" x14ac:dyDescent="0.3">
      <c r="A92" s="120" t="s">
        <v>554</v>
      </c>
    </row>
    <row r="93" spans="1:1" ht="15.6" x14ac:dyDescent="0.3">
      <c r="A93" s="120" t="s">
        <v>555</v>
      </c>
    </row>
    <row r="94" spans="1:1" ht="30.6" x14ac:dyDescent="0.3">
      <c r="A94" s="120" t="s">
        <v>556</v>
      </c>
    </row>
    <row r="95" spans="1:1" ht="30.6" x14ac:dyDescent="0.3">
      <c r="A95" s="120" t="s">
        <v>557</v>
      </c>
    </row>
    <row r="96" spans="1:1" ht="30.6" x14ac:dyDescent="0.3">
      <c r="A96" s="120" t="s">
        <v>558</v>
      </c>
    </row>
    <row r="97" spans="1:1" ht="30.6" x14ac:dyDescent="0.3">
      <c r="A97" s="120" t="s">
        <v>559</v>
      </c>
    </row>
    <row r="98" spans="1:1" ht="30.6" x14ac:dyDescent="0.3">
      <c r="A98" s="120" t="s">
        <v>560</v>
      </c>
    </row>
    <row r="99" spans="1:1" ht="15.6" x14ac:dyDescent="0.3">
      <c r="A99" s="120" t="s">
        <v>561</v>
      </c>
    </row>
    <row r="100" spans="1:1" ht="45.6" x14ac:dyDescent="0.3">
      <c r="A100" s="120" t="s">
        <v>562</v>
      </c>
    </row>
    <row r="101" spans="1:1" ht="15.6" x14ac:dyDescent="0.3">
      <c r="A101" s="120" t="s">
        <v>563</v>
      </c>
    </row>
    <row r="102" spans="1:1" ht="15.6" x14ac:dyDescent="0.3">
      <c r="A102" s="120" t="s">
        <v>564</v>
      </c>
    </row>
    <row r="103" spans="1:1" ht="15.6" x14ac:dyDescent="0.3">
      <c r="A103" s="120" t="s">
        <v>565</v>
      </c>
    </row>
    <row r="104" spans="1:1" ht="15.6" x14ac:dyDescent="0.3">
      <c r="A104" s="120" t="s">
        <v>566</v>
      </c>
    </row>
    <row r="105" spans="1:1" ht="15.6" x14ac:dyDescent="0.3">
      <c r="A105" s="120" t="s">
        <v>567</v>
      </c>
    </row>
    <row r="106" spans="1:1" ht="15.6" x14ac:dyDescent="0.3">
      <c r="A106" s="120" t="s">
        <v>568</v>
      </c>
    </row>
    <row r="107" spans="1:1" ht="15.6" x14ac:dyDescent="0.3">
      <c r="A107" s="120" t="s">
        <v>569</v>
      </c>
    </row>
    <row r="108" spans="1:1" ht="15.6" x14ac:dyDescent="0.3">
      <c r="A108" s="120" t="s">
        <v>570</v>
      </c>
    </row>
    <row r="109" spans="1:1" ht="15.6" x14ac:dyDescent="0.3">
      <c r="A109" s="120" t="s">
        <v>571</v>
      </c>
    </row>
    <row r="110" spans="1:1" ht="15.6" x14ac:dyDescent="0.3">
      <c r="A110" s="120" t="s">
        <v>572</v>
      </c>
    </row>
    <row r="111" spans="1:1" ht="15.6" x14ac:dyDescent="0.3">
      <c r="A111" s="120" t="s">
        <v>573</v>
      </c>
    </row>
    <row r="112" spans="1:1" ht="15.6" x14ac:dyDescent="0.3">
      <c r="A112" s="120" t="s">
        <v>574</v>
      </c>
    </row>
    <row r="113" spans="1:1" ht="15.6" x14ac:dyDescent="0.3">
      <c r="A113" s="120" t="s">
        <v>575</v>
      </c>
    </row>
    <row r="114" spans="1:1" ht="15.6" hidden="1" x14ac:dyDescent="0.3">
      <c r="A114" s="97"/>
    </row>
    <row r="115" spans="1:1" ht="15.6" hidden="1" x14ac:dyDescent="0.3">
      <c r="A115" s="97"/>
    </row>
  </sheetData>
  <sheetProtection algorithmName="SHA-512" hashValue="nVYjI54aKxq5YysI9aQP8UQjAY57x8iVyBemkhYbRkaqItMUHmuxeY/hLZYZhKCje9RxKfP7F4Xt6Mh8TO+9CA==" saltValue="Kxn7u+gdqwzRfZu04N83h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C9" sqref="C9"/>
    </sheetView>
  </sheetViews>
  <sheetFormatPr defaultColWidth="0" defaultRowHeight="15" zeroHeight="1" x14ac:dyDescent="0.25"/>
  <cols>
    <col min="1" max="1" width="2.77734375" style="128" customWidth="1"/>
    <col min="2" max="2" width="6.77734375" style="128" customWidth="1"/>
    <col min="3" max="3" width="11.77734375" style="128" customWidth="1"/>
    <col min="4" max="4" width="42" style="128" customWidth="1"/>
    <col min="5" max="5" width="29.77734375" style="128" customWidth="1"/>
    <col min="6" max="6" width="28.77734375" style="128" bestFit="1" customWidth="1"/>
    <col min="7" max="7" width="22" style="128" customWidth="1"/>
    <col min="8" max="8" width="20.21875" style="128" customWidth="1"/>
    <col min="9" max="9" width="19.21875" style="128" customWidth="1"/>
    <col min="10" max="11" width="17.77734375" style="128" customWidth="1"/>
    <col min="12" max="12" width="17.77734375" style="128" hidden="1" customWidth="1"/>
    <col min="13" max="14" width="22.44140625" style="128" hidden="1" customWidth="1"/>
    <col min="15" max="15" width="21" style="128" hidden="1" customWidth="1"/>
    <col min="16" max="17" width="21.21875" style="128" hidden="1" customWidth="1"/>
    <col min="18" max="21" width="22.44140625" style="128" hidden="1" customWidth="1"/>
    <col min="22" max="22" width="19" style="128" hidden="1" customWidth="1"/>
    <col min="23" max="16384" width="9.21875" style="128" hidden="1"/>
  </cols>
  <sheetData>
    <row r="1" spans="1:22" x14ac:dyDescent="0.25">
      <c r="A1" s="112" t="s">
        <v>777</v>
      </c>
      <c r="B1" s="113" t="s">
        <v>277</v>
      </c>
      <c r="C1" s="149"/>
      <c r="D1" s="149"/>
      <c r="E1" s="153"/>
      <c r="F1" s="149"/>
      <c r="G1" s="149"/>
      <c r="H1" s="149"/>
      <c r="I1" s="153"/>
      <c r="J1" s="149"/>
      <c r="K1" s="115" t="s">
        <v>275</v>
      </c>
      <c r="L1" s="153"/>
      <c r="M1" s="149"/>
      <c r="N1" s="149"/>
      <c r="O1" s="149"/>
      <c r="P1" s="149"/>
      <c r="Q1" s="149"/>
      <c r="R1" s="149"/>
      <c r="S1" s="149"/>
      <c r="T1" s="149"/>
      <c r="U1" s="149"/>
      <c r="V1" s="149"/>
    </row>
    <row r="2" spans="1:22" ht="15.6" thickBot="1" x14ac:dyDescent="0.3">
      <c r="A2" s="149"/>
      <c r="B2" s="114" t="s">
        <v>276</v>
      </c>
      <c r="C2" s="150"/>
      <c r="D2" s="150"/>
      <c r="E2" s="152"/>
      <c r="F2" s="150"/>
      <c r="G2" s="150"/>
      <c r="H2" s="150"/>
      <c r="I2" s="152"/>
      <c r="J2" s="150"/>
      <c r="K2" s="152"/>
      <c r="L2" s="153"/>
      <c r="M2" s="149"/>
      <c r="N2" s="149"/>
      <c r="O2" s="149"/>
      <c r="P2" s="149"/>
      <c r="Q2" s="149"/>
      <c r="R2" s="149"/>
      <c r="S2" s="149"/>
      <c r="T2" s="149"/>
      <c r="U2" s="149"/>
      <c r="V2" s="149"/>
    </row>
    <row r="3" spans="1:22" x14ac:dyDescent="0.25">
      <c r="A3" s="149"/>
      <c r="B3" s="3"/>
      <c r="C3" s="3"/>
      <c r="D3" s="3"/>
      <c r="E3" s="149"/>
      <c r="F3" s="149"/>
      <c r="G3" s="149"/>
      <c r="H3" s="149"/>
      <c r="I3" s="149"/>
      <c r="J3" s="149"/>
      <c r="K3" s="149"/>
      <c r="L3" s="149"/>
      <c r="M3" s="149"/>
      <c r="N3" s="149"/>
      <c r="O3" s="149"/>
      <c r="P3" s="149"/>
      <c r="Q3" s="149"/>
      <c r="R3" s="149"/>
      <c r="S3" s="149"/>
      <c r="T3" s="149"/>
      <c r="U3" s="149"/>
      <c r="V3" s="149"/>
    </row>
    <row r="4" spans="1:22" s="113" customFormat="1" x14ac:dyDescent="0.25">
      <c r="A4" s="154"/>
      <c r="B4" s="116" t="s">
        <v>744</v>
      </c>
      <c r="C4" s="154"/>
      <c r="D4" s="154"/>
      <c r="E4" s="154"/>
      <c r="F4" s="154"/>
      <c r="G4" s="154"/>
      <c r="H4" s="154"/>
      <c r="I4" s="154"/>
      <c r="J4" s="154"/>
      <c r="K4" s="154"/>
      <c r="L4" s="154"/>
      <c r="M4" s="154"/>
      <c r="N4" s="154"/>
      <c r="O4" s="154"/>
      <c r="P4" s="154"/>
      <c r="Q4" s="154"/>
      <c r="R4" s="154"/>
      <c r="S4" s="154"/>
      <c r="T4" s="154"/>
      <c r="U4" s="154"/>
      <c r="V4" s="154"/>
    </row>
    <row r="5" spans="1:22" ht="17.399999999999999" x14ac:dyDescent="0.25">
      <c r="A5" s="149"/>
      <c r="B5" s="117" t="str">
        <f>'1. Information'!B5</f>
        <v>Annual Mental Health Services Act (MHSA) Revenue and Expenditure Report</v>
      </c>
      <c r="C5" s="149"/>
      <c r="D5" s="151"/>
      <c r="E5" s="151"/>
      <c r="F5" s="151"/>
      <c r="G5" s="151"/>
      <c r="H5" s="151"/>
      <c r="I5" s="151"/>
      <c r="J5" s="149"/>
      <c r="K5" s="149"/>
      <c r="L5" s="149"/>
      <c r="M5" s="149"/>
      <c r="N5" s="149"/>
      <c r="O5" s="149"/>
      <c r="P5" s="149"/>
      <c r="Q5" s="149"/>
      <c r="R5" s="149"/>
      <c r="S5" s="149"/>
      <c r="T5" s="149"/>
      <c r="U5" s="149"/>
      <c r="V5" s="149"/>
    </row>
    <row r="6" spans="1:22" ht="17.399999999999999" x14ac:dyDescent="0.25">
      <c r="A6" s="149"/>
      <c r="B6" s="117" t="str">
        <f>'1. Information'!B6</f>
        <v>Fiscal Year: 2022-2023</v>
      </c>
      <c r="C6" s="149"/>
      <c r="D6" s="151"/>
      <c r="E6" s="151"/>
      <c r="F6" s="151"/>
      <c r="G6" s="151"/>
      <c r="H6" s="151"/>
      <c r="I6" s="151"/>
      <c r="J6" s="149"/>
      <c r="K6" s="149"/>
      <c r="L6" s="149"/>
      <c r="M6" s="149"/>
      <c r="N6" s="149"/>
      <c r="O6" s="149"/>
      <c r="P6" s="149"/>
      <c r="Q6" s="149"/>
      <c r="R6" s="149"/>
      <c r="S6" s="149"/>
      <c r="T6" s="149"/>
      <c r="U6" s="149"/>
      <c r="V6" s="149"/>
    </row>
    <row r="7" spans="1:22" ht="17.399999999999999" x14ac:dyDescent="0.25">
      <c r="A7" s="149"/>
      <c r="B7" s="117" t="s">
        <v>297</v>
      </c>
      <c r="C7" s="149"/>
      <c r="D7" s="151"/>
      <c r="E7" s="151"/>
      <c r="F7" s="151"/>
      <c r="G7" s="151"/>
      <c r="H7" s="151"/>
      <c r="I7" s="151"/>
      <c r="J7" s="149"/>
      <c r="K7" s="149"/>
      <c r="L7" s="149"/>
      <c r="M7" s="149"/>
      <c r="N7" s="149"/>
      <c r="O7" s="149"/>
      <c r="P7" s="149"/>
      <c r="Q7" s="149"/>
      <c r="R7" s="149"/>
      <c r="S7" s="149"/>
      <c r="T7" s="149"/>
      <c r="U7" s="149"/>
      <c r="V7" s="149"/>
    </row>
    <row r="8" spans="1:22" ht="15.6" x14ac:dyDescent="0.25">
      <c r="A8" s="149"/>
      <c r="B8" s="149"/>
      <c r="C8" s="149"/>
      <c r="D8" s="222"/>
      <c r="E8" s="222"/>
      <c r="F8" s="222"/>
      <c r="G8" s="222"/>
      <c r="H8" s="222"/>
      <c r="I8" s="149"/>
      <c r="J8" s="149"/>
      <c r="K8" s="149"/>
      <c r="L8" s="149"/>
      <c r="M8" s="149"/>
      <c r="N8" s="149"/>
      <c r="O8" s="149"/>
      <c r="P8" s="149"/>
      <c r="Q8" s="149"/>
      <c r="R8" s="149"/>
      <c r="S8" s="149"/>
      <c r="T8" s="149"/>
      <c r="U8" s="149"/>
      <c r="V8" s="149"/>
    </row>
    <row r="9" spans="1:22" ht="15.6" x14ac:dyDescent="0.3">
      <c r="A9" s="149"/>
      <c r="B9" s="149"/>
      <c r="C9" s="175" t="s">
        <v>0</v>
      </c>
      <c r="D9" s="157" t="str">
        <f>IF(ISBLANK('1. Information'!D11),"",'1. Information'!D11)</f>
        <v>Contra Costa</v>
      </c>
      <c r="E9" s="149"/>
      <c r="F9" s="198" t="s">
        <v>1</v>
      </c>
      <c r="G9" s="378">
        <f>IF(ISBLANK('1. Information'!D9),"",'1. Information'!D9)</f>
        <v>45316</v>
      </c>
      <c r="H9" s="149"/>
      <c r="I9" s="149"/>
      <c r="J9" s="149"/>
      <c r="K9" s="149"/>
      <c r="L9" s="223"/>
      <c r="M9" s="223"/>
      <c r="N9" s="223"/>
      <c r="O9" s="223"/>
      <c r="P9" s="223"/>
      <c r="Q9" s="223"/>
      <c r="R9" s="223"/>
      <c r="S9" s="223"/>
      <c r="T9" s="149"/>
      <c r="U9" s="149"/>
      <c r="V9" s="149"/>
    </row>
    <row r="10" spans="1:22" ht="15.6" x14ac:dyDescent="0.3">
      <c r="A10" s="149"/>
      <c r="B10" s="149"/>
      <c r="C10" s="196"/>
      <c r="D10" s="196"/>
      <c r="E10" s="288"/>
      <c r="F10" s="196"/>
      <c r="G10" s="382"/>
      <c r="H10" s="149"/>
      <c r="I10" s="149"/>
      <c r="J10" s="149"/>
      <c r="K10" s="149"/>
      <c r="L10" s="223"/>
      <c r="M10" s="223"/>
      <c r="N10" s="223"/>
      <c r="O10" s="223"/>
      <c r="P10" s="223"/>
      <c r="Q10" s="223"/>
      <c r="R10" s="223"/>
      <c r="S10" s="223"/>
      <c r="T10" s="149"/>
      <c r="U10" s="149"/>
      <c r="V10" s="149"/>
    </row>
    <row r="11" spans="1:22" ht="18" thickBot="1" x14ac:dyDescent="0.35">
      <c r="A11" s="149"/>
      <c r="B11" s="200" t="s">
        <v>214</v>
      </c>
      <c r="C11" s="229"/>
      <c r="D11" s="229"/>
      <c r="E11" s="290"/>
      <c r="F11" s="229"/>
      <c r="G11" s="383"/>
      <c r="H11" s="292"/>
      <c r="I11" s="292"/>
      <c r="J11" s="292"/>
      <c r="K11" s="292"/>
      <c r="L11" s="223"/>
      <c r="M11" s="223"/>
      <c r="N11" s="223"/>
      <c r="O11" s="223"/>
      <c r="P11" s="223"/>
      <c r="Q11" s="223"/>
      <c r="R11" s="223"/>
      <c r="S11" s="223"/>
      <c r="T11" s="149"/>
      <c r="U11" s="149"/>
      <c r="V11" s="149"/>
    </row>
    <row r="12" spans="1:22" ht="16.2" thickTop="1" x14ac:dyDescent="0.3">
      <c r="A12" s="149"/>
      <c r="B12" s="196"/>
      <c r="C12" s="196"/>
      <c r="D12" s="196"/>
      <c r="E12" s="288"/>
      <c r="F12" s="196"/>
      <c r="G12" s="382"/>
      <c r="H12" s="149"/>
      <c r="I12" s="149"/>
      <c r="J12" s="149"/>
      <c r="K12" s="149"/>
      <c r="L12" s="223"/>
      <c r="M12" s="223"/>
      <c r="N12" s="223"/>
      <c r="O12" s="223"/>
      <c r="P12" s="223"/>
      <c r="Q12" s="223"/>
      <c r="R12" s="223"/>
      <c r="S12" s="149"/>
      <c r="T12" s="149"/>
      <c r="U12" s="149"/>
      <c r="V12" s="149"/>
    </row>
    <row r="13" spans="1:22" ht="15.6" x14ac:dyDescent="0.3">
      <c r="A13" s="149"/>
      <c r="B13" s="149"/>
      <c r="C13" s="196"/>
      <c r="D13" s="196"/>
      <c r="E13" s="385"/>
      <c r="F13" s="166" t="s">
        <v>23</v>
      </c>
      <c r="G13" s="166" t="s">
        <v>25</v>
      </c>
      <c r="H13" s="166" t="s">
        <v>27</v>
      </c>
      <c r="I13" s="219" t="s">
        <v>202</v>
      </c>
      <c r="J13" s="166" t="s">
        <v>203</v>
      </c>
      <c r="K13" s="166" t="s">
        <v>204</v>
      </c>
      <c r="L13" s="223"/>
      <c r="M13" s="223"/>
      <c r="N13" s="223"/>
      <c r="O13" s="149"/>
      <c r="P13" s="149"/>
      <c r="Q13" s="149"/>
      <c r="R13" s="149"/>
      <c r="S13" s="149"/>
      <c r="T13" s="149"/>
      <c r="U13" s="149"/>
      <c r="V13" s="149"/>
    </row>
    <row r="14" spans="1:22" ht="46.8" x14ac:dyDescent="0.3">
      <c r="A14" s="149"/>
      <c r="B14" s="149"/>
      <c r="C14" s="384"/>
      <c r="D14" s="384"/>
      <c r="E14" s="384"/>
      <c r="F14" s="202" t="s">
        <v>283</v>
      </c>
      <c r="G14" s="203" t="s">
        <v>4</v>
      </c>
      <c r="H14" s="203" t="s">
        <v>5</v>
      </c>
      <c r="I14" s="203" t="s">
        <v>26</v>
      </c>
      <c r="J14" s="203" t="s">
        <v>12</v>
      </c>
      <c r="K14" s="257" t="s">
        <v>222</v>
      </c>
      <c r="L14" s="223"/>
      <c r="M14" s="223"/>
      <c r="N14" s="149"/>
      <c r="O14" s="149"/>
      <c r="P14" s="149"/>
      <c r="Q14" s="149"/>
      <c r="R14" s="149"/>
      <c r="S14" s="149"/>
      <c r="T14" s="149"/>
      <c r="U14" s="149"/>
      <c r="V14" s="149"/>
    </row>
    <row r="15" spans="1:22" ht="15.6" x14ac:dyDescent="0.3">
      <c r="A15" s="149"/>
      <c r="B15" s="260">
        <v>1</v>
      </c>
      <c r="C15" s="175" t="s">
        <v>13</v>
      </c>
      <c r="D15" s="234"/>
      <c r="E15" s="386"/>
      <c r="F15" s="80">
        <v>7753.0389771102346</v>
      </c>
      <c r="G15" s="236"/>
      <c r="H15" s="236"/>
      <c r="I15" s="236"/>
      <c r="J15" s="236"/>
      <c r="K15" s="206">
        <f>SUM(F15:J15)</f>
        <v>7753.0389771102346</v>
      </c>
      <c r="L15" s="223"/>
      <c r="M15" s="223"/>
      <c r="N15" s="149"/>
      <c r="O15" s="149"/>
      <c r="P15" s="149"/>
      <c r="Q15" s="149"/>
      <c r="R15" s="149"/>
      <c r="S15" s="149"/>
      <c r="T15" s="149"/>
      <c r="U15" s="149"/>
      <c r="V15" s="149"/>
    </row>
    <row r="16" spans="1:22" ht="15.6" x14ac:dyDescent="0.3">
      <c r="A16" s="149"/>
      <c r="B16" s="260">
        <v>2</v>
      </c>
      <c r="C16" s="175" t="s">
        <v>14</v>
      </c>
      <c r="D16" s="234"/>
      <c r="E16" s="386"/>
      <c r="F16" s="80">
        <v>31012.155908440938</v>
      </c>
      <c r="G16" s="236"/>
      <c r="H16" s="236"/>
      <c r="I16" s="236"/>
      <c r="J16" s="236"/>
      <c r="K16" s="206">
        <f t="shared" ref="K16:K21" si="0">SUM(F16:J16)</f>
        <v>31012.155908440938</v>
      </c>
      <c r="L16" s="223"/>
      <c r="M16" s="223"/>
      <c r="N16" s="149"/>
      <c r="O16" s="149"/>
      <c r="P16" s="149"/>
      <c r="Q16" s="149"/>
      <c r="R16" s="149"/>
      <c r="S16" s="149"/>
      <c r="T16" s="149"/>
      <c r="U16" s="149"/>
      <c r="V16" s="149"/>
    </row>
    <row r="17" spans="1:22" ht="15.6" x14ac:dyDescent="0.3">
      <c r="A17" s="149"/>
      <c r="B17" s="260">
        <v>3</v>
      </c>
      <c r="C17" s="175" t="s">
        <v>198</v>
      </c>
      <c r="D17" s="234"/>
      <c r="E17" s="386"/>
      <c r="F17" s="80">
        <v>334874.11465665349</v>
      </c>
      <c r="G17" s="236"/>
      <c r="H17" s="236"/>
      <c r="I17" s="236"/>
      <c r="J17" s="236"/>
      <c r="K17" s="206">
        <f t="shared" si="0"/>
        <v>334874.11465665349</v>
      </c>
      <c r="L17" s="223"/>
      <c r="M17" s="223"/>
      <c r="N17" s="149"/>
      <c r="O17" s="149"/>
      <c r="P17" s="149"/>
      <c r="Q17" s="149"/>
      <c r="R17" s="149"/>
      <c r="S17" s="149"/>
      <c r="T17" s="149"/>
      <c r="U17" s="149"/>
      <c r="V17" s="149"/>
    </row>
    <row r="18" spans="1:22" ht="15.6" x14ac:dyDescent="0.3">
      <c r="A18" s="149"/>
      <c r="B18" s="260">
        <v>4</v>
      </c>
      <c r="C18" s="175" t="s">
        <v>189</v>
      </c>
      <c r="D18" s="234"/>
      <c r="E18" s="386"/>
      <c r="F18" s="236"/>
      <c r="G18" s="360"/>
      <c r="H18" s="360"/>
      <c r="I18" s="360"/>
      <c r="J18" s="360"/>
      <c r="K18" s="206">
        <f>F18</f>
        <v>0</v>
      </c>
      <c r="L18" s="223"/>
      <c r="M18" s="223"/>
      <c r="N18" s="149"/>
      <c r="O18" s="149"/>
      <c r="P18" s="149"/>
      <c r="Q18" s="149"/>
      <c r="R18" s="149"/>
      <c r="S18" s="149"/>
      <c r="T18" s="149"/>
      <c r="U18" s="149"/>
      <c r="V18" s="149"/>
    </row>
    <row r="19" spans="1:22" ht="15.6" x14ac:dyDescent="0.3">
      <c r="A19" s="149"/>
      <c r="B19" s="260">
        <v>5</v>
      </c>
      <c r="C19" s="175" t="s">
        <v>296</v>
      </c>
      <c r="D19" s="234"/>
      <c r="E19" s="386"/>
      <c r="F19" s="236"/>
      <c r="G19" s="360"/>
      <c r="H19" s="360"/>
      <c r="I19" s="360"/>
      <c r="J19" s="360"/>
      <c r="K19" s="206">
        <f>F19</f>
        <v>0</v>
      </c>
      <c r="L19" s="223"/>
      <c r="M19" s="223"/>
      <c r="N19" s="149"/>
      <c r="O19" s="149"/>
      <c r="P19" s="149"/>
      <c r="Q19" s="149"/>
      <c r="R19" s="149"/>
      <c r="S19" s="149"/>
      <c r="T19" s="149"/>
      <c r="U19" s="149"/>
      <c r="V19" s="149"/>
    </row>
    <row r="20" spans="1:22" ht="15.6" x14ac:dyDescent="0.3">
      <c r="A20" s="149"/>
      <c r="B20" s="260">
        <v>6</v>
      </c>
      <c r="C20" s="207" t="s">
        <v>153</v>
      </c>
      <c r="D20" s="238"/>
      <c r="E20" s="235"/>
      <c r="F20" s="327">
        <f>SUM(E28:E32)</f>
        <v>1993674.8304577954</v>
      </c>
      <c r="G20" s="379">
        <f t="shared" ref="G20:I20" si="1">SUM(F28:F32)</f>
        <v>0</v>
      </c>
      <c r="H20" s="327">
        <f t="shared" si="1"/>
        <v>0</v>
      </c>
      <c r="I20" s="327">
        <f t="shared" si="1"/>
        <v>0</v>
      </c>
      <c r="J20" s="327">
        <f>SUM(I28:I32)</f>
        <v>0</v>
      </c>
      <c r="K20" s="209">
        <f t="shared" si="0"/>
        <v>1993674.8304577954</v>
      </c>
      <c r="L20" s="223"/>
      <c r="M20" s="223"/>
      <c r="N20" s="149"/>
      <c r="O20" s="149"/>
      <c r="P20" s="149"/>
      <c r="Q20" s="149"/>
      <c r="R20" s="149"/>
      <c r="S20" s="149"/>
      <c r="T20" s="149"/>
      <c r="U20" s="149"/>
      <c r="V20" s="149"/>
    </row>
    <row r="21" spans="1:22" ht="31.05" customHeight="1" x14ac:dyDescent="0.3">
      <c r="A21" s="149"/>
      <c r="B21" s="260">
        <v>7</v>
      </c>
      <c r="C21" s="261" t="s">
        <v>188</v>
      </c>
      <c r="D21" s="387"/>
      <c r="E21" s="387"/>
      <c r="F21" s="262">
        <f>SUM(F15:F17,F19:F20)</f>
        <v>2367314.14</v>
      </c>
      <c r="G21" s="212">
        <f>SUM(G15:G17,G20)</f>
        <v>0</v>
      </c>
      <c r="H21" s="211">
        <f>SUM(H15:H17,H20)</f>
        <v>0</v>
      </c>
      <c r="I21" s="211">
        <f>SUM(I15:I17,I20)</f>
        <v>0</v>
      </c>
      <c r="J21" s="211">
        <f>SUM(J15:J17,J20)</f>
        <v>0</v>
      </c>
      <c r="K21" s="262">
        <f t="shared" si="0"/>
        <v>2367314.14</v>
      </c>
      <c r="L21" s="223"/>
      <c r="M21" s="223"/>
      <c r="N21" s="149"/>
      <c r="O21" s="149"/>
      <c r="P21" s="149"/>
      <c r="Q21" s="149"/>
      <c r="R21" s="149"/>
      <c r="S21" s="149"/>
      <c r="T21" s="149"/>
      <c r="U21" s="149"/>
      <c r="V21" s="149"/>
    </row>
    <row r="22" spans="1:22"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row>
    <row r="23" spans="1:22" ht="15.6" x14ac:dyDescent="0.3">
      <c r="A23" s="149"/>
      <c r="B23" s="149"/>
      <c r="C23" s="244"/>
      <c r="D23" s="149"/>
      <c r="E23" s="149"/>
      <c r="F23" s="149"/>
      <c r="G23" s="149"/>
      <c r="H23" s="149"/>
      <c r="I23" s="149"/>
      <c r="J23" s="149"/>
      <c r="K23" s="149"/>
      <c r="L23" s="149"/>
      <c r="M23" s="149"/>
      <c r="N23" s="149"/>
      <c r="O23" s="149"/>
      <c r="P23" s="149"/>
      <c r="Q23" s="149"/>
      <c r="R23" s="149"/>
      <c r="S23" s="149"/>
      <c r="T23" s="149"/>
      <c r="U23" s="149"/>
      <c r="V23" s="149"/>
    </row>
    <row r="24" spans="1:22" ht="18" thickBot="1" x14ac:dyDescent="0.35">
      <c r="A24" s="149"/>
      <c r="B24" s="214" t="s">
        <v>215</v>
      </c>
      <c r="C24" s="245"/>
      <c r="D24" s="292"/>
      <c r="E24" s="292"/>
      <c r="F24" s="292"/>
      <c r="G24" s="292"/>
      <c r="H24" s="292"/>
      <c r="I24" s="292"/>
      <c r="J24" s="292"/>
      <c r="K24" s="223"/>
      <c r="L24" s="223"/>
      <c r="M24" s="223"/>
      <c r="N24" s="223"/>
      <c r="O24" s="223"/>
      <c r="P24" s="223"/>
      <c r="Q24" s="223"/>
      <c r="R24" s="223"/>
      <c r="S24" s="223"/>
      <c r="T24" s="149"/>
      <c r="U24" s="149"/>
      <c r="V24" s="149"/>
    </row>
    <row r="25" spans="1:22" ht="16.2" thickTop="1" x14ac:dyDescent="0.3">
      <c r="A25" s="149"/>
      <c r="B25" s="244"/>
      <c r="C25" s="244"/>
      <c r="D25" s="149"/>
      <c r="E25" s="149"/>
      <c r="F25" s="149"/>
      <c r="G25" s="149"/>
      <c r="H25" s="149"/>
      <c r="I25" s="149"/>
      <c r="J25" s="149"/>
      <c r="K25" s="223"/>
      <c r="L25" s="223"/>
      <c r="M25" s="223"/>
      <c r="N25" s="223"/>
      <c r="O25" s="223"/>
      <c r="P25" s="223"/>
      <c r="Q25" s="223"/>
      <c r="R25" s="223"/>
      <c r="S25" s="149"/>
      <c r="T25" s="149"/>
      <c r="U25" s="149"/>
      <c r="V25" s="149"/>
    </row>
    <row r="26" spans="1:22" ht="15.6" x14ac:dyDescent="0.3">
      <c r="A26" s="149"/>
      <c r="B26" s="244"/>
      <c r="C26" s="260" t="s">
        <v>23</v>
      </c>
      <c r="D26" s="166" t="s">
        <v>25</v>
      </c>
      <c r="E26" s="166" t="s">
        <v>27</v>
      </c>
      <c r="F26" s="269" t="s">
        <v>202</v>
      </c>
      <c r="G26" s="166" t="s">
        <v>203</v>
      </c>
      <c r="H26" s="166" t="s">
        <v>204</v>
      </c>
      <c r="I26" s="166" t="s">
        <v>213</v>
      </c>
      <c r="J26" s="166" t="s">
        <v>205</v>
      </c>
      <c r="K26" s="223"/>
      <c r="L26" s="223"/>
      <c r="M26" s="223"/>
      <c r="N26" s="223"/>
      <c r="O26" s="223"/>
      <c r="P26" s="223"/>
      <c r="Q26" s="223"/>
      <c r="R26" s="223"/>
      <c r="S26" s="149"/>
      <c r="T26" s="149"/>
      <c r="U26" s="149"/>
      <c r="V26" s="149"/>
    </row>
    <row r="27" spans="1:22" ht="31.2" x14ac:dyDescent="0.3">
      <c r="A27" s="149"/>
      <c r="B27" s="270" t="s">
        <v>120</v>
      </c>
      <c r="C27" s="273" t="s">
        <v>168</v>
      </c>
      <c r="D27" s="273" t="s">
        <v>17</v>
      </c>
      <c r="E27" s="202" t="s">
        <v>283</v>
      </c>
      <c r="F27" s="380" t="s">
        <v>4</v>
      </c>
      <c r="G27" s="217" t="s">
        <v>5</v>
      </c>
      <c r="H27" s="217" t="s">
        <v>26</v>
      </c>
      <c r="I27" s="217" t="s">
        <v>12</v>
      </c>
      <c r="J27" s="275" t="s">
        <v>222</v>
      </c>
      <c r="K27" s="223"/>
      <c r="L27" s="223"/>
      <c r="M27" s="223"/>
      <c r="N27" s="223"/>
      <c r="O27" s="223"/>
      <c r="P27" s="223"/>
      <c r="Q27" s="223"/>
      <c r="R27" s="223"/>
      <c r="S27" s="149"/>
      <c r="T27" s="149"/>
      <c r="U27" s="149"/>
      <c r="V27" s="149"/>
    </row>
    <row r="28" spans="1:22" ht="15.6" x14ac:dyDescent="0.3">
      <c r="A28" s="149"/>
      <c r="B28" s="260">
        <v>8</v>
      </c>
      <c r="C28" s="278">
        <f t="shared" ref="C28:C32" si="2">IF(J28&lt;&gt;0,VLOOKUP($D$9,Info_County_Code,2,FALSE),"")</f>
        <v>7</v>
      </c>
      <c r="D28" s="381" t="s">
        <v>98</v>
      </c>
      <c r="E28" s="6">
        <v>816095.92858263419</v>
      </c>
      <c r="F28" s="349"/>
      <c r="G28" s="304"/>
      <c r="H28" s="304"/>
      <c r="I28" s="388"/>
      <c r="J28" s="259">
        <f>SUM(E28:I28)</f>
        <v>816095.92858263419</v>
      </c>
      <c r="K28" s="223"/>
      <c r="L28" s="223"/>
      <c r="M28" s="223"/>
      <c r="N28" s="223"/>
      <c r="O28" s="223"/>
      <c r="P28" s="223"/>
      <c r="Q28" s="223"/>
      <c r="R28" s="223"/>
      <c r="S28" s="149"/>
      <c r="T28" s="149"/>
      <c r="U28" s="149"/>
      <c r="V28" s="149"/>
    </row>
    <row r="29" spans="1:22" ht="15.6" x14ac:dyDescent="0.3">
      <c r="A29" s="149"/>
      <c r="B29" s="260">
        <v>9</v>
      </c>
      <c r="C29" s="278">
        <f t="shared" si="2"/>
        <v>7</v>
      </c>
      <c r="D29" s="381" t="s">
        <v>99</v>
      </c>
      <c r="E29" s="6">
        <v>150456.43</v>
      </c>
      <c r="F29" s="349"/>
      <c r="G29" s="304"/>
      <c r="H29" s="304"/>
      <c r="I29" s="388"/>
      <c r="J29" s="259">
        <f t="shared" ref="J29:J32" si="3">SUM(E29:I29)</f>
        <v>150456.43</v>
      </c>
      <c r="K29" s="223"/>
      <c r="L29" s="223"/>
      <c r="M29" s="223"/>
      <c r="N29" s="223"/>
      <c r="O29" s="223"/>
      <c r="P29" s="223"/>
      <c r="Q29" s="223"/>
      <c r="R29" s="223"/>
      <c r="S29" s="149"/>
      <c r="T29" s="149"/>
      <c r="U29" s="149"/>
      <c r="V29" s="149"/>
    </row>
    <row r="30" spans="1:22" ht="15.6" x14ac:dyDescent="0.3">
      <c r="A30" s="149"/>
      <c r="B30" s="260">
        <v>10</v>
      </c>
      <c r="C30" s="278">
        <f t="shared" si="2"/>
        <v>7</v>
      </c>
      <c r="D30" s="167" t="s">
        <v>295</v>
      </c>
      <c r="E30" s="6">
        <v>453861.62827670237</v>
      </c>
      <c r="F30" s="349"/>
      <c r="G30" s="304"/>
      <c r="H30" s="304"/>
      <c r="I30" s="388"/>
      <c r="J30" s="259">
        <f t="shared" si="3"/>
        <v>453861.62827670237</v>
      </c>
      <c r="K30" s="223"/>
      <c r="L30" s="223"/>
      <c r="M30" s="223"/>
      <c r="N30" s="223"/>
      <c r="O30" s="223"/>
      <c r="P30" s="223"/>
      <c r="Q30" s="223"/>
      <c r="R30" s="223"/>
      <c r="S30" s="149"/>
      <c r="T30" s="149"/>
      <c r="U30" s="149"/>
      <c r="V30" s="149"/>
    </row>
    <row r="31" spans="1:22" ht="15.6" x14ac:dyDescent="0.3">
      <c r="A31" s="149"/>
      <c r="B31" s="260">
        <v>11</v>
      </c>
      <c r="C31" s="278">
        <f t="shared" si="2"/>
        <v>7</v>
      </c>
      <c r="D31" s="381" t="s">
        <v>101</v>
      </c>
      <c r="E31" s="6">
        <v>412347.27359845879</v>
      </c>
      <c r="F31" s="349"/>
      <c r="G31" s="304"/>
      <c r="H31" s="304"/>
      <c r="I31" s="388"/>
      <c r="J31" s="259">
        <f t="shared" si="3"/>
        <v>412347.27359845879</v>
      </c>
      <c r="K31" s="223"/>
      <c r="L31" s="223"/>
      <c r="M31" s="223"/>
      <c r="N31" s="223"/>
      <c r="O31" s="223"/>
      <c r="P31" s="223"/>
      <c r="Q31" s="223"/>
      <c r="R31" s="223"/>
      <c r="S31" s="149"/>
      <c r="T31" s="149"/>
      <c r="U31" s="149"/>
      <c r="V31" s="149"/>
    </row>
    <row r="32" spans="1:22" ht="15.6" x14ac:dyDescent="0.3">
      <c r="A32" s="149"/>
      <c r="B32" s="260">
        <v>12</v>
      </c>
      <c r="C32" s="278">
        <f t="shared" si="2"/>
        <v>7</v>
      </c>
      <c r="D32" s="381" t="s">
        <v>102</v>
      </c>
      <c r="E32" s="6">
        <v>160913.57</v>
      </c>
      <c r="F32" s="349"/>
      <c r="G32" s="304"/>
      <c r="H32" s="304"/>
      <c r="I32" s="388"/>
      <c r="J32" s="259">
        <f t="shared" si="3"/>
        <v>160913.57</v>
      </c>
      <c r="K32" s="223"/>
      <c r="L32" s="223"/>
      <c r="M32" s="223"/>
      <c r="N32" s="223"/>
      <c r="O32" s="223"/>
      <c r="P32" s="223"/>
      <c r="Q32" s="223"/>
      <c r="R32" s="223"/>
      <c r="S32" s="149"/>
      <c r="T32" s="149"/>
      <c r="U32" s="149"/>
      <c r="V32" s="149"/>
    </row>
  </sheetData>
  <sheetProtection algorithmName="SHA-512" hashValue="+nZ9vs8Y07YHu6ZXKMezCs9f95eeC8U36J32VtUO1MUqHAf2wBV9e8NuxxapR1+rfffkQUZVHvn+M1GfOSM6cQ==" saltValue="hwLrVD9dtxPCBppLmUnQA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4" zeroHeight="1" x14ac:dyDescent="0.3"/>
  <cols>
    <col min="1" max="1" width="128" style="98" customWidth="1"/>
    <col min="2" max="2" width="9.21875" style="98" hidden="1" customWidth="1"/>
    <col min="3" max="16384" width="9.21875" style="98" hidden="1"/>
  </cols>
  <sheetData>
    <row r="1" spans="1:1" ht="12" customHeight="1" x14ac:dyDescent="0.3">
      <c r="A1" s="118" t="s">
        <v>778</v>
      </c>
    </row>
    <row r="2" spans="1:1" ht="15.6" x14ac:dyDescent="0.3">
      <c r="A2" s="120" t="s">
        <v>313</v>
      </c>
    </row>
    <row r="3" spans="1:1" ht="15.6" x14ac:dyDescent="0.3">
      <c r="A3" s="120" t="s">
        <v>312</v>
      </c>
    </row>
    <row r="4" spans="1:1" ht="15.6" x14ac:dyDescent="0.3">
      <c r="A4" s="120" t="s">
        <v>576</v>
      </c>
    </row>
    <row r="5" spans="1:1" ht="15.6" x14ac:dyDescent="0.3">
      <c r="A5" s="120" t="s">
        <v>577</v>
      </c>
    </row>
    <row r="6" spans="1:1" ht="15.6" x14ac:dyDescent="0.3">
      <c r="A6" s="120" t="s">
        <v>578</v>
      </c>
    </row>
    <row r="7" spans="1:1" ht="15.6" x14ac:dyDescent="0.3">
      <c r="A7" s="120" t="s">
        <v>736</v>
      </c>
    </row>
    <row r="8" spans="1:1" ht="45.6" x14ac:dyDescent="0.3">
      <c r="A8" s="120" t="s">
        <v>579</v>
      </c>
    </row>
    <row r="9" spans="1:1" ht="15.6" x14ac:dyDescent="0.3">
      <c r="A9" s="120" t="s">
        <v>429</v>
      </c>
    </row>
    <row r="10" spans="1:1" ht="15.6" x14ac:dyDescent="0.3">
      <c r="A10" s="120" t="s">
        <v>580</v>
      </c>
    </row>
    <row r="11" spans="1:1" ht="15.6" x14ac:dyDescent="0.3">
      <c r="A11" s="120" t="s">
        <v>581</v>
      </c>
    </row>
    <row r="12" spans="1:1" ht="15.6" x14ac:dyDescent="0.3">
      <c r="A12" s="120" t="s">
        <v>582</v>
      </c>
    </row>
    <row r="13" spans="1:1" ht="15.6" x14ac:dyDescent="0.3">
      <c r="A13" s="120" t="s">
        <v>753</v>
      </c>
    </row>
    <row r="14" spans="1:1" ht="15.6" x14ac:dyDescent="0.3">
      <c r="A14" s="120" t="s">
        <v>583</v>
      </c>
    </row>
    <row r="15" spans="1:1" ht="15.6" x14ac:dyDescent="0.3">
      <c r="A15" s="120" t="s">
        <v>424</v>
      </c>
    </row>
    <row r="16" spans="1:1" ht="135.6" x14ac:dyDescent="0.3">
      <c r="A16" s="120" t="s">
        <v>584</v>
      </c>
    </row>
    <row r="17" spans="1:1" ht="15.6" x14ac:dyDescent="0.3">
      <c r="A17" s="120" t="s">
        <v>585</v>
      </c>
    </row>
    <row r="18" spans="1:1" ht="15.6" x14ac:dyDescent="0.3">
      <c r="A18" s="120" t="s">
        <v>586</v>
      </c>
    </row>
    <row r="19" spans="1:1" ht="15.6" x14ac:dyDescent="0.3">
      <c r="A19" s="120" t="s">
        <v>754</v>
      </c>
    </row>
    <row r="20" spans="1:1" ht="15.6" x14ac:dyDescent="0.3">
      <c r="A20" s="120" t="s">
        <v>587</v>
      </c>
    </row>
    <row r="21" spans="1:1" ht="15.6" x14ac:dyDescent="0.3">
      <c r="A21" s="120" t="s">
        <v>450</v>
      </c>
    </row>
    <row r="22" spans="1:1" ht="30.6" x14ac:dyDescent="0.3">
      <c r="A22" s="120" t="s">
        <v>588</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589</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15.6" x14ac:dyDescent="0.3">
      <c r="A34" s="120" t="s">
        <v>590</v>
      </c>
    </row>
    <row r="35" spans="1:1" ht="15.6" x14ac:dyDescent="0.3">
      <c r="A35" s="120" t="s">
        <v>591</v>
      </c>
    </row>
    <row r="36" spans="1:1" ht="15.6" x14ac:dyDescent="0.3">
      <c r="A36" s="120" t="s">
        <v>592</v>
      </c>
    </row>
    <row r="37" spans="1:1" ht="15.6" x14ac:dyDescent="0.3">
      <c r="A37" s="120" t="s">
        <v>593</v>
      </c>
    </row>
    <row r="38" spans="1:1" ht="15.6" x14ac:dyDescent="0.3">
      <c r="A38" s="120" t="s">
        <v>594</v>
      </c>
    </row>
    <row r="39" spans="1:1" ht="15.6" x14ac:dyDescent="0.3">
      <c r="A39" s="120" t="s">
        <v>595</v>
      </c>
    </row>
    <row r="40" spans="1:1" ht="15.6" x14ac:dyDescent="0.3">
      <c r="A40" s="120" t="s">
        <v>596</v>
      </c>
    </row>
    <row r="41" spans="1:1" ht="15.6" x14ac:dyDescent="0.3">
      <c r="A41" s="120" t="s">
        <v>597</v>
      </c>
    </row>
    <row r="42" spans="1:1" ht="15.6" x14ac:dyDescent="0.3">
      <c r="A42" s="120" t="s">
        <v>598</v>
      </c>
    </row>
    <row r="43" spans="1:1" ht="15.6" x14ac:dyDescent="0.3">
      <c r="A43" s="120" t="s">
        <v>599</v>
      </c>
    </row>
    <row r="44" spans="1:1" ht="15.6" x14ac:dyDescent="0.3">
      <c r="A44" s="120" t="s">
        <v>600</v>
      </c>
    </row>
    <row r="45" spans="1:1" ht="15.6" x14ac:dyDescent="0.3">
      <c r="A45" s="120" t="s">
        <v>601</v>
      </c>
    </row>
    <row r="46" spans="1:1" ht="45.6" x14ac:dyDescent="0.3">
      <c r="A46" s="120" t="s">
        <v>602</v>
      </c>
    </row>
    <row r="47" spans="1:1" ht="15.6" x14ac:dyDescent="0.3">
      <c r="A47" s="120" t="s">
        <v>603</v>
      </c>
    </row>
    <row r="48" spans="1:1" ht="30.6" x14ac:dyDescent="0.3">
      <c r="A48" s="120" t="s">
        <v>604</v>
      </c>
    </row>
    <row r="49" spans="1:1" ht="30.6" x14ac:dyDescent="0.3">
      <c r="A49" s="120" t="s">
        <v>605</v>
      </c>
    </row>
    <row r="50" spans="1:1" ht="30.6" x14ac:dyDescent="0.3">
      <c r="A50" s="120" t="s">
        <v>606</v>
      </c>
    </row>
    <row r="51" spans="1:1" ht="30.6" x14ac:dyDescent="0.3">
      <c r="A51" s="120" t="s">
        <v>607</v>
      </c>
    </row>
    <row r="52" spans="1:1" ht="30.6" x14ac:dyDescent="0.3">
      <c r="A52" s="120" t="s">
        <v>608</v>
      </c>
    </row>
    <row r="53" spans="1:1" ht="15.6" x14ac:dyDescent="0.3">
      <c r="A53" s="120" t="s">
        <v>609</v>
      </c>
    </row>
    <row r="54" spans="1:1" ht="45.6" x14ac:dyDescent="0.3">
      <c r="A54" s="120" t="s">
        <v>610</v>
      </c>
    </row>
    <row r="55" spans="1:1" ht="15.6" x14ac:dyDescent="0.3">
      <c r="A55" s="120" t="s">
        <v>611</v>
      </c>
    </row>
    <row r="56" spans="1:1" ht="30.6" x14ac:dyDescent="0.3">
      <c r="A56" s="120" t="s">
        <v>612</v>
      </c>
    </row>
    <row r="57" spans="1:1" ht="30.6" x14ac:dyDescent="0.3">
      <c r="A57" s="120" t="s">
        <v>613</v>
      </c>
    </row>
    <row r="58" spans="1:1" ht="30.6" x14ac:dyDescent="0.3">
      <c r="A58" s="120" t="s">
        <v>614</v>
      </c>
    </row>
    <row r="59" spans="1:1" ht="30.6" x14ac:dyDescent="0.3">
      <c r="A59" s="120" t="s">
        <v>615</v>
      </c>
    </row>
    <row r="60" spans="1:1" ht="30.6" x14ac:dyDescent="0.3">
      <c r="A60" s="120" t="s">
        <v>616</v>
      </c>
    </row>
    <row r="61" spans="1:1" ht="15.6" x14ac:dyDescent="0.3">
      <c r="A61" s="120" t="s">
        <v>617</v>
      </c>
    </row>
    <row r="62" spans="1:1" ht="45.6" x14ac:dyDescent="0.3">
      <c r="A62" s="120" t="s">
        <v>618</v>
      </c>
    </row>
    <row r="63" spans="1:1" ht="15.6" x14ac:dyDescent="0.3">
      <c r="A63" s="120" t="s">
        <v>619</v>
      </c>
    </row>
    <row r="64" spans="1:1" ht="30.6" x14ac:dyDescent="0.3">
      <c r="A64" s="120" t="s">
        <v>620</v>
      </c>
    </row>
    <row r="65" spans="1:1" ht="30.6" x14ac:dyDescent="0.3">
      <c r="A65" s="120" t="s">
        <v>621</v>
      </c>
    </row>
    <row r="66" spans="1:1" ht="30.6" x14ac:dyDescent="0.3">
      <c r="A66" s="120" t="s">
        <v>622</v>
      </c>
    </row>
    <row r="67" spans="1:1" ht="30.6" x14ac:dyDescent="0.3">
      <c r="A67" s="120" t="s">
        <v>623</v>
      </c>
    </row>
    <row r="68" spans="1:1" ht="30.6" x14ac:dyDescent="0.3">
      <c r="A68" s="120" t="s">
        <v>624</v>
      </c>
    </row>
    <row r="69" spans="1:1" ht="15.6" x14ac:dyDescent="0.3">
      <c r="A69" s="120" t="s">
        <v>625</v>
      </c>
    </row>
    <row r="70" spans="1:1" ht="45.6" x14ac:dyDescent="0.3">
      <c r="A70" s="120" t="s">
        <v>626</v>
      </c>
    </row>
    <row r="71" spans="1:1" ht="15.6" x14ac:dyDescent="0.3">
      <c r="A71" s="120" t="s">
        <v>627</v>
      </c>
    </row>
    <row r="72" spans="1:1" ht="30.6" x14ac:dyDescent="0.3">
      <c r="A72" s="120" t="s">
        <v>628</v>
      </c>
    </row>
    <row r="73" spans="1:1" ht="30.6" x14ac:dyDescent="0.3">
      <c r="A73" s="120" t="s">
        <v>629</v>
      </c>
    </row>
    <row r="74" spans="1:1" ht="30.6" x14ac:dyDescent="0.3">
      <c r="A74" s="120" t="s">
        <v>630</v>
      </c>
    </row>
    <row r="75" spans="1:1" ht="30.6" x14ac:dyDescent="0.3">
      <c r="A75" s="120" t="s">
        <v>631</v>
      </c>
    </row>
    <row r="76" spans="1:1" ht="30.6" x14ac:dyDescent="0.3">
      <c r="A76" s="120" t="s">
        <v>632</v>
      </c>
    </row>
    <row r="77" spans="1:1" ht="15.6" x14ac:dyDescent="0.3">
      <c r="A77" s="120" t="s">
        <v>633</v>
      </c>
    </row>
    <row r="78" spans="1:1" ht="45.6" x14ac:dyDescent="0.3">
      <c r="A78" s="120" t="s">
        <v>634</v>
      </c>
    </row>
    <row r="79" spans="1:1" ht="15.6" x14ac:dyDescent="0.3">
      <c r="A79" s="120" t="s">
        <v>635</v>
      </c>
    </row>
    <row r="80" spans="1:1" ht="30.6" x14ac:dyDescent="0.3">
      <c r="A80" s="120" t="s">
        <v>636</v>
      </c>
    </row>
    <row r="81" spans="1:1" ht="30.6" x14ac:dyDescent="0.3">
      <c r="A81" s="120" t="s">
        <v>637</v>
      </c>
    </row>
    <row r="82" spans="1:1" ht="30.6" x14ac:dyDescent="0.3">
      <c r="A82" s="120" t="s">
        <v>638</v>
      </c>
    </row>
    <row r="83" spans="1:1" ht="30.6" x14ac:dyDescent="0.3">
      <c r="A83" s="120" t="s">
        <v>639</v>
      </c>
    </row>
    <row r="84" spans="1:1" ht="30.6" x14ac:dyDescent="0.3">
      <c r="A84" s="120" t="s">
        <v>640</v>
      </c>
    </row>
    <row r="85" spans="1:1" ht="15.6" x14ac:dyDescent="0.3">
      <c r="A85" s="120" t="s">
        <v>641</v>
      </c>
    </row>
  </sheetData>
  <sheetProtection algorithmName="SHA-512" hashValue="oGcMfz3V6VBDRy60fwqpPMzlnIOvMzpIfaLFJ8aarCfoi1Af/19Zi5p6EOVQ8vW6si95VDeVG/xY1ZcCzzDRiw==" saltValue="O0ndZUjnCgnAgGtcEVNxu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K25" sqref="K25"/>
    </sheetView>
  </sheetViews>
  <sheetFormatPr defaultColWidth="0" defaultRowHeight="15.6" zeroHeight="1" x14ac:dyDescent="0.3"/>
  <cols>
    <col min="1" max="1" width="2.77734375" style="128" customWidth="1"/>
    <col min="2" max="2" width="6.77734375" style="128" customWidth="1"/>
    <col min="3" max="3" width="10.21875" style="128" bestFit="1" customWidth="1"/>
    <col min="4" max="5" width="50.77734375" style="128" customWidth="1"/>
    <col min="6" max="6" width="37.21875" style="128" bestFit="1" customWidth="1"/>
    <col min="7" max="7" width="20.21875" style="128" customWidth="1"/>
    <col min="8" max="8" width="21.5546875" style="128" customWidth="1"/>
    <col min="9" max="9" width="20.21875" style="128" customWidth="1"/>
    <col min="10" max="12" width="17.77734375" style="128" customWidth="1"/>
    <col min="13" max="13" width="17.5546875" style="128" hidden="1" customWidth="1"/>
    <col min="14" max="14" width="18.21875" style="197" hidden="1" customWidth="1"/>
    <col min="15" max="15" width="18.77734375" style="197" hidden="1" customWidth="1"/>
    <col min="16" max="17" width="19" style="197" hidden="1" customWidth="1"/>
    <col min="18" max="19" width="18.44140625" style="197" hidden="1" customWidth="1"/>
    <col min="20" max="22" width="18.21875" style="197" hidden="1" customWidth="1"/>
    <col min="23" max="23" width="18.44140625" style="197" hidden="1" customWidth="1"/>
    <col min="24" max="24" width="16.5546875" style="128" hidden="1" customWidth="1"/>
    <col min="25" max="26" width="22.21875" style="128" hidden="1" customWidth="1"/>
    <col min="27" max="16384" width="9.21875" style="128" hidden="1"/>
  </cols>
  <sheetData>
    <row r="1" spans="1:26" ht="15" x14ac:dyDescent="0.25">
      <c r="A1" s="112" t="s">
        <v>779</v>
      </c>
      <c r="B1" s="113" t="s">
        <v>277</v>
      </c>
      <c r="C1" s="149"/>
      <c r="D1" s="149"/>
      <c r="E1" s="153"/>
      <c r="F1" s="149"/>
      <c r="G1" s="149"/>
      <c r="H1" s="149"/>
      <c r="I1" s="153"/>
      <c r="J1" s="149"/>
      <c r="K1" s="153"/>
      <c r="L1" s="115" t="s">
        <v>275</v>
      </c>
      <c r="M1" s="149"/>
      <c r="N1" s="149"/>
      <c r="O1" s="149"/>
      <c r="P1" s="149"/>
      <c r="Q1" s="149"/>
      <c r="R1" s="149"/>
      <c r="S1" s="149"/>
      <c r="T1" s="149"/>
      <c r="U1" s="149"/>
      <c r="V1" s="149"/>
      <c r="W1" s="149"/>
      <c r="X1" s="149"/>
      <c r="Y1" s="149"/>
      <c r="Z1" s="149"/>
    </row>
    <row r="2" spans="1:26" thickBot="1" x14ac:dyDescent="0.3">
      <c r="A2" s="149"/>
      <c r="B2" s="114" t="s">
        <v>276</v>
      </c>
      <c r="C2" s="150"/>
      <c r="D2" s="150"/>
      <c r="E2" s="152"/>
      <c r="F2" s="150"/>
      <c r="G2" s="150"/>
      <c r="H2" s="150"/>
      <c r="I2" s="152"/>
      <c r="J2" s="150"/>
      <c r="K2" s="152"/>
      <c r="L2" s="152"/>
      <c r="M2" s="149"/>
      <c r="N2" s="149"/>
      <c r="O2" s="149"/>
      <c r="P2" s="149"/>
      <c r="Q2" s="149"/>
      <c r="R2" s="149"/>
      <c r="S2" s="149"/>
      <c r="T2" s="149"/>
      <c r="U2" s="149"/>
      <c r="V2" s="149"/>
      <c r="W2" s="149"/>
      <c r="X2" s="149"/>
      <c r="Y2" s="149"/>
      <c r="Z2" s="149"/>
    </row>
    <row r="3" spans="1:26" x14ac:dyDescent="0.3">
      <c r="A3" s="149"/>
      <c r="B3" s="3"/>
      <c r="C3" s="3"/>
      <c r="D3" s="3"/>
      <c r="E3" s="149"/>
      <c r="F3" s="149"/>
      <c r="G3" s="149"/>
      <c r="H3" s="149"/>
      <c r="I3" s="149"/>
      <c r="J3" s="149"/>
      <c r="K3" s="149"/>
      <c r="L3" s="149"/>
      <c r="M3" s="149"/>
      <c r="N3" s="223"/>
      <c r="O3" s="223"/>
      <c r="P3" s="223"/>
      <c r="Q3" s="223"/>
      <c r="R3" s="223"/>
      <c r="S3" s="223"/>
      <c r="T3" s="223"/>
      <c r="U3" s="223"/>
      <c r="V3" s="223"/>
      <c r="W3" s="223"/>
      <c r="X3" s="149"/>
      <c r="Y3" s="149"/>
      <c r="Z3" s="149"/>
    </row>
    <row r="4" spans="1:26" s="113" customFormat="1" ht="15" x14ac:dyDescent="0.25">
      <c r="A4" s="154"/>
      <c r="B4" s="116" t="s">
        <v>745</v>
      </c>
      <c r="C4" s="154"/>
      <c r="D4" s="154"/>
      <c r="E4" s="154"/>
      <c r="F4" s="154"/>
      <c r="G4" s="154"/>
      <c r="H4" s="154"/>
      <c r="I4" s="154"/>
      <c r="J4" s="154"/>
      <c r="K4" s="154"/>
      <c r="L4" s="154"/>
      <c r="M4" s="154"/>
      <c r="N4" s="154"/>
      <c r="O4" s="154"/>
      <c r="P4" s="154"/>
      <c r="Q4" s="154"/>
      <c r="R4" s="154"/>
      <c r="S4" s="154"/>
      <c r="T4" s="154"/>
      <c r="U4" s="154"/>
      <c r="V4" s="154"/>
      <c r="W4" s="154"/>
      <c r="X4" s="154"/>
      <c r="Y4" s="154"/>
      <c r="Z4" s="154"/>
    </row>
    <row r="5" spans="1:26" ht="17.399999999999999" x14ac:dyDescent="0.3">
      <c r="A5" s="149"/>
      <c r="B5" s="117" t="str">
        <f>'1. Information'!B5</f>
        <v>Annual Mental Health Services Act (MHSA) Revenue and Expenditure Report</v>
      </c>
      <c r="C5" s="151"/>
      <c r="D5" s="151"/>
      <c r="E5" s="151"/>
      <c r="F5" s="151"/>
      <c r="G5" s="151"/>
      <c r="H5" s="151"/>
      <c r="I5" s="149"/>
      <c r="J5" s="149"/>
      <c r="K5" s="149"/>
      <c r="L5" s="149"/>
      <c r="M5" s="149"/>
      <c r="N5" s="223"/>
      <c r="O5" s="223"/>
      <c r="P5" s="223"/>
      <c r="Q5" s="223"/>
      <c r="R5" s="223"/>
      <c r="S5" s="223"/>
      <c r="T5" s="223"/>
      <c r="U5" s="223"/>
      <c r="V5" s="223"/>
      <c r="W5" s="223"/>
      <c r="X5" s="149"/>
      <c r="Y5" s="149"/>
      <c r="Z5" s="149"/>
    </row>
    <row r="6" spans="1:26" ht="17.399999999999999" x14ac:dyDescent="0.3">
      <c r="A6" s="149"/>
      <c r="B6" s="117" t="str">
        <f>'1. Information'!B6</f>
        <v>Fiscal Year: 2022-2023</v>
      </c>
      <c r="C6" s="151"/>
      <c r="D6" s="151"/>
      <c r="E6" s="151"/>
      <c r="F6" s="151"/>
      <c r="G6" s="151"/>
      <c r="H6" s="151"/>
      <c r="I6" s="149"/>
      <c r="J6" s="149"/>
      <c r="K6" s="149"/>
      <c r="L6" s="149"/>
      <c r="M6" s="149"/>
      <c r="N6" s="223"/>
      <c r="O6" s="223"/>
      <c r="P6" s="223"/>
      <c r="Q6" s="223"/>
      <c r="R6" s="223"/>
      <c r="S6" s="223"/>
      <c r="T6" s="223"/>
      <c r="U6" s="223"/>
      <c r="V6" s="223"/>
      <c r="W6" s="223"/>
      <c r="X6" s="149"/>
      <c r="Y6" s="149"/>
      <c r="Z6" s="149"/>
    </row>
    <row r="7" spans="1:26" ht="17.399999999999999" x14ac:dyDescent="0.3">
      <c r="A7" s="149"/>
      <c r="B7" s="117" t="s">
        <v>298</v>
      </c>
      <c r="C7" s="151"/>
      <c r="D7" s="151"/>
      <c r="E7" s="151"/>
      <c r="F7" s="151"/>
      <c r="G7" s="151"/>
      <c r="H7" s="151"/>
      <c r="I7" s="149"/>
      <c r="J7" s="149"/>
      <c r="K7" s="149"/>
      <c r="L7" s="149"/>
      <c r="M7" s="149"/>
      <c r="N7" s="223"/>
      <c r="O7" s="223"/>
      <c r="P7" s="223"/>
      <c r="Q7" s="223"/>
      <c r="R7" s="223"/>
      <c r="S7" s="223"/>
      <c r="T7" s="223"/>
      <c r="U7" s="223"/>
      <c r="V7" s="223"/>
      <c r="W7" s="223"/>
      <c r="X7" s="149"/>
      <c r="Y7" s="149"/>
      <c r="Z7" s="149"/>
    </row>
    <row r="8" spans="1:26" x14ac:dyDescent="0.3">
      <c r="A8" s="149"/>
      <c r="B8" s="149"/>
      <c r="C8" s="149"/>
      <c r="D8" s="222"/>
      <c r="E8" s="222"/>
      <c r="F8" s="222"/>
      <c r="G8" s="222"/>
      <c r="H8" s="222"/>
      <c r="I8" s="149"/>
      <c r="J8" s="149"/>
      <c r="K8" s="149"/>
      <c r="L8" s="149"/>
      <c r="M8" s="149"/>
      <c r="N8" s="223"/>
      <c r="O8" s="223"/>
      <c r="P8" s="223"/>
      <c r="Q8" s="223"/>
      <c r="R8" s="223"/>
      <c r="S8" s="223"/>
      <c r="T8" s="223"/>
      <c r="U8" s="223"/>
      <c r="V8" s="223"/>
      <c r="W8" s="223"/>
      <c r="X8" s="149"/>
      <c r="Y8" s="149"/>
      <c r="Z8" s="149"/>
    </row>
    <row r="9" spans="1:26" x14ac:dyDescent="0.3">
      <c r="A9" s="149"/>
      <c r="B9" s="178" t="s">
        <v>0</v>
      </c>
      <c r="C9" s="393"/>
      <c r="D9" s="389" t="str">
        <f>IF(ISBLANK('1. Information'!D11),"",'1. Information'!D11)</f>
        <v>Contra Costa</v>
      </c>
      <c r="E9" s="288"/>
      <c r="F9" s="178" t="s">
        <v>1</v>
      </c>
      <c r="G9" s="253">
        <f>IF(ISBLANK('1. Information'!D9),"",'1. Information'!D9)</f>
        <v>45316</v>
      </c>
      <c r="H9" s="149"/>
      <c r="I9" s="149"/>
      <c r="J9" s="149"/>
      <c r="K9" s="149"/>
      <c r="L9" s="149"/>
      <c r="M9" s="149"/>
      <c r="N9" s="223"/>
      <c r="O9" s="223"/>
      <c r="P9" s="223"/>
      <c r="Q9" s="223"/>
      <c r="R9" s="223"/>
      <c r="S9" s="223"/>
      <c r="T9" s="223"/>
      <c r="U9" s="223"/>
      <c r="V9" s="223"/>
      <c r="W9" s="223"/>
      <c r="X9" s="149"/>
      <c r="Y9" s="149"/>
      <c r="Z9" s="149"/>
    </row>
    <row r="10" spans="1:26" x14ac:dyDescent="0.3">
      <c r="A10" s="149"/>
      <c r="B10" s="149"/>
      <c r="C10" s="196"/>
      <c r="D10" s="149"/>
      <c r="E10" s="196"/>
      <c r="F10" s="288"/>
      <c r="G10" s="196"/>
      <c r="H10" s="289"/>
      <c r="I10" s="149"/>
      <c r="J10" s="149"/>
      <c r="K10" s="149"/>
      <c r="L10" s="149"/>
      <c r="M10" s="223"/>
      <c r="N10" s="223"/>
      <c r="O10" s="223"/>
      <c r="P10" s="223"/>
      <c r="Q10" s="223"/>
      <c r="R10" s="223"/>
      <c r="S10" s="223"/>
      <c r="T10" s="223"/>
      <c r="U10" s="223"/>
      <c r="V10" s="223"/>
      <c r="W10" s="223"/>
      <c r="X10" s="149"/>
      <c r="Y10" s="149"/>
      <c r="Z10" s="149"/>
    </row>
    <row r="11" spans="1:26" ht="18" thickBot="1" x14ac:dyDescent="0.35">
      <c r="A11" s="149"/>
      <c r="B11" s="200" t="s">
        <v>214</v>
      </c>
      <c r="C11" s="229"/>
      <c r="D11" s="292"/>
      <c r="E11" s="229"/>
      <c r="F11" s="290"/>
      <c r="G11" s="229"/>
      <c r="H11" s="291"/>
      <c r="I11" s="292"/>
      <c r="J11" s="292"/>
      <c r="K11" s="292"/>
      <c r="L11" s="223"/>
      <c r="M11" s="223"/>
      <c r="N11" s="223"/>
      <c r="O11" s="223"/>
      <c r="P11" s="223"/>
      <c r="Q11" s="223"/>
      <c r="R11" s="223"/>
      <c r="S11" s="223"/>
      <c r="T11" s="223"/>
      <c r="U11" s="223"/>
      <c r="V11" s="223"/>
      <c r="W11" s="149"/>
      <c r="X11" s="149"/>
      <c r="Y11" s="149"/>
      <c r="Z11" s="149"/>
    </row>
    <row r="12" spans="1:26" ht="16.2" thickTop="1" x14ac:dyDescent="0.3">
      <c r="A12" s="149"/>
      <c r="B12" s="196"/>
      <c r="C12" s="196"/>
      <c r="D12" s="149"/>
      <c r="E12" s="196"/>
      <c r="F12" s="288"/>
      <c r="G12" s="196"/>
      <c r="H12" s="289"/>
      <c r="I12" s="149"/>
      <c r="J12" s="149"/>
      <c r="K12" s="149"/>
      <c r="L12" s="223"/>
      <c r="M12" s="223"/>
      <c r="N12" s="223"/>
      <c r="O12" s="223"/>
      <c r="P12" s="223"/>
      <c r="Q12" s="223"/>
      <c r="R12" s="223"/>
      <c r="S12" s="223"/>
      <c r="T12" s="223"/>
      <c r="U12" s="223"/>
      <c r="V12" s="149"/>
      <c r="W12" s="149"/>
      <c r="X12" s="149"/>
      <c r="Y12" s="149"/>
      <c r="Z12" s="149"/>
    </row>
    <row r="13" spans="1:26" x14ac:dyDescent="0.3">
      <c r="A13" s="149"/>
      <c r="B13" s="149"/>
      <c r="C13" s="196"/>
      <c r="D13" s="149"/>
      <c r="E13" s="196"/>
      <c r="F13" s="166" t="s">
        <v>23</v>
      </c>
      <c r="G13" s="159" t="s">
        <v>25</v>
      </c>
      <c r="H13" s="255" t="s">
        <v>27</v>
      </c>
      <c r="I13" s="166" t="s">
        <v>202</v>
      </c>
      <c r="J13" s="166" t="s">
        <v>203</v>
      </c>
      <c r="K13" s="166" t="s">
        <v>204</v>
      </c>
      <c r="L13" s="223"/>
      <c r="M13" s="223"/>
      <c r="N13" s="223"/>
      <c r="O13" s="223"/>
      <c r="P13" s="223"/>
      <c r="Q13" s="223"/>
      <c r="R13" s="223"/>
      <c r="S13" s="223"/>
      <c r="T13" s="223"/>
      <c r="U13" s="149"/>
      <c r="V13" s="149"/>
      <c r="W13" s="149"/>
      <c r="X13" s="149"/>
      <c r="Y13" s="149"/>
      <c r="Z13" s="149"/>
    </row>
    <row r="14" spans="1:26" ht="31.2" x14ac:dyDescent="0.3">
      <c r="A14" s="149"/>
      <c r="B14" s="149"/>
      <c r="C14" s="149"/>
      <c r="D14" s="196"/>
      <c r="E14" s="288"/>
      <c r="F14" s="202" t="s">
        <v>283</v>
      </c>
      <c r="G14" s="203" t="s">
        <v>4</v>
      </c>
      <c r="H14" s="203" t="s">
        <v>5</v>
      </c>
      <c r="I14" s="203" t="s">
        <v>26</v>
      </c>
      <c r="J14" s="203" t="s">
        <v>12</v>
      </c>
      <c r="K14" s="275" t="s">
        <v>222</v>
      </c>
      <c r="L14" s="223"/>
      <c r="M14" s="223"/>
      <c r="N14" s="223"/>
      <c r="O14" s="223"/>
      <c r="P14" s="223"/>
      <c r="Q14" s="223"/>
      <c r="R14" s="223"/>
      <c r="S14" s="223"/>
      <c r="T14" s="223"/>
      <c r="U14" s="149"/>
      <c r="V14" s="149"/>
      <c r="W14" s="149"/>
      <c r="X14" s="149"/>
      <c r="Y14" s="149"/>
      <c r="Z14" s="149"/>
    </row>
    <row r="15" spans="1:26" x14ac:dyDescent="0.3">
      <c r="A15" s="149"/>
      <c r="B15" s="260">
        <v>1</v>
      </c>
      <c r="C15" s="178" t="s">
        <v>308</v>
      </c>
      <c r="D15" s="232"/>
      <c r="E15" s="394"/>
      <c r="F15" s="236"/>
      <c r="G15" s="236"/>
      <c r="H15" s="236"/>
      <c r="I15" s="236"/>
      <c r="J15" s="236"/>
      <c r="K15" s="323">
        <f>SUM(F15:J15)</f>
        <v>0</v>
      </c>
      <c r="L15" s="223"/>
      <c r="M15" s="223"/>
      <c r="N15" s="223"/>
      <c r="O15" s="223"/>
      <c r="P15" s="223"/>
      <c r="Q15" s="223"/>
      <c r="R15" s="223"/>
      <c r="S15" s="223"/>
      <c r="T15" s="223"/>
      <c r="U15" s="149"/>
      <c r="V15" s="149"/>
      <c r="W15" s="149"/>
      <c r="X15" s="149"/>
      <c r="Y15" s="149"/>
      <c r="Z15" s="149"/>
    </row>
    <row r="16" spans="1:26" x14ac:dyDescent="0.3">
      <c r="A16" s="149"/>
      <c r="B16" s="260">
        <v>2</v>
      </c>
      <c r="C16" s="178" t="s">
        <v>309</v>
      </c>
      <c r="D16" s="232"/>
      <c r="E16" s="394"/>
      <c r="F16" s="236"/>
      <c r="G16" s="236"/>
      <c r="H16" s="236"/>
      <c r="I16" s="236"/>
      <c r="J16" s="236"/>
      <c r="K16" s="323">
        <f t="shared" ref="K16:K20" si="0">SUM(F16:J16)</f>
        <v>0</v>
      </c>
      <c r="L16" s="223"/>
      <c r="M16" s="223"/>
      <c r="N16" s="223"/>
      <c r="O16" s="223"/>
      <c r="P16" s="223"/>
      <c r="Q16" s="223"/>
      <c r="R16" s="223"/>
      <c r="S16" s="223"/>
      <c r="T16" s="223"/>
      <c r="U16" s="149"/>
      <c r="V16" s="149"/>
      <c r="W16" s="149"/>
      <c r="X16" s="149"/>
      <c r="Y16" s="149"/>
      <c r="Z16" s="149"/>
    </row>
    <row r="17" spans="1:26" x14ac:dyDescent="0.3">
      <c r="A17" s="149"/>
      <c r="B17" s="260">
        <v>3</v>
      </c>
      <c r="C17" s="178" t="s">
        <v>311</v>
      </c>
      <c r="D17" s="232"/>
      <c r="E17" s="394"/>
      <c r="F17" s="236"/>
      <c r="G17" s="236"/>
      <c r="H17" s="236"/>
      <c r="I17" s="236"/>
      <c r="J17" s="236"/>
      <c r="K17" s="323">
        <f t="shared" si="0"/>
        <v>0</v>
      </c>
      <c r="L17" s="223"/>
      <c r="M17" s="223"/>
      <c r="N17" s="223"/>
      <c r="O17" s="223"/>
      <c r="P17" s="223"/>
      <c r="Q17" s="223"/>
      <c r="R17" s="223"/>
      <c r="S17" s="223"/>
      <c r="T17" s="223"/>
      <c r="U17" s="149"/>
      <c r="V17" s="149"/>
      <c r="W17" s="149"/>
      <c r="X17" s="149"/>
      <c r="Y17" s="149"/>
      <c r="Z17" s="149"/>
    </row>
    <row r="18" spans="1:26" x14ac:dyDescent="0.3">
      <c r="A18" s="149"/>
      <c r="B18" s="260">
        <v>4</v>
      </c>
      <c r="C18" s="175" t="s">
        <v>642</v>
      </c>
      <c r="D18" s="234"/>
      <c r="E18" s="386"/>
      <c r="F18" s="236"/>
      <c r="G18" s="360"/>
      <c r="H18" s="360"/>
      <c r="I18" s="360"/>
      <c r="J18" s="360"/>
      <c r="K18" s="206">
        <f>F18</f>
        <v>0</v>
      </c>
      <c r="L18" s="223"/>
      <c r="M18" s="223"/>
      <c r="N18" s="149"/>
      <c r="O18" s="149"/>
      <c r="P18" s="149"/>
      <c r="Q18" s="149"/>
      <c r="R18" s="149"/>
      <c r="S18" s="149"/>
      <c r="T18" s="149"/>
      <c r="U18" s="149"/>
      <c r="V18" s="149"/>
      <c r="W18" s="149"/>
      <c r="X18" s="149"/>
      <c r="Y18" s="149"/>
      <c r="Z18" s="149"/>
    </row>
    <row r="19" spans="1:26" x14ac:dyDescent="0.3">
      <c r="A19" s="149"/>
      <c r="B19" s="260">
        <v>5</v>
      </c>
      <c r="C19" s="175" t="s">
        <v>643</v>
      </c>
      <c r="D19" s="234"/>
      <c r="E19" s="386"/>
      <c r="F19" s="236"/>
      <c r="G19" s="360"/>
      <c r="H19" s="360"/>
      <c r="I19" s="360"/>
      <c r="J19" s="360"/>
      <c r="K19" s="206">
        <f>F19</f>
        <v>0</v>
      </c>
      <c r="L19" s="223"/>
      <c r="M19" s="223"/>
      <c r="N19" s="149"/>
      <c r="O19" s="149"/>
      <c r="P19" s="149"/>
      <c r="Q19" s="149"/>
      <c r="R19" s="149"/>
      <c r="S19" s="149"/>
      <c r="T19" s="149"/>
      <c r="U19" s="149"/>
      <c r="V19" s="149"/>
      <c r="W19" s="149"/>
      <c r="X19" s="149"/>
      <c r="Y19" s="149"/>
      <c r="Z19" s="149"/>
    </row>
    <row r="20" spans="1:26" x14ac:dyDescent="0.3">
      <c r="A20" s="149"/>
      <c r="B20" s="260">
        <v>6</v>
      </c>
      <c r="C20" s="178" t="s">
        <v>310</v>
      </c>
      <c r="D20" s="232"/>
      <c r="E20" s="233"/>
      <c r="F20" s="379">
        <f>SUM(G27:G46)</f>
        <v>0</v>
      </c>
      <c r="G20" s="379">
        <f>SUM(H27:H46)</f>
        <v>0</v>
      </c>
      <c r="H20" s="327">
        <f t="shared" ref="H20" si="1">SUM(I27:I46)</f>
        <v>0</v>
      </c>
      <c r="I20" s="327">
        <f>SUM(J27:J46)</f>
        <v>0</v>
      </c>
      <c r="J20" s="259">
        <f>SUM(K27:K46)</f>
        <v>0</v>
      </c>
      <c r="K20" s="323">
        <f t="shared" si="0"/>
        <v>0</v>
      </c>
      <c r="L20" s="223"/>
      <c r="M20" s="223"/>
      <c r="N20" s="223"/>
      <c r="O20" s="223"/>
      <c r="P20" s="223"/>
      <c r="Q20" s="223"/>
      <c r="R20" s="223"/>
      <c r="S20" s="223"/>
      <c r="T20" s="223"/>
      <c r="U20" s="149"/>
      <c r="V20" s="149"/>
      <c r="W20" s="149"/>
      <c r="X20" s="149"/>
      <c r="Y20" s="149"/>
      <c r="Z20" s="149"/>
    </row>
    <row r="21" spans="1:26" ht="31.05" customHeight="1" x14ac:dyDescent="0.3">
      <c r="A21" s="149"/>
      <c r="B21" s="260">
        <v>7</v>
      </c>
      <c r="C21" s="390" t="s">
        <v>768</v>
      </c>
      <c r="D21" s="395"/>
      <c r="E21" s="396"/>
      <c r="F21" s="262">
        <f>SUM(F15:F17,F19:F20)</f>
        <v>0</v>
      </c>
      <c r="G21" s="212">
        <f>SUM(G15:G17,G20)</f>
        <v>0</v>
      </c>
      <c r="H21" s="212">
        <f t="shared" ref="H21:J21" si="2">SUM(H15:H17,H20)</f>
        <v>0</v>
      </c>
      <c r="I21" s="212">
        <f t="shared" si="2"/>
        <v>0</v>
      </c>
      <c r="J21" s="212">
        <f t="shared" si="2"/>
        <v>0</v>
      </c>
      <c r="K21" s="211">
        <f>SUM(F21:J21)</f>
        <v>0</v>
      </c>
      <c r="L21" s="223"/>
      <c r="M21" s="223"/>
      <c r="N21" s="223"/>
      <c r="O21" s="223"/>
      <c r="P21" s="223"/>
      <c r="Q21" s="223"/>
      <c r="R21" s="223"/>
      <c r="S21" s="223"/>
      <c r="T21" s="223"/>
      <c r="U21" s="149"/>
      <c r="V21" s="149"/>
      <c r="W21" s="149"/>
      <c r="X21" s="149"/>
      <c r="Y21" s="149"/>
      <c r="Z21" s="149"/>
    </row>
    <row r="22" spans="1:26" x14ac:dyDescent="0.3">
      <c r="A22" s="149"/>
      <c r="B22" s="149"/>
      <c r="C22" s="149"/>
      <c r="D22" s="149"/>
      <c r="E22" s="149"/>
      <c r="F22" s="149"/>
      <c r="G22" s="149"/>
      <c r="H22" s="149"/>
      <c r="I22" s="149"/>
      <c r="J22" s="149"/>
      <c r="K22" s="149"/>
      <c r="L22" s="149"/>
      <c r="M22" s="149"/>
      <c r="N22" s="223"/>
      <c r="O22" s="223"/>
      <c r="P22" s="223"/>
      <c r="Q22" s="223"/>
      <c r="R22" s="223"/>
      <c r="S22" s="223"/>
      <c r="T22" s="223"/>
      <c r="U22" s="223"/>
      <c r="V22" s="223"/>
      <c r="W22" s="223"/>
      <c r="X22" s="149"/>
      <c r="Y22" s="149"/>
      <c r="Z22" s="149"/>
    </row>
    <row r="23" spans="1:26" ht="18" thickBot="1" x14ac:dyDescent="0.35">
      <c r="A23" s="149"/>
      <c r="B23" s="391" t="s">
        <v>215</v>
      </c>
      <c r="C23" s="292"/>
      <c r="D23" s="397"/>
      <c r="E23" s="397"/>
      <c r="F23" s="397"/>
      <c r="G23" s="397"/>
      <c r="H23" s="292"/>
      <c r="I23" s="292"/>
      <c r="J23" s="292"/>
      <c r="K23" s="292"/>
      <c r="L23" s="292"/>
      <c r="M23" s="223"/>
      <c r="N23" s="223"/>
      <c r="O23" s="223"/>
      <c r="P23" s="223"/>
      <c r="Q23" s="223"/>
      <c r="R23" s="223"/>
      <c r="S23" s="223"/>
      <c r="T23" s="223"/>
      <c r="U23" s="223"/>
      <c r="V23" s="223"/>
      <c r="W23" s="149"/>
      <c r="X23" s="149"/>
      <c r="Y23" s="149"/>
      <c r="Z23" s="149"/>
    </row>
    <row r="24" spans="1:26" ht="16.2" thickTop="1" x14ac:dyDescent="0.3">
      <c r="A24" s="149"/>
      <c r="B24" s="149"/>
      <c r="C24" s="384"/>
      <c r="D24" s="384"/>
      <c r="E24" s="384"/>
      <c r="F24" s="384"/>
      <c r="G24" s="149"/>
      <c r="H24" s="149"/>
      <c r="I24" s="149"/>
      <c r="J24" s="149"/>
      <c r="K24" s="149"/>
      <c r="L24" s="149"/>
      <c r="M24" s="223"/>
      <c r="N24" s="223"/>
      <c r="O24" s="223"/>
      <c r="P24" s="223"/>
      <c r="Q24" s="223"/>
      <c r="R24" s="223"/>
      <c r="S24" s="223"/>
      <c r="T24" s="223"/>
      <c r="U24" s="223"/>
      <c r="V24" s="223"/>
      <c r="W24" s="149"/>
      <c r="X24" s="149"/>
      <c r="Y24" s="149"/>
      <c r="Z24" s="149"/>
    </row>
    <row r="25" spans="1:26" x14ac:dyDescent="0.3">
      <c r="A25" s="149"/>
      <c r="B25" s="149"/>
      <c r="C25" s="159" t="s">
        <v>23</v>
      </c>
      <c r="D25" s="159" t="s">
        <v>25</v>
      </c>
      <c r="E25" s="159" t="s">
        <v>27</v>
      </c>
      <c r="F25" s="159" t="s">
        <v>202</v>
      </c>
      <c r="G25" s="166" t="s">
        <v>203</v>
      </c>
      <c r="H25" s="260" t="s">
        <v>204</v>
      </c>
      <c r="I25" s="260" t="s">
        <v>213</v>
      </c>
      <c r="J25" s="260" t="s">
        <v>205</v>
      </c>
      <c r="K25" s="260" t="s">
        <v>206</v>
      </c>
      <c r="L25" s="166" t="s">
        <v>207</v>
      </c>
      <c r="M25" s="223"/>
      <c r="N25" s="223"/>
      <c r="O25" s="223"/>
      <c r="P25" s="223"/>
      <c r="Q25" s="223"/>
      <c r="R25" s="223"/>
      <c r="S25" s="223"/>
      <c r="T25" s="223"/>
      <c r="U25" s="149"/>
      <c r="V25" s="149"/>
      <c r="W25" s="149"/>
      <c r="X25" s="149"/>
      <c r="Y25" s="149"/>
      <c r="Z25" s="149"/>
    </row>
    <row r="26" spans="1:26" ht="69" customHeight="1" x14ac:dyDescent="0.3">
      <c r="A26" s="149"/>
      <c r="B26" s="273" t="s">
        <v>120</v>
      </c>
      <c r="C26" s="273" t="s">
        <v>168</v>
      </c>
      <c r="D26" s="272" t="s">
        <v>10</v>
      </c>
      <c r="E26" s="272" t="s">
        <v>15</v>
      </c>
      <c r="F26" s="272" t="s">
        <v>16</v>
      </c>
      <c r="G26" s="202" t="s">
        <v>283</v>
      </c>
      <c r="H26" s="380" t="s">
        <v>4</v>
      </c>
      <c r="I26" s="217" t="s">
        <v>5</v>
      </c>
      <c r="J26" s="217" t="s">
        <v>26</v>
      </c>
      <c r="K26" s="217" t="s">
        <v>12</v>
      </c>
      <c r="L26" s="275" t="s">
        <v>222</v>
      </c>
      <c r="M26" s="223"/>
      <c r="N26" s="223"/>
      <c r="O26" s="223"/>
      <c r="P26" s="223"/>
      <c r="Q26" s="223"/>
      <c r="R26" s="223"/>
      <c r="S26" s="223"/>
      <c r="T26" s="223"/>
      <c r="U26" s="149"/>
      <c r="V26" s="149"/>
      <c r="W26" s="149"/>
      <c r="X26" s="149"/>
      <c r="Y26" s="149"/>
      <c r="Z26" s="149"/>
    </row>
    <row r="27" spans="1:26" ht="30.6" x14ac:dyDescent="0.3">
      <c r="A27" s="149"/>
      <c r="B27" s="260">
        <v>8</v>
      </c>
      <c r="C27" s="278" t="str">
        <f t="shared" ref="C27:C46" si="3">IF(L27&lt;&gt;0,VLOOKUP($D$9,Info_County_Code,2,FALSE),"")</f>
        <v/>
      </c>
      <c r="D27" s="81" t="s">
        <v>821</v>
      </c>
      <c r="E27" s="248"/>
      <c r="F27" s="79" t="s">
        <v>155</v>
      </c>
      <c r="G27" s="78">
        <f>'[3]RER Mapping updated'!$E$98</f>
        <v>0</v>
      </c>
      <c r="H27" s="247"/>
      <c r="I27" s="247"/>
      <c r="J27" s="236"/>
      <c r="K27" s="247"/>
      <c r="L27" s="392">
        <f>SUM(G27:K27)</f>
        <v>0</v>
      </c>
      <c r="M27" s="223"/>
      <c r="N27" s="223"/>
      <c r="O27" s="223"/>
      <c r="P27" s="223"/>
      <c r="Q27" s="223"/>
      <c r="R27" s="223"/>
      <c r="S27" s="223"/>
      <c r="T27" s="223"/>
      <c r="U27" s="149"/>
      <c r="V27" s="149"/>
      <c r="W27" s="149"/>
      <c r="X27" s="149"/>
      <c r="Y27" s="149"/>
      <c r="Z27" s="149"/>
    </row>
    <row r="28" spans="1:26" x14ac:dyDescent="0.3">
      <c r="A28" s="149"/>
      <c r="B28" s="353">
        <v>9</v>
      </c>
      <c r="C28" s="309" t="str">
        <f t="shared" si="3"/>
        <v/>
      </c>
      <c r="D28" s="248"/>
      <c r="E28" s="248"/>
      <c r="F28" s="249"/>
      <c r="G28" s="247"/>
      <c r="H28" s="247"/>
      <c r="I28" s="247"/>
      <c r="J28" s="236"/>
      <c r="K28" s="247"/>
      <c r="L28" s="398">
        <f t="shared" ref="L28:L46" si="4">SUM(G28:K28)</f>
        <v>0</v>
      </c>
      <c r="M28" s="223"/>
      <c r="N28" s="223"/>
      <c r="O28" s="223"/>
      <c r="P28" s="223"/>
      <c r="Q28" s="223"/>
      <c r="R28" s="223"/>
      <c r="S28" s="223"/>
      <c r="T28" s="223"/>
      <c r="U28" s="149"/>
      <c r="V28" s="149"/>
      <c r="W28" s="149"/>
      <c r="X28" s="149"/>
      <c r="Y28" s="149"/>
      <c r="Z28" s="149"/>
    </row>
    <row r="29" spans="1:26" x14ac:dyDescent="0.3">
      <c r="A29" s="149"/>
      <c r="B29" s="353">
        <v>10</v>
      </c>
      <c r="C29" s="309" t="str">
        <f t="shared" si="3"/>
        <v/>
      </c>
      <c r="D29" s="248"/>
      <c r="E29" s="248"/>
      <c r="F29" s="249"/>
      <c r="G29" s="247"/>
      <c r="H29" s="247"/>
      <c r="I29" s="247"/>
      <c r="J29" s="236"/>
      <c r="K29" s="247"/>
      <c r="L29" s="398">
        <f t="shared" si="4"/>
        <v>0</v>
      </c>
      <c r="M29" s="223"/>
      <c r="N29" s="223"/>
      <c r="O29" s="223"/>
      <c r="P29" s="223"/>
      <c r="Q29" s="223"/>
      <c r="R29" s="223"/>
      <c r="S29" s="223"/>
      <c r="T29" s="223"/>
      <c r="U29" s="149"/>
      <c r="V29" s="149"/>
      <c r="W29" s="149"/>
      <c r="X29" s="149"/>
      <c r="Y29" s="149"/>
      <c r="Z29" s="149"/>
    </row>
    <row r="30" spans="1:26" x14ac:dyDescent="0.3">
      <c r="A30" s="149"/>
      <c r="B30" s="353">
        <v>11</v>
      </c>
      <c r="C30" s="309" t="str">
        <f t="shared" si="3"/>
        <v/>
      </c>
      <c r="D30" s="248"/>
      <c r="E30" s="248"/>
      <c r="F30" s="249"/>
      <c r="G30" s="247"/>
      <c r="H30" s="247"/>
      <c r="I30" s="247"/>
      <c r="J30" s="236"/>
      <c r="K30" s="247"/>
      <c r="L30" s="398">
        <f t="shared" si="4"/>
        <v>0</v>
      </c>
      <c r="M30" s="223"/>
      <c r="N30" s="223"/>
      <c r="O30" s="223"/>
      <c r="P30" s="223"/>
      <c r="Q30" s="223"/>
      <c r="R30" s="223"/>
      <c r="S30" s="223"/>
      <c r="T30" s="223"/>
      <c r="U30" s="149"/>
      <c r="V30" s="149"/>
      <c r="W30" s="149"/>
      <c r="X30" s="149"/>
      <c r="Y30" s="149"/>
      <c r="Z30" s="149"/>
    </row>
    <row r="31" spans="1:26" x14ac:dyDescent="0.3">
      <c r="A31" s="149"/>
      <c r="B31" s="353">
        <v>12</v>
      </c>
      <c r="C31" s="309" t="str">
        <f t="shared" si="3"/>
        <v/>
      </c>
      <c r="D31" s="248"/>
      <c r="E31" s="248"/>
      <c r="F31" s="249"/>
      <c r="G31" s="247"/>
      <c r="H31" s="247"/>
      <c r="I31" s="247"/>
      <c r="J31" s="236"/>
      <c r="K31" s="247"/>
      <c r="L31" s="398">
        <f t="shared" si="4"/>
        <v>0</v>
      </c>
      <c r="M31" s="223"/>
      <c r="N31" s="223"/>
      <c r="O31" s="223"/>
      <c r="P31" s="223"/>
      <c r="Q31" s="223"/>
      <c r="R31" s="223"/>
      <c r="S31" s="223"/>
      <c r="T31" s="223"/>
      <c r="U31" s="149"/>
      <c r="V31" s="149"/>
      <c r="W31" s="149"/>
      <c r="X31" s="149"/>
      <c r="Y31" s="149"/>
      <c r="Z31" s="149"/>
    </row>
    <row r="32" spans="1:26" x14ac:dyDescent="0.3">
      <c r="A32" s="149"/>
      <c r="B32" s="353">
        <v>13</v>
      </c>
      <c r="C32" s="309" t="str">
        <f t="shared" si="3"/>
        <v/>
      </c>
      <c r="D32" s="248"/>
      <c r="E32" s="248"/>
      <c r="F32" s="249"/>
      <c r="G32" s="247"/>
      <c r="H32" s="247"/>
      <c r="I32" s="247"/>
      <c r="J32" s="236"/>
      <c r="K32" s="247"/>
      <c r="L32" s="398">
        <f t="shared" si="4"/>
        <v>0</v>
      </c>
      <c r="M32" s="223"/>
      <c r="N32" s="223"/>
      <c r="O32" s="223"/>
      <c r="P32" s="223"/>
      <c r="Q32" s="223"/>
      <c r="R32" s="223"/>
      <c r="S32" s="223"/>
      <c r="T32" s="223"/>
      <c r="U32" s="149"/>
      <c r="V32" s="149"/>
      <c r="W32" s="149"/>
      <c r="X32" s="149"/>
      <c r="Y32" s="149"/>
      <c r="Z32" s="149"/>
    </row>
    <row r="33" spans="1:26" x14ac:dyDescent="0.3">
      <c r="A33" s="149"/>
      <c r="B33" s="353">
        <v>14</v>
      </c>
      <c r="C33" s="309" t="str">
        <f t="shared" si="3"/>
        <v/>
      </c>
      <c r="D33" s="248"/>
      <c r="E33" s="248"/>
      <c r="F33" s="249"/>
      <c r="G33" s="247"/>
      <c r="H33" s="247"/>
      <c r="I33" s="247"/>
      <c r="J33" s="236"/>
      <c r="K33" s="247"/>
      <c r="L33" s="398">
        <f t="shared" si="4"/>
        <v>0</v>
      </c>
      <c r="M33" s="223"/>
      <c r="N33" s="223"/>
      <c r="O33" s="223"/>
      <c r="P33" s="223"/>
      <c r="Q33" s="223"/>
      <c r="R33" s="223"/>
      <c r="S33" s="223"/>
      <c r="T33" s="223"/>
      <c r="U33" s="149"/>
      <c r="V33" s="149"/>
      <c r="W33" s="149"/>
      <c r="X33" s="149"/>
      <c r="Y33" s="149"/>
      <c r="Z33" s="149"/>
    </row>
    <row r="34" spans="1:26" x14ac:dyDescent="0.3">
      <c r="A34" s="149"/>
      <c r="B34" s="353">
        <v>15</v>
      </c>
      <c r="C34" s="309" t="str">
        <f t="shared" si="3"/>
        <v/>
      </c>
      <c r="D34" s="248"/>
      <c r="E34" s="248"/>
      <c r="F34" s="249"/>
      <c r="G34" s="247"/>
      <c r="H34" s="247"/>
      <c r="I34" s="247"/>
      <c r="J34" s="236"/>
      <c r="K34" s="247"/>
      <c r="L34" s="398">
        <f t="shared" si="4"/>
        <v>0</v>
      </c>
      <c r="M34" s="223"/>
      <c r="N34" s="223"/>
      <c r="O34" s="223"/>
      <c r="P34" s="223"/>
      <c r="Q34" s="223"/>
      <c r="R34" s="223"/>
      <c r="S34" s="223"/>
      <c r="T34" s="223"/>
      <c r="U34" s="149"/>
      <c r="V34" s="149"/>
      <c r="W34" s="149"/>
      <c r="X34" s="149"/>
      <c r="Y34" s="149"/>
      <c r="Z34" s="149"/>
    </row>
    <row r="35" spans="1:26" x14ac:dyDescent="0.3">
      <c r="A35" s="149"/>
      <c r="B35" s="353">
        <v>16</v>
      </c>
      <c r="C35" s="309" t="str">
        <f t="shared" si="3"/>
        <v/>
      </c>
      <c r="D35" s="248"/>
      <c r="E35" s="248"/>
      <c r="F35" s="249"/>
      <c r="G35" s="247"/>
      <c r="H35" s="247"/>
      <c r="I35" s="247"/>
      <c r="J35" s="236"/>
      <c r="K35" s="247"/>
      <c r="L35" s="398">
        <f t="shared" si="4"/>
        <v>0</v>
      </c>
      <c r="M35" s="223"/>
      <c r="N35" s="223"/>
      <c r="O35" s="223"/>
      <c r="P35" s="223"/>
      <c r="Q35" s="223"/>
      <c r="R35" s="223"/>
      <c r="S35" s="223"/>
      <c r="T35" s="223"/>
      <c r="U35" s="149"/>
      <c r="V35" s="149"/>
      <c r="W35" s="149"/>
      <c r="X35" s="149"/>
      <c r="Y35" s="149"/>
      <c r="Z35" s="149"/>
    </row>
    <row r="36" spans="1:26" x14ac:dyDescent="0.3">
      <c r="A36" s="149"/>
      <c r="B36" s="353">
        <v>17</v>
      </c>
      <c r="C36" s="309" t="str">
        <f t="shared" si="3"/>
        <v/>
      </c>
      <c r="D36" s="248"/>
      <c r="E36" s="248"/>
      <c r="F36" s="249"/>
      <c r="G36" s="247"/>
      <c r="H36" s="247"/>
      <c r="I36" s="247"/>
      <c r="J36" s="236"/>
      <c r="K36" s="247"/>
      <c r="L36" s="398">
        <f t="shared" si="4"/>
        <v>0</v>
      </c>
      <c r="M36" s="223"/>
      <c r="N36" s="223"/>
      <c r="O36" s="223"/>
      <c r="P36" s="223"/>
      <c r="Q36" s="223"/>
      <c r="R36" s="223"/>
      <c r="S36" s="223"/>
      <c r="T36" s="223"/>
      <c r="U36" s="149"/>
      <c r="V36" s="149"/>
      <c r="W36" s="149"/>
      <c r="X36" s="149"/>
      <c r="Y36" s="149"/>
      <c r="Z36" s="149"/>
    </row>
    <row r="37" spans="1:26" x14ac:dyDescent="0.3">
      <c r="A37" s="149"/>
      <c r="B37" s="353">
        <v>18</v>
      </c>
      <c r="C37" s="309" t="str">
        <f t="shared" si="3"/>
        <v/>
      </c>
      <c r="D37" s="248"/>
      <c r="E37" s="248"/>
      <c r="F37" s="249"/>
      <c r="G37" s="247"/>
      <c r="H37" s="247"/>
      <c r="I37" s="247"/>
      <c r="J37" s="236"/>
      <c r="K37" s="247"/>
      <c r="L37" s="398">
        <f t="shared" si="4"/>
        <v>0</v>
      </c>
      <c r="M37" s="223"/>
      <c r="N37" s="223"/>
      <c r="O37" s="223"/>
      <c r="P37" s="223"/>
      <c r="Q37" s="223"/>
      <c r="R37" s="223"/>
      <c r="S37" s="223"/>
      <c r="T37" s="223"/>
      <c r="U37" s="149"/>
      <c r="V37" s="149"/>
      <c r="W37" s="149"/>
      <c r="X37" s="149"/>
      <c r="Y37" s="149"/>
      <c r="Z37" s="149"/>
    </row>
    <row r="38" spans="1:26" x14ac:dyDescent="0.3">
      <c r="A38" s="149"/>
      <c r="B38" s="353">
        <v>19</v>
      </c>
      <c r="C38" s="309" t="str">
        <f t="shared" si="3"/>
        <v/>
      </c>
      <c r="D38" s="248"/>
      <c r="E38" s="248"/>
      <c r="F38" s="249"/>
      <c r="G38" s="247"/>
      <c r="H38" s="247"/>
      <c r="I38" s="247"/>
      <c r="J38" s="236"/>
      <c r="K38" s="247"/>
      <c r="L38" s="398">
        <f t="shared" si="4"/>
        <v>0</v>
      </c>
      <c r="M38" s="223"/>
      <c r="N38" s="223"/>
      <c r="O38" s="223"/>
      <c r="P38" s="223"/>
      <c r="Q38" s="223"/>
      <c r="R38" s="223"/>
      <c r="S38" s="223"/>
      <c r="T38" s="223"/>
      <c r="U38" s="149"/>
      <c r="V38" s="149"/>
      <c r="W38" s="149"/>
      <c r="X38" s="149"/>
      <c r="Y38" s="149"/>
      <c r="Z38" s="149"/>
    </row>
    <row r="39" spans="1:26" x14ac:dyDescent="0.3">
      <c r="A39" s="149"/>
      <c r="B39" s="353">
        <v>20</v>
      </c>
      <c r="C39" s="309" t="str">
        <f t="shared" si="3"/>
        <v/>
      </c>
      <c r="D39" s="248"/>
      <c r="E39" s="248"/>
      <c r="F39" s="249"/>
      <c r="G39" s="247"/>
      <c r="H39" s="247"/>
      <c r="I39" s="247"/>
      <c r="J39" s="236"/>
      <c r="K39" s="247"/>
      <c r="L39" s="398">
        <f t="shared" si="4"/>
        <v>0</v>
      </c>
      <c r="M39" s="223"/>
      <c r="N39" s="223"/>
      <c r="O39" s="223"/>
      <c r="P39" s="223"/>
      <c r="Q39" s="223"/>
      <c r="R39" s="223"/>
      <c r="S39" s="223"/>
      <c r="T39" s="223"/>
      <c r="U39" s="149"/>
      <c r="V39" s="149"/>
      <c r="W39" s="149"/>
      <c r="X39" s="149"/>
      <c r="Y39" s="149"/>
      <c r="Z39" s="149"/>
    </row>
    <row r="40" spans="1:26" x14ac:dyDescent="0.3">
      <c r="A40" s="149"/>
      <c r="B40" s="353">
        <v>21</v>
      </c>
      <c r="C40" s="309" t="str">
        <f t="shared" si="3"/>
        <v/>
      </c>
      <c r="D40" s="248"/>
      <c r="E40" s="248"/>
      <c r="F40" s="249"/>
      <c r="G40" s="247"/>
      <c r="H40" s="247"/>
      <c r="I40" s="247"/>
      <c r="J40" s="236"/>
      <c r="K40" s="247"/>
      <c r="L40" s="398">
        <f t="shared" si="4"/>
        <v>0</v>
      </c>
      <c r="M40" s="223"/>
      <c r="N40" s="223"/>
      <c r="O40" s="223"/>
      <c r="P40" s="223"/>
      <c r="Q40" s="223"/>
      <c r="R40" s="223"/>
      <c r="S40" s="223"/>
      <c r="T40" s="223"/>
      <c r="U40" s="149"/>
      <c r="V40" s="149"/>
      <c r="W40" s="149"/>
      <c r="X40" s="149"/>
      <c r="Y40" s="149"/>
      <c r="Z40" s="149"/>
    </row>
    <row r="41" spans="1:26" x14ac:dyDescent="0.3">
      <c r="A41" s="149"/>
      <c r="B41" s="353">
        <v>22</v>
      </c>
      <c r="C41" s="309" t="str">
        <f t="shared" si="3"/>
        <v/>
      </c>
      <c r="D41" s="248"/>
      <c r="E41" s="248"/>
      <c r="F41" s="249"/>
      <c r="G41" s="247"/>
      <c r="H41" s="247"/>
      <c r="I41" s="247"/>
      <c r="J41" s="236"/>
      <c r="K41" s="247"/>
      <c r="L41" s="398">
        <f t="shared" si="4"/>
        <v>0</v>
      </c>
      <c r="M41" s="223"/>
      <c r="N41" s="223"/>
      <c r="O41" s="223"/>
      <c r="P41" s="223"/>
      <c r="Q41" s="223"/>
      <c r="R41" s="223"/>
      <c r="S41" s="223"/>
      <c r="T41" s="223"/>
      <c r="U41" s="149"/>
      <c r="V41" s="149"/>
      <c r="W41" s="149"/>
      <c r="X41" s="149"/>
      <c r="Y41" s="149"/>
      <c r="Z41" s="149"/>
    </row>
    <row r="42" spans="1:26" x14ac:dyDescent="0.3">
      <c r="A42" s="149"/>
      <c r="B42" s="353">
        <v>23</v>
      </c>
      <c r="C42" s="309" t="str">
        <f t="shared" si="3"/>
        <v/>
      </c>
      <c r="D42" s="248"/>
      <c r="E42" s="248"/>
      <c r="F42" s="249"/>
      <c r="G42" s="247"/>
      <c r="H42" s="247"/>
      <c r="I42" s="247"/>
      <c r="J42" s="236"/>
      <c r="K42" s="247"/>
      <c r="L42" s="398">
        <f t="shared" si="4"/>
        <v>0</v>
      </c>
      <c r="M42" s="223"/>
      <c r="N42" s="223"/>
      <c r="O42" s="223"/>
      <c r="P42" s="223"/>
      <c r="Q42" s="223"/>
      <c r="R42" s="223"/>
      <c r="S42" s="223"/>
      <c r="T42" s="223"/>
      <c r="U42" s="149"/>
      <c r="V42" s="149"/>
      <c r="W42" s="149"/>
      <c r="X42" s="149"/>
      <c r="Y42" s="149"/>
      <c r="Z42" s="149"/>
    </row>
    <row r="43" spans="1:26" x14ac:dyDescent="0.3">
      <c r="A43" s="149"/>
      <c r="B43" s="353">
        <v>24</v>
      </c>
      <c r="C43" s="309" t="str">
        <f t="shared" si="3"/>
        <v/>
      </c>
      <c r="D43" s="248"/>
      <c r="E43" s="248"/>
      <c r="F43" s="249"/>
      <c r="G43" s="247"/>
      <c r="H43" s="247"/>
      <c r="I43" s="247"/>
      <c r="J43" s="236"/>
      <c r="K43" s="247"/>
      <c r="L43" s="398">
        <f t="shared" si="4"/>
        <v>0</v>
      </c>
      <c r="M43" s="223"/>
      <c r="N43" s="223"/>
      <c r="O43" s="223"/>
      <c r="P43" s="223"/>
      <c r="Q43" s="223"/>
      <c r="R43" s="223"/>
      <c r="S43" s="223"/>
      <c r="T43" s="223"/>
      <c r="U43" s="149"/>
      <c r="V43" s="149"/>
      <c r="W43" s="149"/>
      <c r="X43" s="149"/>
      <c r="Y43" s="149"/>
      <c r="Z43" s="149"/>
    </row>
    <row r="44" spans="1:26" x14ac:dyDescent="0.3">
      <c r="A44" s="149"/>
      <c r="B44" s="353">
        <v>25</v>
      </c>
      <c r="C44" s="309" t="str">
        <f t="shared" si="3"/>
        <v/>
      </c>
      <c r="D44" s="248"/>
      <c r="E44" s="248"/>
      <c r="F44" s="249"/>
      <c r="G44" s="247"/>
      <c r="H44" s="247"/>
      <c r="I44" s="247"/>
      <c r="J44" s="236"/>
      <c r="K44" s="247"/>
      <c r="L44" s="398">
        <f t="shared" si="4"/>
        <v>0</v>
      </c>
      <c r="M44" s="223"/>
      <c r="N44" s="223"/>
      <c r="O44" s="223"/>
      <c r="P44" s="223"/>
      <c r="Q44" s="223"/>
      <c r="R44" s="223"/>
      <c r="S44" s="223"/>
      <c r="T44" s="223"/>
      <c r="U44" s="149"/>
      <c r="V44" s="149"/>
      <c r="W44" s="149"/>
      <c r="X44" s="149"/>
      <c r="Y44" s="149"/>
      <c r="Z44" s="149"/>
    </row>
    <row r="45" spans="1:26" x14ac:dyDescent="0.3">
      <c r="A45" s="149"/>
      <c r="B45" s="353">
        <v>26</v>
      </c>
      <c r="C45" s="309" t="str">
        <f t="shared" si="3"/>
        <v/>
      </c>
      <c r="D45" s="248"/>
      <c r="E45" s="248"/>
      <c r="F45" s="249"/>
      <c r="G45" s="247"/>
      <c r="H45" s="247"/>
      <c r="I45" s="247"/>
      <c r="J45" s="236"/>
      <c r="K45" s="247"/>
      <c r="L45" s="398">
        <f t="shared" si="4"/>
        <v>0</v>
      </c>
      <c r="M45" s="223"/>
      <c r="N45" s="223"/>
      <c r="O45" s="223"/>
      <c r="P45" s="223"/>
      <c r="Q45" s="223"/>
      <c r="R45" s="223"/>
      <c r="S45" s="223"/>
      <c r="T45" s="223"/>
      <c r="U45" s="149"/>
      <c r="V45" s="149"/>
      <c r="W45" s="149"/>
      <c r="X45" s="149"/>
      <c r="Y45" s="149"/>
      <c r="Z45" s="149"/>
    </row>
    <row r="46" spans="1:26" x14ac:dyDescent="0.3">
      <c r="A46" s="149"/>
      <c r="B46" s="353">
        <v>27</v>
      </c>
      <c r="C46" s="309" t="str">
        <f t="shared" si="3"/>
        <v/>
      </c>
      <c r="D46" s="248"/>
      <c r="E46" s="248"/>
      <c r="F46" s="249"/>
      <c r="G46" s="247"/>
      <c r="H46" s="247"/>
      <c r="I46" s="247"/>
      <c r="J46" s="236"/>
      <c r="K46" s="247"/>
      <c r="L46" s="398">
        <f t="shared" si="4"/>
        <v>0</v>
      </c>
      <c r="M46" s="223"/>
      <c r="N46" s="223"/>
      <c r="O46" s="223"/>
      <c r="P46" s="223"/>
      <c r="Q46" s="223"/>
      <c r="R46" s="223"/>
      <c r="S46" s="223"/>
      <c r="T46" s="223"/>
      <c r="U46" s="149"/>
      <c r="V46" s="149"/>
      <c r="W46" s="149"/>
      <c r="X46" s="149"/>
      <c r="Y46" s="149"/>
      <c r="Z46" s="149"/>
    </row>
  </sheetData>
  <sheetProtection algorithmName="SHA-512" hashValue="cvlUQxE7G8IZb5Koa8HFLJR7uQsQy7aDV6dS9FJN8T8SQnreEfHRA3iavGMhVfzGJ62PpZbD7MAOlE4+2lezKA==" saltValue="0vedYAK3xHxClQueYmHQDw=="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9.5" customHeight="1" x14ac:dyDescent="0.3">
      <c r="A1" s="118" t="s">
        <v>773</v>
      </c>
    </row>
    <row r="2" spans="1:1" ht="15.6" x14ac:dyDescent="0.3">
      <c r="A2" s="120" t="s">
        <v>313</v>
      </c>
    </row>
    <row r="3" spans="1:1" ht="15.6" x14ac:dyDescent="0.3">
      <c r="A3" s="120" t="s">
        <v>312</v>
      </c>
    </row>
    <row r="4" spans="1:1" ht="15.6" x14ac:dyDescent="0.3">
      <c r="A4" s="120" t="s">
        <v>644</v>
      </c>
    </row>
    <row r="5" spans="1:1" ht="15.6" x14ac:dyDescent="0.3">
      <c r="A5" s="120" t="s">
        <v>645</v>
      </c>
    </row>
    <row r="6" spans="1:1" ht="15.6" x14ac:dyDescent="0.3">
      <c r="A6" s="120" t="s">
        <v>646</v>
      </c>
    </row>
    <row r="7" spans="1:1" ht="15.6" x14ac:dyDescent="0.3">
      <c r="A7" s="120" t="s">
        <v>738</v>
      </c>
    </row>
    <row r="8" spans="1:1" ht="45.6" x14ac:dyDescent="0.3">
      <c r="A8" s="120" t="s">
        <v>647</v>
      </c>
    </row>
    <row r="9" spans="1:1" ht="15.6" x14ac:dyDescent="0.3">
      <c r="A9" s="120" t="s">
        <v>429</v>
      </c>
    </row>
    <row r="10" spans="1:1" ht="15.6" x14ac:dyDescent="0.3">
      <c r="A10" s="120" t="s">
        <v>648</v>
      </c>
    </row>
    <row r="11" spans="1:1" ht="15.6" x14ac:dyDescent="0.3">
      <c r="A11" s="120" t="s">
        <v>649</v>
      </c>
    </row>
    <row r="12" spans="1:1" ht="15.6" x14ac:dyDescent="0.3">
      <c r="A12" s="120" t="s">
        <v>650</v>
      </c>
    </row>
    <row r="13" spans="1:1" ht="15.6" x14ac:dyDescent="0.3">
      <c r="A13" s="120" t="s">
        <v>755</v>
      </c>
    </row>
    <row r="14" spans="1:1" ht="15.6" x14ac:dyDescent="0.3">
      <c r="A14" s="120" t="s">
        <v>651</v>
      </c>
    </row>
    <row r="15" spans="1:1" ht="15.6" x14ac:dyDescent="0.3">
      <c r="A15" s="120" t="s">
        <v>424</v>
      </c>
    </row>
    <row r="16" spans="1:1" ht="135.6" x14ac:dyDescent="0.3">
      <c r="A16" s="120" t="s">
        <v>652</v>
      </c>
    </row>
    <row r="17" spans="1:1" ht="15.6" x14ac:dyDescent="0.3">
      <c r="A17" s="120" t="s">
        <v>653</v>
      </c>
    </row>
    <row r="18" spans="1:1" ht="15.6" x14ac:dyDescent="0.3">
      <c r="A18" s="120" t="s">
        <v>654</v>
      </c>
    </row>
    <row r="19" spans="1:1" ht="15.6" x14ac:dyDescent="0.3">
      <c r="A19" s="120" t="s">
        <v>756</v>
      </c>
    </row>
    <row r="20" spans="1:1" ht="15.6" x14ac:dyDescent="0.3">
      <c r="A20" s="120" t="s">
        <v>655</v>
      </c>
    </row>
    <row r="21" spans="1:1" ht="15.6" x14ac:dyDescent="0.3">
      <c r="A21" s="120" t="s">
        <v>450</v>
      </c>
    </row>
    <row r="22" spans="1:1" ht="30.6" x14ac:dyDescent="0.3">
      <c r="A22" s="120" t="s">
        <v>656</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657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15.6" x14ac:dyDescent="0.3">
      <c r="A34" s="120" t="s">
        <v>658</v>
      </c>
    </row>
    <row r="35" spans="1:1" ht="15.6" x14ac:dyDescent="0.3">
      <c r="A35" s="120" t="s">
        <v>659</v>
      </c>
    </row>
    <row r="36" spans="1:1" ht="15.6" x14ac:dyDescent="0.3">
      <c r="A36" s="120" t="s">
        <v>660</v>
      </c>
    </row>
    <row r="37" spans="1:1" ht="15.6" x14ac:dyDescent="0.3">
      <c r="A37" s="120" t="s">
        <v>661</v>
      </c>
    </row>
    <row r="38" spans="1:1" ht="15.6" x14ac:dyDescent="0.3">
      <c r="A38" s="120" t="s">
        <v>662</v>
      </c>
    </row>
    <row r="39" spans="1:1" ht="15.6" x14ac:dyDescent="0.3">
      <c r="A39" s="120" t="s">
        <v>595</v>
      </c>
    </row>
    <row r="40" spans="1:1" ht="15.6" x14ac:dyDescent="0.3">
      <c r="A40" s="120" t="s">
        <v>596</v>
      </c>
    </row>
    <row r="41" spans="1:1" ht="15.6" x14ac:dyDescent="0.3">
      <c r="A41" s="120" t="s">
        <v>597</v>
      </c>
    </row>
    <row r="42" spans="1:1" ht="15.6" x14ac:dyDescent="0.3">
      <c r="A42" s="120" t="s">
        <v>598</v>
      </c>
    </row>
    <row r="43" spans="1:1" ht="15.6" x14ac:dyDescent="0.3">
      <c r="A43" s="120" t="s">
        <v>599</v>
      </c>
    </row>
    <row r="44" spans="1:1" ht="15.6" x14ac:dyDescent="0.3">
      <c r="A44" s="120" t="s">
        <v>600</v>
      </c>
    </row>
    <row r="45" spans="1:1" ht="15.6" x14ac:dyDescent="0.3">
      <c r="A45" s="120" t="s">
        <v>601</v>
      </c>
    </row>
    <row r="46" spans="1:1" ht="45.6" x14ac:dyDescent="0.3">
      <c r="A46" s="120" t="s">
        <v>663</v>
      </c>
    </row>
    <row r="47" spans="1:1" ht="61.5" customHeight="1" x14ac:dyDescent="0.3">
      <c r="A47" s="120" t="s">
        <v>664</v>
      </c>
    </row>
    <row r="48" spans="1:1" ht="78" customHeight="1" x14ac:dyDescent="0.3">
      <c r="A48" s="120" t="s">
        <v>665</v>
      </c>
    </row>
    <row r="49" spans="1:1" ht="15" x14ac:dyDescent="0.3">
      <c r="A49" s="127" t="s">
        <v>666</v>
      </c>
    </row>
    <row r="50" spans="1:1" ht="30.6" x14ac:dyDescent="0.3">
      <c r="A50" s="120" t="s">
        <v>667</v>
      </c>
    </row>
    <row r="51" spans="1:1" ht="30.6" x14ac:dyDescent="0.3">
      <c r="A51" s="120" t="s">
        <v>668</v>
      </c>
    </row>
    <row r="52" spans="1:1" ht="30.6" x14ac:dyDescent="0.3">
      <c r="A52" s="120" t="s">
        <v>669</v>
      </c>
    </row>
    <row r="53" spans="1:1" ht="30.6" x14ac:dyDescent="0.3">
      <c r="A53" s="120" t="s">
        <v>670</v>
      </c>
    </row>
    <row r="54" spans="1:1" ht="30.6" x14ac:dyDescent="0.3">
      <c r="A54" s="120" t="s">
        <v>671</v>
      </c>
    </row>
    <row r="55" spans="1:1" ht="15.6" x14ac:dyDescent="0.3">
      <c r="A55" s="120" t="s">
        <v>672</v>
      </c>
    </row>
    <row r="56" spans="1:1" ht="15.6" hidden="1" x14ac:dyDescent="0.3">
      <c r="A56" s="97"/>
    </row>
    <row r="57" spans="1:1" ht="15.6" hidden="1" x14ac:dyDescent="0.3">
      <c r="A57" s="97"/>
    </row>
    <row r="58" spans="1:1" ht="15.6" hidden="1" x14ac:dyDescent="0.3">
      <c r="A58" s="97"/>
    </row>
    <row r="59" spans="1:1" ht="15.6" hidden="1" x14ac:dyDescent="0.3">
      <c r="A59" s="97"/>
    </row>
  </sheetData>
  <sheetProtection algorithmName="SHA-512" hashValue="8OeD7DzMeuTPS34E2Tle2RG36bT2phsfMO2vVP03BFMKxlnrZtbZxJlK6acqY16jTuUH2kzjqo1d3solDf43xg==" saltValue="JexH04hpdeyUrbFhQVLs8Q=="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C45" sqref="C45"/>
    </sheetView>
  </sheetViews>
  <sheetFormatPr defaultColWidth="0" defaultRowHeight="15" zeroHeight="1" x14ac:dyDescent="0.25"/>
  <cols>
    <col min="1" max="1" width="2.77734375" style="128" customWidth="1"/>
    <col min="2" max="2" width="6.77734375" style="128" customWidth="1"/>
    <col min="3" max="3" width="9.21875" style="128" bestFit="1" customWidth="1"/>
    <col min="4" max="4" width="28.21875" style="128" customWidth="1"/>
    <col min="5" max="5" width="26.21875" style="128" customWidth="1"/>
    <col min="6" max="6" width="20.21875" style="128" customWidth="1"/>
    <col min="7" max="7" width="30" style="128" customWidth="1"/>
    <col min="8" max="8" width="54.21875" style="128" customWidth="1"/>
    <col min="9" max="13" width="11.77734375" style="128" hidden="1" customWidth="1"/>
    <col min="14" max="16384" width="9.21875" style="128" hidden="1"/>
  </cols>
  <sheetData>
    <row r="1" spans="1:13" x14ac:dyDescent="0.25">
      <c r="A1" s="112" t="s">
        <v>780</v>
      </c>
      <c r="B1" s="113" t="s">
        <v>277</v>
      </c>
      <c r="C1" s="149"/>
      <c r="D1" s="149"/>
      <c r="E1" s="149"/>
      <c r="F1" s="153"/>
      <c r="G1" s="149"/>
      <c r="H1" s="115" t="s">
        <v>275</v>
      </c>
      <c r="I1" s="149"/>
      <c r="J1" s="149"/>
      <c r="K1" s="149"/>
      <c r="L1" s="149"/>
      <c r="M1" s="149"/>
    </row>
    <row r="2" spans="1:13" ht="15.6" thickBot="1" x14ac:dyDescent="0.3">
      <c r="A2" s="149"/>
      <c r="B2" s="114" t="s">
        <v>276</v>
      </c>
      <c r="C2" s="150"/>
      <c r="D2" s="150"/>
      <c r="E2" s="150"/>
      <c r="F2" s="152"/>
      <c r="G2" s="150"/>
      <c r="H2" s="152"/>
      <c r="I2" s="149"/>
      <c r="J2" s="149"/>
      <c r="K2" s="149"/>
      <c r="L2" s="149"/>
      <c r="M2" s="149"/>
    </row>
    <row r="3" spans="1:13" x14ac:dyDescent="0.25">
      <c r="A3" s="149"/>
      <c r="B3" s="3"/>
      <c r="C3" s="3"/>
      <c r="D3" s="149"/>
      <c r="E3" s="149"/>
      <c r="F3" s="149"/>
      <c r="G3" s="149"/>
      <c r="H3" s="149"/>
      <c r="I3" s="149"/>
      <c r="J3" s="149"/>
      <c r="K3" s="149"/>
      <c r="L3" s="149"/>
      <c r="M3" s="149"/>
    </row>
    <row r="4" spans="1:13" s="113" customFormat="1" x14ac:dyDescent="0.25">
      <c r="A4" s="154"/>
      <c r="B4" s="116" t="s">
        <v>746</v>
      </c>
      <c r="C4" s="154"/>
      <c r="D4" s="154"/>
      <c r="E4" s="154"/>
      <c r="F4" s="154"/>
      <c r="G4" s="154"/>
      <c r="H4" s="154"/>
      <c r="I4" s="154"/>
      <c r="J4" s="154"/>
      <c r="K4" s="154"/>
      <c r="L4" s="154"/>
      <c r="M4" s="154"/>
    </row>
    <row r="5" spans="1:13" ht="17.399999999999999" x14ac:dyDescent="0.25">
      <c r="A5" s="149"/>
      <c r="B5" s="117" t="str">
        <f>'1. Information'!B5</f>
        <v>Annual Mental Health Services Act (MHSA) Revenue and Expenditure Report</v>
      </c>
      <c r="C5" s="151"/>
      <c r="D5" s="151"/>
      <c r="E5" s="151"/>
      <c r="F5" s="151"/>
      <c r="G5" s="151"/>
      <c r="H5" s="149"/>
      <c r="I5" s="149"/>
      <c r="J5" s="149"/>
      <c r="K5" s="149"/>
      <c r="L5" s="149"/>
      <c r="M5" s="149"/>
    </row>
    <row r="6" spans="1:13" ht="17.399999999999999" x14ac:dyDescent="0.25">
      <c r="A6" s="149"/>
      <c r="B6" s="117" t="str">
        <f>'1. Information'!B6</f>
        <v>Fiscal Year: 2022-2023</v>
      </c>
      <c r="C6" s="151"/>
      <c r="D6" s="151"/>
      <c r="E6" s="151"/>
      <c r="F6" s="151"/>
      <c r="G6" s="151"/>
      <c r="H6" s="149"/>
      <c r="I6" s="149"/>
      <c r="J6" s="149"/>
      <c r="K6" s="149"/>
      <c r="L6" s="149"/>
      <c r="M6" s="149"/>
    </row>
    <row r="7" spans="1:13" ht="17.399999999999999" x14ac:dyDescent="0.25">
      <c r="A7" s="149"/>
      <c r="B7" s="117" t="s">
        <v>299</v>
      </c>
      <c r="C7" s="151"/>
      <c r="D7" s="151"/>
      <c r="E7" s="151"/>
      <c r="F7" s="151"/>
      <c r="G7" s="151"/>
      <c r="H7" s="149"/>
      <c r="I7" s="149"/>
      <c r="J7" s="149"/>
      <c r="K7" s="149"/>
      <c r="L7" s="149"/>
      <c r="M7" s="149"/>
    </row>
    <row r="8" spans="1:13" ht="15.6" x14ac:dyDescent="0.25">
      <c r="A8" s="149"/>
      <c r="B8" s="149"/>
      <c r="C8" s="222"/>
      <c r="D8" s="222"/>
      <c r="E8" s="222"/>
      <c r="F8" s="222"/>
      <c r="G8" s="222"/>
      <c r="H8" s="149"/>
      <c r="I8" s="149"/>
      <c r="J8" s="149"/>
      <c r="K8" s="149"/>
      <c r="L8" s="149"/>
      <c r="M8" s="149"/>
    </row>
    <row r="9" spans="1:13" ht="15.6" x14ac:dyDescent="0.3">
      <c r="A9" s="149"/>
      <c r="B9" s="175" t="s">
        <v>0</v>
      </c>
      <c r="C9" s="224"/>
      <c r="D9" s="157" t="str">
        <f>IF(ISBLANK('1. Information'!D11),"",'1. Information'!D11)</f>
        <v>Contra Costa</v>
      </c>
      <c r="E9" s="196"/>
      <c r="F9" s="330" t="s">
        <v>156</v>
      </c>
      <c r="G9" s="253">
        <f>IF(ISBLANK('1. Information'!D9),"",'1. Information'!D9)</f>
        <v>45316</v>
      </c>
      <c r="H9" s="149"/>
      <c r="I9" s="149"/>
      <c r="J9" s="149"/>
      <c r="K9" s="149"/>
      <c r="L9" s="149"/>
      <c r="M9" s="149"/>
    </row>
    <row r="10" spans="1:13" ht="15.6" x14ac:dyDescent="0.3">
      <c r="A10" s="149"/>
      <c r="B10" s="225"/>
      <c r="C10" s="225"/>
      <c r="D10" s="225"/>
      <c r="E10" s="225"/>
      <c r="F10" s="196"/>
      <c r="G10" s="399"/>
      <c r="H10" s="289"/>
      <c r="I10" s="149"/>
      <c r="J10" s="149"/>
      <c r="K10" s="149"/>
      <c r="L10" s="149"/>
      <c r="M10" s="149"/>
    </row>
    <row r="11" spans="1:13" ht="18" thickBot="1" x14ac:dyDescent="0.35">
      <c r="A11" s="149"/>
      <c r="B11" s="200" t="s">
        <v>214</v>
      </c>
      <c r="C11" s="227"/>
      <c r="D11" s="227"/>
      <c r="E11" s="227"/>
      <c r="F11" s="229"/>
      <c r="G11" s="400"/>
      <c r="H11" s="291"/>
      <c r="I11" s="149"/>
      <c r="J11" s="149"/>
      <c r="K11" s="149"/>
      <c r="L11" s="149"/>
      <c r="M11" s="149"/>
    </row>
    <row r="12" spans="1:13" ht="16.2" thickTop="1" x14ac:dyDescent="0.3">
      <c r="A12" s="149"/>
      <c r="B12" s="225"/>
      <c r="C12" s="225"/>
      <c r="D12" s="225"/>
      <c r="E12" s="225"/>
      <c r="F12" s="196"/>
      <c r="G12" s="399"/>
      <c r="H12" s="289"/>
      <c r="I12" s="149"/>
      <c r="J12" s="149"/>
      <c r="K12" s="149"/>
      <c r="L12" s="149"/>
      <c r="M12" s="149"/>
    </row>
    <row r="13" spans="1:13" x14ac:dyDescent="0.25">
      <c r="A13" s="149"/>
      <c r="B13" s="149"/>
      <c r="C13" s="407" t="s">
        <v>23</v>
      </c>
      <c r="D13" s="407" t="s">
        <v>25</v>
      </c>
      <c r="E13" s="407" t="s">
        <v>27</v>
      </c>
      <c r="F13" s="407" t="s">
        <v>202</v>
      </c>
      <c r="G13" s="407" t="s">
        <v>203</v>
      </c>
      <c r="H13" s="254" t="s">
        <v>204</v>
      </c>
      <c r="I13" s="149"/>
      <c r="J13" s="149"/>
      <c r="K13" s="149"/>
      <c r="L13" s="149"/>
      <c r="M13" s="149"/>
    </row>
    <row r="14" spans="1:13" ht="31.2" x14ac:dyDescent="0.25">
      <c r="A14" s="149"/>
      <c r="B14" s="270" t="s">
        <v>120</v>
      </c>
      <c r="C14" s="273" t="s">
        <v>168</v>
      </c>
      <c r="D14" s="272" t="s">
        <v>673</v>
      </c>
      <c r="E14" s="272" t="s">
        <v>674</v>
      </c>
      <c r="F14" s="272" t="s">
        <v>300</v>
      </c>
      <c r="G14" s="272" t="s">
        <v>104</v>
      </c>
      <c r="H14" s="272" t="s">
        <v>105</v>
      </c>
      <c r="I14" s="149"/>
      <c r="J14" s="149"/>
      <c r="K14" s="149"/>
      <c r="L14" s="149"/>
      <c r="M14" s="149"/>
    </row>
    <row r="15" spans="1:13" x14ac:dyDescent="0.25">
      <c r="A15" s="149"/>
      <c r="B15" s="353">
        <v>1</v>
      </c>
      <c r="C15" s="309" t="str">
        <f t="shared" ref="C15:C44" si="0">IF(G15&lt;&gt;0,VLOOKUP($D$9,Info_County_Code,2,FALSE),"")</f>
        <v/>
      </c>
      <c r="D15" s="401"/>
      <c r="E15" s="401"/>
      <c r="F15" s="402"/>
      <c r="G15" s="403"/>
      <c r="H15" s="248"/>
      <c r="I15" s="149"/>
      <c r="J15" s="149"/>
      <c r="K15" s="149"/>
      <c r="L15" s="149"/>
      <c r="M15" s="149"/>
    </row>
    <row r="16" spans="1:13" x14ac:dyDescent="0.25">
      <c r="A16" s="149"/>
      <c r="B16" s="353">
        <v>2</v>
      </c>
      <c r="C16" s="309" t="str">
        <f t="shared" si="0"/>
        <v/>
      </c>
      <c r="D16" s="401"/>
      <c r="E16" s="401"/>
      <c r="F16" s="402"/>
      <c r="G16" s="403"/>
      <c r="H16" s="248"/>
      <c r="I16" s="149"/>
      <c r="J16" s="149"/>
      <c r="K16" s="149"/>
      <c r="L16" s="149"/>
      <c r="M16" s="149"/>
    </row>
    <row r="17" spans="1:13" x14ac:dyDescent="0.25">
      <c r="A17" s="149"/>
      <c r="B17" s="353">
        <v>3</v>
      </c>
      <c r="C17" s="309" t="str">
        <f t="shared" si="0"/>
        <v/>
      </c>
      <c r="D17" s="401"/>
      <c r="E17" s="401"/>
      <c r="F17" s="402"/>
      <c r="G17" s="403"/>
      <c r="H17" s="248"/>
      <c r="I17" s="149"/>
      <c r="J17" s="149"/>
      <c r="K17" s="149"/>
      <c r="L17" s="149"/>
      <c r="M17" s="149"/>
    </row>
    <row r="18" spans="1:13" x14ac:dyDescent="0.25">
      <c r="A18" s="149"/>
      <c r="B18" s="353">
        <v>4</v>
      </c>
      <c r="C18" s="309" t="str">
        <f t="shared" si="0"/>
        <v/>
      </c>
      <c r="D18" s="401"/>
      <c r="E18" s="401"/>
      <c r="F18" s="402"/>
      <c r="G18" s="403"/>
      <c r="H18" s="248"/>
      <c r="I18" s="149"/>
      <c r="J18" s="149"/>
      <c r="K18" s="149"/>
      <c r="L18" s="149"/>
      <c r="M18" s="149"/>
    </row>
    <row r="19" spans="1:13" x14ac:dyDescent="0.25">
      <c r="A19" s="149"/>
      <c r="B19" s="353">
        <v>5</v>
      </c>
      <c r="C19" s="309" t="str">
        <f t="shared" si="0"/>
        <v/>
      </c>
      <c r="D19" s="401"/>
      <c r="E19" s="401"/>
      <c r="F19" s="402"/>
      <c r="G19" s="403"/>
      <c r="H19" s="248"/>
      <c r="I19" s="149"/>
      <c r="J19" s="149"/>
      <c r="K19" s="149"/>
      <c r="L19" s="149"/>
      <c r="M19" s="149"/>
    </row>
    <row r="20" spans="1:13" x14ac:dyDescent="0.25">
      <c r="A20" s="149"/>
      <c r="B20" s="353">
        <v>6</v>
      </c>
      <c r="C20" s="309" t="str">
        <f t="shared" si="0"/>
        <v/>
      </c>
      <c r="D20" s="401"/>
      <c r="E20" s="401"/>
      <c r="F20" s="402"/>
      <c r="G20" s="403"/>
      <c r="H20" s="248"/>
      <c r="I20" s="149"/>
      <c r="J20" s="149"/>
      <c r="K20" s="149"/>
      <c r="L20" s="149"/>
      <c r="M20" s="149"/>
    </row>
    <row r="21" spans="1:13" x14ac:dyDescent="0.25">
      <c r="A21" s="149"/>
      <c r="B21" s="353">
        <v>7</v>
      </c>
      <c r="C21" s="309" t="str">
        <f t="shared" si="0"/>
        <v/>
      </c>
      <c r="D21" s="401"/>
      <c r="E21" s="401"/>
      <c r="F21" s="402"/>
      <c r="G21" s="403"/>
      <c r="H21" s="248"/>
      <c r="I21" s="149"/>
      <c r="J21" s="149"/>
      <c r="K21" s="149"/>
      <c r="L21" s="149"/>
      <c r="M21" s="149"/>
    </row>
    <row r="22" spans="1:13" x14ac:dyDescent="0.25">
      <c r="A22" s="149"/>
      <c r="B22" s="353">
        <v>8</v>
      </c>
      <c r="C22" s="309" t="str">
        <f t="shared" si="0"/>
        <v/>
      </c>
      <c r="D22" s="401"/>
      <c r="E22" s="401"/>
      <c r="F22" s="402"/>
      <c r="G22" s="403"/>
      <c r="H22" s="248"/>
      <c r="I22" s="149"/>
      <c r="J22" s="149"/>
      <c r="K22" s="149"/>
      <c r="L22" s="149"/>
      <c r="M22" s="149"/>
    </row>
    <row r="23" spans="1:13" x14ac:dyDescent="0.25">
      <c r="A23" s="149"/>
      <c r="B23" s="353">
        <v>9</v>
      </c>
      <c r="C23" s="309" t="str">
        <f t="shared" si="0"/>
        <v/>
      </c>
      <c r="D23" s="401"/>
      <c r="E23" s="401"/>
      <c r="F23" s="402"/>
      <c r="G23" s="403"/>
      <c r="H23" s="248"/>
      <c r="I23" s="149"/>
      <c r="J23" s="149"/>
      <c r="K23" s="149"/>
      <c r="L23" s="149"/>
      <c r="M23" s="149"/>
    </row>
    <row r="24" spans="1:13" x14ac:dyDescent="0.25">
      <c r="A24" s="149"/>
      <c r="B24" s="353">
        <v>10</v>
      </c>
      <c r="C24" s="309" t="str">
        <f t="shared" si="0"/>
        <v/>
      </c>
      <c r="D24" s="401"/>
      <c r="E24" s="401"/>
      <c r="F24" s="402"/>
      <c r="G24" s="403"/>
      <c r="H24" s="248"/>
      <c r="I24" s="149"/>
      <c r="J24" s="149"/>
      <c r="K24" s="149"/>
      <c r="L24" s="149"/>
      <c r="M24" s="149"/>
    </row>
    <row r="25" spans="1:13" x14ac:dyDescent="0.25">
      <c r="A25" s="149"/>
      <c r="B25" s="353">
        <v>11</v>
      </c>
      <c r="C25" s="309" t="str">
        <f t="shared" si="0"/>
        <v/>
      </c>
      <c r="D25" s="401"/>
      <c r="E25" s="401"/>
      <c r="F25" s="402"/>
      <c r="G25" s="403"/>
      <c r="H25" s="248"/>
      <c r="I25" s="149"/>
      <c r="J25" s="149"/>
      <c r="K25" s="149"/>
      <c r="L25" s="149"/>
      <c r="M25" s="149"/>
    </row>
    <row r="26" spans="1:13" x14ac:dyDescent="0.25">
      <c r="A26" s="149"/>
      <c r="B26" s="353">
        <v>12</v>
      </c>
      <c r="C26" s="309" t="str">
        <f t="shared" si="0"/>
        <v/>
      </c>
      <c r="D26" s="401"/>
      <c r="E26" s="401"/>
      <c r="F26" s="402"/>
      <c r="G26" s="403"/>
      <c r="H26" s="248"/>
      <c r="I26" s="149"/>
      <c r="J26" s="149"/>
      <c r="K26" s="149"/>
      <c r="L26" s="149"/>
      <c r="M26" s="149"/>
    </row>
    <row r="27" spans="1:13" x14ac:dyDescent="0.25">
      <c r="A27" s="149"/>
      <c r="B27" s="353">
        <v>13</v>
      </c>
      <c r="C27" s="309" t="str">
        <f t="shared" si="0"/>
        <v/>
      </c>
      <c r="D27" s="401"/>
      <c r="E27" s="401"/>
      <c r="F27" s="402"/>
      <c r="G27" s="403"/>
      <c r="H27" s="248"/>
      <c r="I27" s="149"/>
      <c r="J27" s="149"/>
      <c r="K27" s="149"/>
      <c r="L27" s="149"/>
      <c r="M27" s="149"/>
    </row>
    <row r="28" spans="1:13" x14ac:dyDescent="0.25">
      <c r="A28" s="149"/>
      <c r="B28" s="353">
        <v>14</v>
      </c>
      <c r="C28" s="309" t="str">
        <f t="shared" si="0"/>
        <v/>
      </c>
      <c r="D28" s="401"/>
      <c r="E28" s="401"/>
      <c r="F28" s="402"/>
      <c r="G28" s="403"/>
      <c r="H28" s="248"/>
      <c r="I28" s="149"/>
      <c r="J28" s="149"/>
      <c r="K28" s="149"/>
      <c r="L28" s="149"/>
      <c r="M28" s="149"/>
    </row>
    <row r="29" spans="1:13" x14ac:dyDescent="0.25">
      <c r="A29" s="149"/>
      <c r="B29" s="353">
        <v>15</v>
      </c>
      <c r="C29" s="309" t="str">
        <f t="shared" si="0"/>
        <v/>
      </c>
      <c r="D29" s="401"/>
      <c r="E29" s="401"/>
      <c r="F29" s="402"/>
      <c r="G29" s="403"/>
      <c r="H29" s="248"/>
      <c r="I29" s="149"/>
      <c r="J29" s="149"/>
      <c r="K29" s="149"/>
      <c r="L29" s="149"/>
      <c r="M29" s="149"/>
    </row>
    <row r="30" spans="1:13" x14ac:dyDescent="0.25">
      <c r="A30" s="149"/>
      <c r="B30" s="353">
        <v>16</v>
      </c>
      <c r="C30" s="309" t="str">
        <f t="shared" si="0"/>
        <v/>
      </c>
      <c r="D30" s="401"/>
      <c r="E30" s="401"/>
      <c r="F30" s="402"/>
      <c r="G30" s="403"/>
      <c r="H30" s="248"/>
      <c r="I30" s="149"/>
      <c r="J30" s="149"/>
      <c r="K30" s="149"/>
      <c r="L30" s="149"/>
      <c r="M30" s="149"/>
    </row>
    <row r="31" spans="1:13" x14ac:dyDescent="0.25">
      <c r="A31" s="149"/>
      <c r="B31" s="353">
        <v>17</v>
      </c>
      <c r="C31" s="309" t="str">
        <f t="shared" si="0"/>
        <v/>
      </c>
      <c r="D31" s="401"/>
      <c r="E31" s="401"/>
      <c r="F31" s="402"/>
      <c r="G31" s="403"/>
      <c r="H31" s="248"/>
      <c r="I31" s="149"/>
      <c r="J31" s="149"/>
      <c r="K31" s="149"/>
      <c r="L31" s="149"/>
      <c r="M31" s="149"/>
    </row>
    <row r="32" spans="1:13" x14ac:dyDescent="0.25">
      <c r="A32" s="149"/>
      <c r="B32" s="353">
        <v>18</v>
      </c>
      <c r="C32" s="309" t="str">
        <f t="shared" si="0"/>
        <v/>
      </c>
      <c r="D32" s="401"/>
      <c r="E32" s="401"/>
      <c r="F32" s="402"/>
      <c r="G32" s="403"/>
      <c r="H32" s="248"/>
      <c r="I32" s="149"/>
      <c r="J32" s="149"/>
      <c r="K32" s="149"/>
      <c r="L32" s="149"/>
      <c r="M32" s="149"/>
    </row>
    <row r="33" spans="1:13" x14ac:dyDescent="0.25">
      <c r="A33" s="149"/>
      <c r="B33" s="353">
        <v>19</v>
      </c>
      <c r="C33" s="309" t="str">
        <f t="shared" si="0"/>
        <v/>
      </c>
      <c r="D33" s="401"/>
      <c r="E33" s="401"/>
      <c r="F33" s="402"/>
      <c r="G33" s="403"/>
      <c r="H33" s="248"/>
      <c r="I33" s="149"/>
      <c r="J33" s="149"/>
      <c r="K33" s="149"/>
      <c r="L33" s="149"/>
      <c r="M33" s="149"/>
    </row>
    <row r="34" spans="1:13" x14ac:dyDescent="0.25">
      <c r="A34" s="149"/>
      <c r="B34" s="353">
        <v>20</v>
      </c>
      <c r="C34" s="309" t="str">
        <f t="shared" si="0"/>
        <v/>
      </c>
      <c r="D34" s="401"/>
      <c r="E34" s="401"/>
      <c r="F34" s="402"/>
      <c r="G34" s="403"/>
      <c r="H34" s="248"/>
      <c r="I34" s="149"/>
      <c r="J34" s="149"/>
      <c r="K34" s="149"/>
      <c r="L34" s="149"/>
      <c r="M34" s="149"/>
    </row>
    <row r="35" spans="1:13" x14ac:dyDescent="0.25">
      <c r="A35" s="149"/>
      <c r="B35" s="353">
        <v>21</v>
      </c>
      <c r="C35" s="309" t="str">
        <f t="shared" si="0"/>
        <v/>
      </c>
      <c r="D35" s="401"/>
      <c r="E35" s="401"/>
      <c r="F35" s="402"/>
      <c r="G35" s="403"/>
      <c r="H35" s="248"/>
      <c r="I35" s="149"/>
      <c r="J35" s="149"/>
      <c r="K35" s="149"/>
      <c r="L35" s="149"/>
      <c r="M35" s="149"/>
    </row>
    <row r="36" spans="1:13" x14ac:dyDescent="0.25">
      <c r="A36" s="149"/>
      <c r="B36" s="353">
        <v>22</v>
      </c>
      <c r="C36" s="309" t="str">
        <f t="shared" si="0"/>
        <v/>
      </c>
      <c r="D36" s="401"/>
      <c r="E36" s="401"/>
      <c r="F36" s="402"/>
      <c r="G36" s="403"/>
      <c r="H36" s="248"/>
      <c r="I36" s="149"/>
      <c r="J36" s="149"/>
      <c r="K36" s="149"/>
      <c r="L36" s="149"/>
      <c r="M36" s="149"/>
    </row>
    <row r="37" spans="1:13" x14ac:dyDescent="0.25">
      <c r="A37" s="149"/>
      <c r="B37" s="353">
        <v>23</v>
      </c>
      <c r="C37" s="309" t="str">
        <f t="shared" si="0"/>
        <v/>
      </c>
      <c r="D37" s="401"/>
      <c r="E37" s="401"/>
      <c r="F37" s="402"/>
      <c r="G37" s="403"/>
      <c r="H37" s="248"/>
      <c r="I37" s="149"/>
      <c r="J37" s="149"/>
      <c r="K37" s="149"/>
      <c r="L37" s="149"/>
      <c r="M37" s="149"/>
    </row>
    <row r="38" spans="1:13" x14ac:dyDescent="0.25">
      <c r="A38" s="149"/>
      <c r="B38" s="353">
        <v>24</v>
      </c>
      <c r="C38" s="309" t="str">
        <f t="shared" si="0"/>
        <v/>
      </c>
      <c r="D38" s="401"/>
      <c r="E38" s="401"/>
      <c r="F38" s="402"/>
      <c r="G38" s="403"/>
      <c r="H38" s="248"/>
      <c r="I38" s="149"/>
      <c r="J38" s="149"/>
      <c r="K38" s="149"/>
      <c r="L38" s="149"/>
      <c r="M38" s="149"/>
    </row>
    <row r="39" spans="1:13" x14ac:dyDescent="0.25">
      <c r="A39" s="149"/>
      <c r="B39" s="353">
        <v>25</v>
      </c>
      <c r="C39" s="309" t="str">
        <f t="shared" si="0"/>
        <v/>
      </c>
      <c r="D39" s="401"/>
      <c r="E39" s="401"/>
      <c r="F39" s="402"/>
      <c r="G39" s="403"/>
      <c r="H39" s="248"/>
      <c r="I39" s="149"/>
      <c r="J39" s="149"/>
      <c r="K39" s="149"/>
      <c r="L39" s="149"/>
      <c r="M39" s="149"/>
    </row>
    <row r="40" spans="1:13" x14ac:dyDescent="0.25">
      <c r="A40" s="149"/>
      <c r="B40" s="353">
        <v>26</v>
      </c>
      <c r="C40" s="309" t="str">
        <f t="shared" si="0"/>
        <v/>
      </c>
      <c r="D40" s="401"/>
      <c r="E40" s="401"/>
      <c r="F40" s="402"/>
      <c r="G40" s="403"/>
      <c r="H40" s="248"/>
      <c r="I40" s="149"/>
      <c r="J40" s="149"/>
      <c r="K40" s="149"/>
      <c r="L40" s="149"/>
      <c r="M40" s="149"/>
    </row>
    <row r="41" spans="1:13" x14ac:dyDescent="0.25">
      <c r="A41" s="149"/>
      <c r="B41" s="353">
        <v>27</v>
      </c>
      <c r="C41" s="309" t="str">
        <f t="shared" si="0"/>
        <v/>
      </c>
      <c r="D41" s="401"/>
      <c r="E41" s="401"/>
      <c r="F41" s="402"/>
      <c r="G41" s="403"/>
      <c r="H41" s="248"/>
      <c r="I41" s="149"/>
      <c r="J41" s="149"/>
      <c r="K41" s="149"/>
      <c r="L41" s="149"/>
      <c r="M41" s="149"/>
    </row>
    <row r="42" spans="1:13" x14ac:dyDescent="0.25">
      <c r="A42" s="149"/>
      <c r="B42" s="353">
        <v>28</v>
      </c>
      <c r="C42" s="309" t="str">
        <f t="shared" si="0"/>
        <v/>
      </c>
      <c r="D42" s="401"/>
      <c r="E42" s="401"/>
      <c r="F42" s="402"/>
      <c r="G42" s="403"/>
      <c r="H42" s="248"/>
      <c r="I42" s="149"/>
      <c r="J42" s="149"/>
      <c r="K42" s="149"/>
      <c r="L42" s="149"/>
      <c r="M42" s="149"/>
    </row>
    <row r="43" spans="1:13" x14ac:dyDescent="0.25">
      <c r="A43" s="149"/>
      <c r="B43" s="353">
        <v>29</v>
      </c>
      <c r="C43" s="309" t="str">
        <f t="shared" si="0"/>
        <v/>
      </c>
      <c r="D43" s="401"/>
      <c r="E43" s="401"/>
      <c r="F43" s="402"/>
      <c r="G43" s="403"/>
      <c r="H43" s="248"/>
      <c r="I43" s="149"/>
      <c r="J43" s="149"/>
      <c r="K43" s="149"/>
      <c r="L43" s="149"/>
      <c r="M43" s="149"/>
    </row>
    <row r="44" spans="1:13" x14ac:dyDescent="0.25">
      <c r="A44" s="149"/>
      <c r="B44" s="353">
        <v>30</v>
      </c>
      <c r="C44" s="309" t="str">
        <f t="shared" si="0"/>
        <v/>
      </c>
      <c r="D44" s="401"/>
      <c r="E44" s="401"/>
      <c r="F44" s="402"/>
      <c r="G44" s="403"/>
      <c r="H44" s="248"/>
      <c r="I44" s="149"/>
      <c r="J44" s="149"/>
      <c r="K44" s="149"/>
      <c r="L44" s="149"/>
      <c r="M44" s="149"/>
    </row>
    <row r="45" spans="1:13" x14ac:dyDescent="0.25">
      <c r="A45" s="149"/>
      <c r="B45" s="149"/>
      <c r="C45" s="408" t="str">
        <f>IF(NOT(COUNTA(E45:H45)),"",VLOOKUP(E23,Info_County_Code,2,FALSE))</f>
        <v/>
      </c>
      <c r="D45" s="149"/>
      <c r="E45" s="149"/>
      <c r="F45" s="149"/>
      <c r="G45" s="405"/>
      <c r="H45" s="149"/>
      <c r="I45" s="149"/>
      <c r="J45" s="149"/>
      <c r="K45" s="149"/>
      <c r="L45" s="149"/>
      <c r="M45" s="149"/>
    </row>
    <row r="46" spans="1:13" x14ac:dyDescent="0.25">
      <c r="A46" s="149"/>
      <c r="B46" s="149"/>
      <c r="C46" s="149"/>
      <c r="D46" s="404"/>
      <c r="E46" s="404"/>
      <c r="F46" s="149"/>
      <c r="G46" s="149"/>
      <c r="H46" s="149"/>
      <c r="I46" s="149"/>
      <c r="J46" s="149"/>
      <c r="K46" s="149"/>
      <c r="L46" s="149"/>
      <c r="M46" s="149"/>
    </row>
    <row r="47" spans="1:13" ht="18" thickBot="1" x14ac:dyDescent="0.35">
      <c r="A47" s="149"/>
      <c r="B47" s="214" t="s">
        <v>215</v>
      </c>
      <c r="C47" s="292"/>
      <c r="D47" s="406"/>
      <c r="E47" s="406"/>
      <c r="F47" s="292"/>
      <c r="G47" s="292"/>
      <c r="H47" s="149"/>
      <c r="I47" s="149"/>
      <c r="J47" s="149"/>
      <c r="K47" s="149"/>
      <c r="L47" s="149"/>
      <c r="M47" s="149"/>
    </row>
    <row r="48" spans="1:13" ht="15.6" thickTop="1" x14ac:dyDescent="0.25">
      <c r="A48" s="149"/>
      <c r="B48" s="149"/>
      <c r="C48" s="149"/>
      <c r="D48" s="404"/>
      <c r="E48" s="404"/>
      <c r="F48" s="149"/>
      <c r="G48" s="149"/>
      <c r="H48" s="149"/>
      <c r="I48" s="149"/>
      <c r="J48" s="149"/>
      <c r="K48" s="149"/>
      <c r="L48" s="149"/>
      <c r="M48" s="149"/>
    </row>
    <row r="49" spans="1:13" x14ac:dyDescent="0.25">
      <c r="A49" s="149"/>
      <c r="B49" s="149"/>
      <c r="C49" s="409" t="s">
        <v>23</v>
      </c>
      <c r="D49" s="410" t="s">
        <v>25</v>
      </c>
      <c r="E49" s="407" t="s">
        <v>27</v>
      </c>
      <c r="F49" s="254" t="s">
        <v>202</v>
      </c>
      <c r="G49" s="166" t="s">
        <v>203</v>
      </c>
      <c r="H49" s="149"/>
      <c r="I49" s="149"/>
      <c r="J49" s="149"/>
      <c r="K49" s="149"/>
      <c r="L49" s="149"/>
      <c r="M49" s="149"/>
    </row>
    <row r="50" spans="1:13" ht="31.2" x14ac:dyDescent="0.25">
      <c r="A50" s="149"/>
      <c r="B50" s="270" t="s">
        <v>120</v>
      </c>
      <c r="C50" s="273" t="s">
        <v>168</v>
      </c>
      <c r="D50" s="273" t="s">
        <v>673</v>
      </c>
      <c r="E50" s="272" t="s">
        <v>300</v>
      </c>
      <c r="F50" s="272" t="s">
        <v>104</v>
      </c>
      <c r="G50" s="272" t="s">
        <v>105</v>
      </c>
      <c r="H50" s="149"/>
      <c r="I50" s="149"/>
      <c r="J50" s="149"/>
      <c r="K50" s="149"/>
      <c r="L50" s="149"/>
      <c r="M50" s="149"/>
    </row>
    <row r="51" spans="1:13" x14ac:dyDescent="0.25">
      <c r="A51" s="149"/>
      <c r="B51" s="260">
        <v>31</v>
      </c>
      <c r="C51" s="278" t="str">
        <f t="shared" ref="C51:C80" si="1">IF(F51&lt;&gt;0,VLOOKUP($D$9,Info_County_Code,2,FALSE),"")</f>
        <v/>
      </c>
      <c r="D51" s="411" t="s">
        <v>166</v>
      </c>
      <c r="E51" s="402"/>
      <c r="F51" s="403"/>
      <c r="G51" s="248"/>
      <c r="H51" s="149"/>
      <c r="I51" s="149"/>
      <c r="J51" s="149"/>
      <c r="K51" s="149"/>
      <c r="L51" s="149"/>
      <c r="M51" s="149"/>
    </row>
    <row r="52" spans="1:13" x14ac:dyDescent="0.25">
      <c r="A52" s="149"/>
      <c r="B52" s="260">
        <v>32</v>
      </c>
      <c r="C52" s="278" t="str">
        <f t="shared" si="1"/>
        <v/>
      </c>
      <c r="D52" s="411" t="s">
        <v>166</v>
      </c>
      <c r="E52" s="402"/>
      <c r="F52" s="403"/>
      <c r="G52" s="248"/>
      <c r="H52" s="149"/>
      <c r="I52" s="149"/>
      <c r="J52" s="149"/>
      <c r="K52" s="149"/>
      <c r="L52" s="149"/>
      <c r="M52" s="149"/>
    </row>
    <row r="53" spans="1:13" x14ac:dyDescent="0.25">
      <c r="A53" s="149"/>
      <c r="B53" s="260">
        <v>33</v>
      </c>
      <c r="C53" s="278" t="str">
        <f t="shared" si="1"/>
        <v/>
      </c>
      <c r="D53" s="411" t="s">
        <v>166</v>
      </c>
      <c r="E53" s="402"/>
      <c r="F53" s="403"/>
      <c r="G53" s="248"/>
      <c r="H53" s="149"/>
      <c r="I53" s="149"/>
      <c r="J53" s="149"/>
      <c r="K53" s="149"/>
      <c r="L53" s="149"/>
      <c r="M53" s="149"/>
    </row>
    <row r="54" spans="1:13" x14ac:dyDescent="0.25">
      <c r="A54" s="149"/>
      <c r="B54" s="260">
        <v>34</v>
      </c>
      <c r="C54" s="278" t="str">
        <f t="shared" si="1"/>
        <v/>
      </c>
      <c r="D54" s="411" t="s">
        <v>166</v>
      </c>
      <c r="E54" s="402"/>
      <c r="F54" s="403"/>
      <c r="G54" s="248"/>
      <c r="H54" s="149"/>
      <c r="I54" s="149"/>
      <c r="J54" s="149"/>
      <c r="K54" s="149"/>
      <c r="L54" s="149"/>
      <c r="M54" s="149"/>
    </row>
    <row r="55" spans="1:13" x14ac:dyDescent="0.25">
      <c r="A55" s="149"/>
      <c r="B55" s="260">
        <v>35</v>
      </c>
      <c r="C55" s="278" t="str">
        <f t="shared" si="1"/>
        <v/>
      </c>
      <c r="D55" s="411" t="s">
        <v>166</v>
      </c>
      <c r="E55" s="402"/>
      <c r="F55" s="403"/>
      <c r="G55" s="248"/>
      <c r="H55" s="149"/>
      <c r="I55" s="149"/>
      <c r="J55" s="149"/>
      <c r="K55" s="149"/>
      <c r="L55" s="149"/>
      <c r="M55" s="149"/>
    </row>
    <row r="56" spans="1:13" x14ac:dyDescent="0.25">
      <c r="A56" s="149"/>
      <c r="B56" s="260">
        <v>36</v>
      </c>
      <c r="C56" s="278" t="str">
        <f t="shared" si="1"/>
        <v/>
      </c>
      <c r="D56" s="411" t="s">
        <v>166</v>
      </c>
      <c r="E56" s="402"/>
      <c r="F56" s="403"/>
      <c r="G56" s="248"/>
      <c r="H56" s="149"/>
      <c r="I56" s="149"/>
      <c r="J56" s="149"/>
      <c r="K56" s="149"/>
      <c r="L56" s="149"/>
      <c r="M56" s="149"/>
    </row>
    <row r="57" spans="1:13" x14ac:dyDescent="0.25">
      <c r="A57" s="149"/>
      <c r="B57" s="260">
        <v>37</v>
      </c>
      <c r="C57" s="278" t="str">
        <f t="shared" si="1"/>
        <v/>
      </c>
      <c r="D57" s="411" t="s">
        <v>166</v>
      </c>
      <c r="E57" s="402"/>
      <c r="F57" s="403"/>
      <c r="G57" s="248"/>
      <c r="H57" s="149"/>
      <c r="I57" s="149"/>
      <c r="J57" s="149"/>
      <c r="K57" s="149"/>
      <c r="L57" s="149"/>
      <c r="M57" s="149"/>
    </row>
    <row r="58" spans="1:13" x14ac:dyDescent="0.25">
      <c r="A58" s="149"/>
      <c r="B58" s="260">
        <v>38</v>
      </c>
      <c r="C58" s="278" t="str">
        <f t="shared" si="1"/>
        <v/>
      </c>
      <c r="D58" s="411" t="s">
        <v>166</v>
      </c>
      <c r="E58" s="402"/>
      <c r="F58" s="403"/>
      <c r="G58" s="248"/>
      <c r="H58" s="149"/>
      <c r="I58" s="149"/>
      <c r="J58" s="149"/>
      <c r="K58" s="149"/>
      <c r="L58" s="149"/>
      <c r="M58" s="149"/>
    </row>
    <row r="59" spans="1:13" x14ac:dyDescent="0.25">
      <c r="A59" s="149"/>
      <c r="B59" s="260">
        <v>39</v>
      </c>
      <c r="C59" s="278" t="str">
        <f t="shared" si="1"/>
        <v/>
      </c>
      <c r="D59" s="411" t="s">
        <v>166</v>
      </c>
      <c r="E59" s="402"/>
      <c r="F59" s="403"/>
      <c r="G59" s="248"/>
      <c r="H59" s="149"/>
      <c r="I59" s="149"/>
      <c r="J59" s="149"/>
      <c r="K59" s="149"/>
      <c r="L59" s="149"/>
      <c r="M59" s="149"/>
    </row>
    <row r="60" spans="1:13" x14ac:dyDescent="0.25">
      <c r="A60" s="149"/>
      <c r="B60" s="260">
        <v>40</v>
      </c>
      <c r="C60" s="278" t="str">
        <f t="shared" si="1"/>
        <v/>
      </c>
      <c r="D60" s="411" t="s">
        <v>166</v>
      </c>
      <c r="E60" s="402"/>
      <c r="F60" s="403"/>
      <c r="G60" s="248"/>
      <c r="H60" s="149"/>
      <c r="I60" s="149"/>
      <c r="J60" s="149"/>
      <c r="K60" s="149"/>
      <c r="L60" s="149"/>
      <c r="M60" s="149"/>
    </row>
    <row r="61" spans="1:13" x14ac:dyDescent="0.25">
      <c r="A61" s="149"/>
      <c r="B61" s="260">
        <v>41</v>
      </c>
      <c r="C61" s="278" t="str">
        <f t="shared" si="1"/>
        <v/>
      </c>
      <c r="D61" s="411" t="s">
        <v>166</v>
      </c>
      <c r="E61" s="402"/>
      <c r="F61" s="403"/>
      <c r="G61" s="248"/>
      <c r="H61" s="149"/>
      <c r="I61" s="149"/>
      <c r="J61" s="149"/>
      <c r="K61" s="149"/>
      <c r="L61" s="149"/>
      <c r="M61" s="149"/>
    </row>
    <row r="62" spans="1:13" x14ac:dyDescent="0.25">
      <c r="A62" s="149"/>
      <c r="B62" s="260">
        <v>42</v>
      </c>
      <c r="C62" s="278" t="str">
        <f t="shared" si="1"/>
        <v/>
      </c>
      <c r="D62" s="411" t="s">
        <v>166</v>
      </c>
      <c r="E62" s="402"/>
      <c r="F62" s="403"/>
      <c r="G62" s="248"/>
      <c r="H62" s="149"/>
      <c r="I62" s="149"/>
      <c r="J62" s="149"/>
      <c r="K62" s="149"/>
      <c r="L62" s="149"/>
      <c r="M62" s="149"/>
    </row>
    <row r="63" spans="1:13" x14ac:dyDescent="0.25">
      <c r="A63" s="149"/>
      <c r="B63" s="260">
        <v>43</v>
      </c>
      <c r="C63" s="278" t="str">
        <f t="shared" si="1"/>
        <v/>
      </c>
      <c r="D63" s="411" t="s">
        <v>166</v>
      </c>
      <c r="E63" s="402"/>
      <c r="F63" s="403"/>
      <c r="G63" s="248"/>
      <c r="H63" s="149"/>
      <c r="I63" s="149"/>
      <c r="J63" s="149"/>
      <c r="K63" s="149"/>
      <c r="L63" s="149"/>
      <c r="M63" s="149"/>
    </row>
    <row r="64" spans="1:13" x14ac:dyDescent="0.25">
      <c r="A64" s="149"/>
      <c r="B64" s="260">
        <v>44</v>
      </c>
      <c r="C64" s="278" t="str">
        <f t="shared" si="1"/>
        <v/>
      </c>
      <c r="D64" s="411" t="s">
        <v>166</v>
      </c>
      <c r="E64" s="402"/>
      <c r="F64" s="403"/>
      <c r="G64" s="248"/>
      <c r="H64" s="149"/>
      <c r="I64" s="149"/>
      <c r="J64" s="149"/>
      <c r="K64" s="149"/>
      <c r="L64" s="149"/>
      <c r="M64" s="149"/>
    </row>
    <row r="65" spans="1:13" x14ac:dyDescent="0.25">
      <c r="A65" s="149"/>
      <c r="B65" s="260">
        <v>45</v>
      </c>
      <c r="C65" s="278" t="str">
        <f t="shared" si="1"/>
        <v/>
      </c>
      <c r="D65" s="411" t="s">
        <v>166</v>
      </c>
      <c r="E65" s="402"/>
      <c r="F65" s="403"/>
      <c r="G65" s="248"/>
      <c r="H65" s="149"/>
      <c r="I65" s="149"/>
      <c r="J65" s="149"/>
      <c r="K65" s="149"/>
      <c r="L65" s="149"/>
      <c r="M65" s="149"/>
    </row>
    <row r="66" spans="1:13" x14ac:dyDescent="0.25">
      <c r="A66" s="149"/>
      <c r="B66" s="260">
        <v>46</v>
      </c>
      <c r="C66" s="278" t="str">
        <f t="shared" si="1"/>
        <v/>
      </c>
      <c r="D66" s="411" t="s">
        <v>166</v>
      </c>
      <c r="E66" s="402"/>
      <c r="F66" s="403"/>
      <c r="G66" s="248"/>
      <c r="H66" s="149"/>
      <c r="I66" s="149"/>
      <c r="J66" s="149"/>
      <c r="K66" s="149"/>
      <c r="L66" s="149"/>
      <c r="M66" s="149"/>
    </row>
    <row r="67" spans="1:13" x14ac:dyDescent="0.25">
      <c r="A67" s="149"/>
      <c r="B67" s="260">
        <v>47</v>
      </c>
      <c r="C67" s="278" t="str">
        <f t="shared" si="1"/>
        <v/>
      </c>
      <c r="D67" s="411" t="s">
        <v>166</v>
      </c>
      <c r="E67" s="402"/>
      <c r="F67" s="403"/>
      <c r="G67" s="248"/>
      <c r="H67" s="149"/>
      <c r="I67" s="149"/>
      <c r="J67" s="149"/>
      <c r="K67" s="149"/>
      <c r="L67" s="149"/>
      <c r="M67" s="149"/>
    </row>
    <row r="68" spans="1:13" x14ac:dyDescent="0.25">
      <c r="A68" s="149"/>
      <c r="B68" s="260">
        <v>48</v>
      </c>
      <c r="C68" s="278" t="str">
        <f t="shared" si="1"/>
        <v/>
      </c>
      <c r="D68" s="411" t="s">
        <v>166</v>
      </c>
      <c r="E68" s="402"/>
      <c r="F68" s="403"/>
      <c r="G68" s="248"/>
      <c r="H68" s="149"/>
      <c r="I68" s="149"/>
      <c r="J68" s="149"/>
      <c r="K68" s="149"/>
      <c r="L68" s="149"/>
      <c r="M68" s="149"/>
    </row>
    <row r="69" spans="1:13" x14ac:dyDescent="0.25">
      <c r="A69" s="149"/>
      <c r="B69" s="260">
        <v>49</v>
      </c>
      <c r="C69" s="278" t="str">
        <f t="shared" si="1"/>
        <v/>
      </c>
      <c r="D69" s="411" t="s">
        <v>166</v>
      </c>
      <c r="E69" s="402"/>
      <c r="F69" s="403"/>
      <c r="G69" s="248"/>
      <c r="H69" s="149"/>
      <c r="I69" s="149"/>
      <c r="J69" s="149"/>
      <c r="K69" s="149"/>
      <c r="L69" s="149"/>
      <c r="M69" s="149"/>
    </row>
    <row r="70" spans="1:13" x14ac:dyDescent="0.25">
      <c r="A70" s="149"/>
      <c r="B70" s="260">
        <v>50</v>
      </c>
      <c r="C70" s="278" t="str">
        <f t="shared" si="1"/>
        <v/>
      </c>
      <c r="D70" s="411" t="s">
        <v>166</v>
      </c>
      <c r="E70" s="402"/>
      <c r="F70" s="403"/>
      <c r="G70" s="248"/>
      <c r="H70" s="149"/>
      <c r="I70" s="149"/>
      <c r="J70" s="149"/>
      <c r="K70" s="149"/>
      <c r="L70" s="149"/>
      <c r="M70" s="149"/>
    </row>
    <row r="71" spans="1:13" x14ac:dyDescent="0.25">
      <c r="A71" s="149"/>
      <c r="B71" s="260">
        <v>51</v>
      </c>
      <c r="C71" s="278" t="str">
        <f t="shared" si="1"/>
        <v/>
      </c>
      <c r="D71" s="411" t="s">
        <v>166</v>
      </c>
      <c r="E71" s="402"/>
      <c r="F71" s="403"/>
      <c r="G71" s="248"/>
      <c r="H71" s="149"/>
      <c r="I71" s="149"/>
      <c r="J71" s="149"/>
      <c r="K71" s="149"/>
      <c r="L71" s="149"/>
      <c r="M71" s="149"/>
    </row>
    <row r="72" spans="1:13" x14ac:dyDescent="0.25">
      <c r="A72" s="149"/>
      <c r="B72" s="260">
        <v>52</v>
      </c>
      <c r="C72" s="278" t="str">
        <f t="shared" si="1"/>
        <v/>
      </c>
      <c r="D72" s="411" t="s">
        <v>166</v>
      </c>
      <c r="E72" s="402"/>
      <c r="F72" s="403"/>
      <c r="G72" s="248"/>
      <c r="H72" s="149"/>
      <c r="I72" s="149"/>
      <c r="J72" s="149"/>
      <c r="K72" s="149"/>
      <c r="L72" s="149"/>
      <c r="M72" s="149"/>
    </row>
    <row r="73" spans="1:13" x14ac:dyDescent="0.25">
      <c r="A73" s="149"/>
      <c r="B73" s="260">
        <v>53</v>
      </c>
      <c r="C73" s="278" t="str">
        <f t="shared" si="1"/>
        <v/>
      </c>
      <c r="D73" s="411" t="s">
        <v>166</v>
      </c>
      <c r="E73" s="402"/>
      <c r="F73" s="403"/>
      <c r="G73" s="248"/>
      <c r="H73" s="149"/>
      <c r="I73" s="149"/>
      <c r="J73" s="149"/>
      <c r="K73" s="149"/>
      <c r="L73" s="149"/>
      <c r="M73" s="149"/>
    </row>
    <row r="74" spans="1:13" x14ac:dyDescent="0.25">
      <c r="A74" s="149"/>
      <c r="B74" s="260">
        <v>54</v>
      </c>
      <c r="C74" s="278" t="str">
        <f t="shared" si="1"/>
        <v/>
      </c>
      <c r="D74" s="411" t="s">
        <v>166</v>
      </c>
      <c r="E74" s="402"/>
      <c r="F74" s="403"/>
      <c r="G74" s="248"/>
      <c r="H74" s="149"/>
      <c r="I74" s="149"/>
      <c r="J74" s="149"/>
      <c r="K74" s="149"/>
      <c r="L74" s="149"/>
      <c r="M74" s="149"/>
    </row>
    <row r="75" spans="1:13" x14ac:dyDescent="0.25">
      <c r="A75" s="149"/>
      <c r="B75" s="260">
        <v>55</v>
      </c>
      <c r="C75" s="278" t="str">
        <f t="shared" si="1"/>
        <v/>
      </c>
      <c r="D75" s="411" t="s">
        <v>166</v>
      </c>
      <c r="E75" s="402"/>
      <c r="F75" s="403"/>
      <c r="G75" s="248"/>
      <c r="H75" s="149"/>
      <c r="I75" s="149"/>
      <c r="J75" s="149"/>
      <c r="K75" s="149"/>
      <c r="L75" s="149"/>
      <c r="M75" s="149"/>
    </row>
    <row r="76" spans="1:13" x14ac:dyDescent="0.25">
      <c r="A76" s="149"/>
      <c r="B76" s="260">
        <v>56</v>
      </c>
      <c r="C76" s="278" t="str">
        <f t="shared" si="1"/>
        <v/>
      </c>
      <c r="D76" s="411" t="s">
        <v>166</v>
      </c>
      <c r="E76" s="402"/>
      <c r="F76" s="403"/>
      <c r="G76" s="248"/>
      <c r="H76" s="149"/>
      <c r="I76" s="149"/>
      <c r="J76" s="149"/>
      <c r="K76" s="149"/>
      <c r="L76" s="149"/>
      <c r="M76" s="149"/>
    </row>
    <row r="77" spans="1:13" x14ac:dyDescent="0.25">
      <c r="A77" s="149"/>
      <c r="B77" s="260">
        <v>57</v>
      </c>
      <c r="C77" s="278" t="str">
        <f t="shared" si="1"/>
        <v/>
      </c>
      <c r="D77" s="411" t="s">
        <v>166</v>
      </c>
      <c r="E77" s="402"/>
      <c r="F77" s="403"/>
      <c r="G77" s="248"/>
      <c r="H77" s="149"/>
      <c r="I77" s="149"/>
      <c r="J77" s="149"/>
      <c r="K77" s="149"/>
      <c r="L77" s="149"/>
      <c r="M77" s="149"/>
    </row>
    <row r="78" spans="1:13" x14ac:dyDescent="0.25">
      <c r="A78" s="149"/>
      <c r="B78" s="260">
        <v>58</v>
      </c>
      <c r="C78" s="278" t="str">
        <f t="shared" si="1"/>
        <v/>
      </c>
      <c r="D78" s="411" t="s">
        <v>166</v>
      </c>
      <c r="E78" s="402"/>
      <c r="F78" s="403"/>
      <c r="G78" s="248"/>
      <c r="H78" s="149"/>
      <c r="I78" s="149"/>
      <c r="J78" s="149"/>
      <c r="K78" s="149"/>
      <c r="L78" s="149"/>
      <c r="M78" s="149"/>
    </row>
    <row r="79" spans="1:13" x14ac:dyDescent="0.25">
      <c r="A79" s="149"/>
      <c r="B79" s="260">
        <v>59</v>
      </c>
      <c r="C79" s="278" t="str">
        <f t="shared" si="1"/>
        <v/>
      </c>
      <c r="D79" s="411" t="s">
        <v>166</v>
      </c>
      <c r="E79" s="402"/>
      <c r="F79" s="403"/>
      <c r="G79" s="248"/>
      <c r="H79" s="149"/>
      <c r="I79" s="149"/>
      <c r="J79" s="149"/>
      <c r="K79" s="149"/>
      <c r="L79" s="149"/>
      <c r="M79" s="149"/>
    </row>
    <row r="80" spans="1:13" x14ac:dyDescent="0.25">
      <c r="A80" s="149"/>
      <c r="B80" s="260">
        <v>60</v>
      </c>
      <c r="C80" s="278" t="str">
        <f t="shared" si="1"/>
        <v/>
      </c>
      <c r="D80" s="411" t="s">
        <v>166</v>
      </c>
      <c r="E80" s="402"/>
      <c r="F80" s="403"/>
      <c r="G80" s="248"/>
      <c r="H80" s="149"/>
      <c r="I80" s="149"/>
      <c r="J80" s="149"/>
      <c r="K80" s="149"/>
      <c r="L80" s="149"/>
      <c r="M80" s="149"/>
    </row>
  </sheetData>
  <sheetProtection algorithmName="SHA-512" hashValue="y6zjb23sQ27wRfw2YW2oYYJSBNHblHUJT0JplTWKETwVSEvyzz9fXA1whtT7Jl373glcI1GI+hhuXkIBTbk6Vg==" saltValue="4RYdN2eXOl06RguPljnv3Q=="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2" sqref="A2"/>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5.75" customHeight="1" x14ac:dyDescent="0.3">
      <c r="A1" s="118" t="s">
        <v>773</v>
      </c>
    </row>
    <row r="2" spans="1:1" ht="15.6" x14ac:dyDescent="0.3">
      <c r="A2" s="120" t="s">
        <v>313</v>
      </c>
    </row>
    <row r="3" spans="1:1" ht="15.6" x14ac:dyDescent="0.3">
      <c r="A3" s="120" t="s">
        <v>312</v>
      </c>
    </row>
    <row r="4" spans="1:1" ht="45.6" x14ac:dyDescent="0.3">
      <c r="A4" s="120" t="s">
        <v>676</v>
      </c>
    </row>
    <row r="5" spans="1:1" ht="30.6" x14ac:dyDescent="0.3">
      <c r="A5" s="120" t="s">
        <v>677</v>
      </c>
    </row>
    <row r="6" spans="1:1" ht="15.6" x14ac:dyDescent="0.3">
      <c r="A6" s="120" t="s">
        <v>678</v>
      </c>
    </row>
    <row r="7" spans="1:1" ht="15.6" x14ac:dyDescent="0.3">
      <c r="A7" s="120" t="s">
        <v>679</v>
      </c>
    </row>
    <row r="8" spans="1:1" ht="30.6" x14ac:dyDescent="0.3">
      <c r="A8" s="120" t="s">
        <v>680</v>
      </c>
    </row>
    <row r="9" spans="1:1" ht="15.6" x14ac:dyDescent="0.3">
      <c r="A9" s="120" t="s">
        <v>681</v>
      </c>
    </row>
    <row r="10" spans="1:1" ht="15.6" x14ac:dyDescent="0.3">
      <c r="A10" s="120" t="s">
        <v>682</v>
      </c>
    </row>
    <row r="11" spans="1:1" ht="15.6" x14ac:dyDescent="0.3">
      <c r="A11" s="120" t="s">
        <v>683</v>
      </c>
    </row>
    <row r="12" spans="1:1" ht="30.6" x14ac:dyDescent="0.3">
      <c r="A12" s="120" t="s">
        <v>684</v>
      </c>
    </row>
    <row r="13" spans="1:1" ht="15.6" x14ac:dyDescent="0.3">
      <c r="A13" s="120" t="s">
        <v>685</v>
      </c>
    </row>
    <row r="14" spans="1:1" ht="15.6" hidden="1" x14ac:dyDescent="0.3">
      <c r="A14" s="97"/>
    </row>
    <row r="15" spans="1:1" ht="15.6" hidden="1" x14ac:dyDescent="0.3">
      <c r="A15" s="97"/>
    </row>
    <row r="16" spans="1:1" ht="15.6" hidden="1" x14ac:dyDescent="0.3">
      <c r="A16" s="99"/>
    </row>
    <row r="17" spans="1:1" ht="15.6" hidden="1" x14ac:dyDescent="0.3">
      <c r="A17" s="100"/>
    </row>
    <row r="18" spans="1:1" ht="15.6" hidden="1" x14ac:dyDescent="0.3">
      <c r="A18" s="97"/>
    </row>
    <row r="19" spans="1:1" ht="15.6" hidden="1" x14ac:dyDescent="0.3">
      <c r="A19" s="97"/>
    </row>
    <row r="20" spans="1:1" ht="15.6" hidden="1" x14ac:dyDescent="0.3">
      <c r="A20" s="97"/>
    </row>
    <row r="21" spans="1:1" ht="15.6" hidden="1" x14ac:dyDescent="0.3">
      <c r="A21" s="97"/>
    </row>
    <row r="22" spans="1:1" ht="15.6" hidden="1" x14ac:dyDescent="0.3">
      <c r="A22" s="97"/>
    </row>
    <row r="23" spans="1:1" ht="15.6" hidden="1" x14ac:dyDescent="0.3">
      <c r="A23" s="99"/>
    </row>
    <row r="24" spans="1:1" ht="15.6" hidden="1" x14ac:dyDescent="0.3">
      <c r="A24" s="100"/>
    </row>
    <row r="25" spans="1:1" ht="15.6" hidden="1" x14ac:dyDescent="0.3">
      <c r="A25" s="97"/>
    </row>
    <row r="26" spans="1:1" ht="15.6" hidden="1" x14ac:dyDescent="0.3">
      <c r="A26" s="97"/>
    </row>
    <row r="27" spans="1:1" ht="15.6" hidden="1" x14ac:dyDescent="0.3">
      <c r="A27" s="97"/>
    </row>
    <row r="28" spans="1:1" ht="15.6" hidden="1" x14ac:dyDescent="0.3">
      <c r="A28" s="97"/>
    </row>
    <row r="29" spans="1:1" ht="15.6" hidden="1" x14ac:dyDescent="0.3">
      <c r="A29" s="97"/>
    </row>
    <row r="30" spans="1:1" ht="15.6" hidden="1" x14ac:dyDescent="0.3">
      <c r="A30" s="99"/>
    </row>
  </sheetData>
  <sheetProtection algorithmName="SHA-512" hashValue="dh5ta0dZgiIHnVDZNrBvZu2hKQEJIVsJmeRlRB9QSjStwutg6TThkMJ7ia9FOAGjEohkb+8fkMxMEkpzY3YoVQ==" saltValue="QkZvMvHNp/oua8MRNuxuVA=="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H13" sqref="H13"/>
    </sheetView>
  </sheetViews>
  <sheetFormatPr defaultColWidth="0" defaultRowHeight="15" zeroHeight="1" x14ac:dyDescent="0.25"/>
  <cols>
    <col min="1" max="1" width="2.77734375" style="128" customWidth="1"/>
    <col min="2" max="2" width="6.77734375" style="128" customWidth="1"/>
    <col min="3" max="3" width="9.44140625" style="128" customWidth="1"/>
    <col min="4" max="4" width="17.5546875" style="128" customWidth="1"/>
    <col min="5" max="5" width="15.44140625" style="128" bestFit="1" customWidth="1"/>
    <col min="6" max="6" width="15" style="128" bestFit="1" customWidth="1"/>
    <col min="7" max="7" width="30.5546875" style="128" customWidth="1"/>
    <col min="8" max="8" width="18.21875" style="128" customWidth="1"/>
    <col min="9" max="9" width="19.77734375" style="128" bestFit="1" customWidth="1"/>
    <col min="10" max="14" width="11.77734375" style="128" hidden="1" customWidth="1"/>
    <col min="15" max="16384" width="21.21875" style="128" hidden="1"/>
  </cols>
  <sheetData>
    <row r="1" spans="1:14" x14ac:dyDescent="0.25">
      <c r="A1" s="112" t="s">
        <v>827</v>
      </c>
      <c r="B1" s="113" t="s">
        <v>277</v>
      </c>
      <c r="C1" s="149"/>
      <c r="D1" s="149"/>
      <c r="E1" s="153"/>
      <c r="F1" s="149"/>
      <c r="G1" s="149"/>
      <c r="H1" s="149"/>
      <c r="I1" s="115" t="s">
        <v>275</v>
      </c>
      <c r="J1" s="149"/>
      <c r="K1" s="149"/>
      <c r="L1" s="149"/>
      <c r="M1" s="149"/>
      <c r="N1" s="149"/>
    </row>
    <row r="2" spans="1:14" ht="15.6" thickBot="1" x14ac:dyDescent="0.3">
      <c r="A2" s="149"/>
      <c r="B2" s="114" t="s">
        <v>276</v>
      </c>
      <c r="C2" s="150"/>
      <c r="D2" s="150"/>
      <c r="E2" s="152"/>
      <c r="F2" s="150"/>
      <c r="G2" s="150"/>
      <c r="H2" s="150"/>
      <c r="I2" s="152"/>
      <c r="J2" s="149"/>
      <c r="K2" s="149"/>
      <c r="L2" s="149"/>
      <c r="M2" s="149"/>
      <c r="N2" s="149"/>
    </row>
    <row r="3" spans="1:14" x14ac:dyDescent="0.25">
      <c r="A3" s="149"/>
      <c r="B3" s="3"/>
      <c r="C3" s="3"/>
      <c r="D3" s="3"/>
      <c r="E3" s="149"/>
      <c r="F3" s="149"/>
      <c r="G3" s="149"/>
      <c r="H3" s="149"/>
      <c r="I3" s="149"/>
      <c r="J3" s="149"/>
      <c r="K3" s="149"/>
      <c r="L3" s="149"/>
      <c r="M3" s="149"/>
      <c r="N3" s="149"/>
    </row>
    <row r="4" spans="1:14" s="113" customFormat="1" x14ac:dyDescent="0.25">
      <c r="A4" s="154"/>
      <c r="B4" s="116" t="s">
        <v>747</v>
      </c>
      <c r="C4" s="154"/>
      <c r="D4" s="154"/>
      <c r="E4" s="154"/>
      <c r="F4" s="154"/>
      <c r="G4" s="154"/>
      <c r="H4" s="154"/>
      <c r="I4" s="154"/>
      <c r="J4" s="154"/>
      <c r="K4" s="154"/>
      <c r="L4" s="154"/>
      <c r="M4" s="154"/>
      <c r="N4" s="154"/>
    </row>
    <row r="5" spans="1:14" ht="17.399999999999999" x14ac:dyDescent="0.25">
      <c r="A5" s="149"/>
      <c r="B5" s="129" t="str">
        <f>'1. Information'!B5</f>
        <v>Annual Mental Health Services Act (MHSA) Revenue and Expenditure Report</v>
      </c>
      <c r="C5" s="287"/>
      <c r="D5" s="287"/>
      <c r="E5" s="287"/>
      <c r="F5" s="287"/>
      <c r="G5" s="287"/>
      <c r="H5" s="287"/>
      <c r="I5" s="149"/>
      <c r="J5" s="149"/>
      <c r="K5" s="149"/>
      <c r="L5" s="149"/>
      <c r="M5" s="149"/>
      <c r="N5" s="149"/>
    </row>
    <row r="6" spans="1:14" ht="17.399999999999999" x14ac:dyDescent="0.25">
      <c r="A6" s="149"/>
      <c r="B6" s="129" t="str">
        <f>'1. Information'!B6</f>
        <v>Fiscal Year: 2022-2023</v>
      </c>
      <c r="C6" s="287"/>
      <c r="D6" s="287"/>
      <c r="E6" s="287"/>
      <c r="F6" s="287"/>
      <c r="G6" s="287"/>
      <c r="H6" s="287"/>
      <c r="I6" s="149"/>
      <c r="J6" s="149"/>
      <c r="K6" s="149"/>
      <c r="L6" s="149"/>
      <c r="M6" s="149"/>
      <c r="N6" s="149"/>
    </row>
    <row r="7" spans="1:14" ht="17.399999999999999" x14ac:dyDescent="0.25">
      <c r="A7" s="149"/>
      <c r="B7" s="129" t="s">
        <v>301</v>
      </c>
      <c r="C7" s="287"/>
      <c r="D7" s="287"/>
      <c r="E7" s="287"/>
      <c r="F7" s="287"/>
      <c r="G7" s="287"/>
      <c r="H7" s="287"/>
      <c r="I7" s="149"/>
      <c r="J7" s="149"/>
      <c r="K7" s="149"/>
      <c r="L7" s="149"/>
      <c r="M7" s="149"/>
      <c r="N7" s="149"/>
    </row>
    <row r="8" spans="1:14" ht="15.6" x14ac:dyDescent="0.25">
      <c r="A8" s="149"/>
      <c r="B8" s="222"/>
      <c r="C8" s="222"/>
      <c r="D8" s="222"/>
      <c r="E8" s="222"/>
      <c r="F8" s="222"/>
      <c r="G8" s="222"/>
      <c r="H8" s="222"/>
      <c r="I8" s="149"/>
      <c r="J8" s="149"/>
      <c r="K8" s="149"/>
      <c r="L8" s="149"/>
      <c r="M8" s="149"/>
      <c r="N8" s="149"/>
    </row>
    <row r="9" spans="1:14" ht="15.6" x14ac:dyDescent="0.3">
      <c r="A9" s="149"/>
      <c r="B9" s="175" t="s">
        <v>0</v>
      </c>
      <c r="C9" s="224"/>
      <c r="D9" s="157" t="str">
        <f>IF(ISBLANK('1. Information'!D11),"",'1. Information'!D11)</f>
        <v>Contra Costa</v>
      </c>
      <c r="E9" s="149"/>
      <c r="F9" s="198" t="s">
        <v>1</v>
      </c>
      <c r="G9" s="378">
        <f>IF(ISBLANK('1. Information'!D9),"",'1. Information'!D9)</f>
        <v>45316</v>
      </c>
      <c r="H9" s="288"/>
      <c r="I9" s="149"/>
      <c r="J9" s="149"/>
      <c r="K9" s="149"/>
      <c r="L9" s="149"/>
      <c r="M9" s="149"/>
      <c r="N9" s="149"/>
    </row>
    <row r="10" spans="1:14" ht="15.6" x14ac:dyDescent="0.3">
      <c r="A10" s="149"/>
      <c r="B10" s="225"/>
      <c r="C10" s="225"/>
      <c r="D10" s="225"/>
      <c r="E10" s="149"/>
      <c r="F10" s="225"/>
      <c r="G10" s="184"/>
      <c r="H10" s="288"/>
      <c r="I10" s="149"/>
      <c r="J10" s="149"/>
      <c r="K10" s="149"/>
      <c r="L10" s="149"/>
      <c r="M10" s="149"/>
      <c r="N10" s="149"/>
    </row>
    <row r="11" spans="1:14" ht="18" thickBot="1" x14ac:dyDescent="0.35">
      <c r="A11" s="149"/>
      <c r="B11" s="412" t="s">
        <v>214</v>
      </c>
      <c r="C11" s="397"/>
      <c r="D11" s="397"/>
      <c r="E11" s="397"/>
      <c r="F11" s="397"/>
      <c r="G11" s="397"/>
      <c r="H11" s="397"/>
      <c r="I11" s="292"/>
      <c r="J11" s="149"/>
      <c r="K11" s="149"/>
      <c r="L11" s="149"/>
      <c r="M11" s="149"/>
      <c r="N11" s="149"/>
    </row>
    <row r="12" spans="1:14" ht="16.2" thickTop="1" x14ac:dyDescent="0.3">
      <c r="A12" s="149"/>
      <c r="B12" s="384"/>
      <c r="C12" s="384"/>
      <c r="D12" s="384"/>
      <c r="E12" s="384"/>
      <c r="F12" s="384"/>
      <c r="G12" s="384"/>
      <c r="H12" s="384"/>
      <c r="I12" s="149"/>
      <c r="J12" s="149"/>
      <c r="K12" s="149"/>
      <c r="L12" s="149"/>
      <c r="M12" s="149"/>
      <c r="N12" s="149"/>
    </row>
    <row r="13" spans="1:14" x14ac:dyDescent="0.25">
      <c r="A13" s="149"/>
      <c r="B13" s="149"/>
      <c r="C13" s="159" t="s">
        <v>23</v>
      </c>
      <c r="D13" s="159" t="s">
        <v>25</v>
      </c>
      <c r="E13" s="159" t="s">
        <v>27</v>
      </c>
      <c r="F13" s="159" t="s">
        <v>202</v>
      </c>
      <c r="G13" s="159" t="s">
        <v>203</v>
      </c>
      <c r="H13" s="159" t="s">
        <v>204</v>
      </c>
      <c r="I13" s="159" t="s">
        <v>213</v>
      </c>
      <c r="J13" s="149"/>
      <c r="K13" s="149"/>
      <c r="L13" s="149"/>
      <c r="M13" s="149"/>
      <c r="N13" s="149"/>
    </row>
    <row r="14" spans="1:14" s="413" customFormat="1" ht="31.2" x14ac:dyDescent="0.3">
      <c r="A14" s="414"/>
      <c r="B14" s="141" t="s">
        <v>120</v>
      </c>
      <c r="C14" s="273" t="s">
        <v>168</v>
      </c>
      <c r="D14" s="272" t="s">
        <v>103</v>
      </c>
      <c r="E14" s="203" t="s">
        <v>157</v>
      </c>
      <c r="F14" s="203" t="s">
        <v>673</v>
      </c>
      <c r="G14" s="203" t="s">
        <v>199</v>
      </c>
      <c r="H14" s="203" t="s">
        <v>200</v>
      </c>
      <c r="I14" s="265" t="s">
        <v>201</v>
      </c>
      <c r="J14" s="414"/>
      <c r="K14" s="414"/>
      <c r="L14" s="414"/>
      <c r="M14" s="414"/>
      <c r="N14" s="414"/>
    </row>
    <row r="15" spans="1:14" x14ac:dyDescent="0.25">
      <c r="A15" s="149"/>
      <c r="B15" s="353">
        <v>1</v>
      </c>
      <c r="C15" s="309" t="str">
        <f t="shared" ref="C15:C54" si="0">IF(I15&lt;&gt;0,VLOOKUP($D$9,Info_County_Code,2,FALSE),"")</f>
        <v/>
      </c>
      <c r="D15" s="416"/>
      <c r="E15" s="401"/>
      <c r="F15" s="417"/>
      <c r="G15" s="418"/>
      <c r="H15" s="418"/>
      <c r="I15" s="419">
        <f>SUM(G15:H15)</f>
        <v>0</v>
      </c>
      <c r="J15" s="149"/>
      <c r="K15" s="149"/>
      <c r="L15" s="149"/>
      <c r="M15" s="149"/>
      <c r="N15" s="149"/>
    </row>
    <row r="16" spans="1:14" x14ac:dyDescent="0.25">
      <c r="A16" s="149"/>
      <c r="B16" s="353">
        <v>2</v>
      </c>
      <c r="C16" s="309" t="str">
        <f t="shared" si="0"/>
        <v/>
      </c>
      <c r="D16" s="416"/>
      <c r="E16" s="401"/>
      <c r="F16" s="417"/>
      <c r="G16" s="418"/>
      <c r="H16" s="418"/>
      <c r="I16" s="419">
        <f t="shared" ref="I16:I54" si="1">SUM(G16:H16)</f>
        <v>0</v>
      </c>
      <c r="J16" s="149"/>
      <c r="K16" s="149"/>
      <c r="L16" s="149"/>
      <c r="M16" s="149"/>
      <c r="N16" s="149"/>
    </row>
    <row r="17" spans="1:14" x14ac:dyDescent="0.25">
      <c r="A17" s="149"/>
      <c r="B17" s="353">
        <v>3</v>
      </c>
      <c r="C17" s="309" t="str">
        <f t="shared" si="0"/>
        <v/>
      </c>
      <c r="D17" s="416"/>
      <c r="E17" s="401"/>
      <c r="F17" s="417"/>
      <c r="G17" s="418"/>
      <c r="H17" s="418"/>
      <c r="I17" s="419">
        <f t="shared" si="1"/>
        <v>0</v>
      </c>
      <c r="J17" s="149"/>
      <c r="K17" s="149"/>
      <c r="L17" s="149"/>
      <c r="M17" s="149"/>
      <c r="N17" s="149"/>
    </row>
    <row r="18" spans="1:14" x14ac:dyDescent="0.25">
      <c r="A18" s="149"/>
      <c r="B18" s="353">
        <v>4</v>
      </c>
      <c r="C18" s="309" t="str">
        <f t="shared" si="0"/>
        <v/>
      </c>
      <c r="D18" s="416"/>
      <c r="E18" s="401"/>
      <c r="F18" s="417"/>
      <c r="G18" s="418"/>
      <c r="H18" s="418"/>
      <c r="I18" s="419">
        <f>SUM(G18:H18)</f>
        <v>0</v>
      </c>
      <c r="J18" s="149"/>
      <c r="K18" s="149"/>
      <c r="L18" s="149"/>
      <c r="M18" s="149"/>
      <c r="N18" s="149"/>
    </row>
    <row r="19" spans="1:14" x14ac:dyDescent="0.25">
      <c r="A19" s="149"/>
      <c r="B19" s="353">
        <v>5</v>
      </c>
      <c r="C19" s="309" t="str">
        <f t="shared" si="0"/>
        <v/>
      </c>
      <c r="D19" s="416"/>
      <c r="E19" s="401"/>
      <c r="F19" s="417"/>
      <c r="G19" s="418"/>
      <c r="H19" s="418"/>
      <c r="I19" s="419">
        <f t="shared" si="1"/>
        <v>0</v>
      </c>
      <c r="J19" s="149"/>
      <c r="K19" s="149"/>
      <c r="L19" s="149"/>
      <c r="M19" s="149"/>
      <c r="N19" s="149"/>
    </row>
    <row r="20" spans="1:14" x14ac:dyDescent="0.25">
      <c r="A20" s="149"/>
      <c r="B20" s="353">
        <v>6</v>
      </c>
      <c r="C20" s="309" t="str">
        <f t="shared" si="0"/>
        <v/>
      </c>
      <c r="D20" s="416"/>
      <c r="E20" s="401"/>
      <c r="F20" s="417"/>
      <c r="G20" s="418"/>
      <c r="H20" s="418"/>
      <c r="I20" s="419">
        <f t="shared" si="1"/>
        <v>0</v>
      </c>
      <c r="J20" s="149"/>
      <c r="K20" s="149"/>
      <c r="L20" s="149"/>
      <c r="M20" s="149"/>
      <c r="N20" s="149"/>
    </row>
    <row r="21" spans="1:14" x14ac:dyDescent="0.25">
      <c r="A21" s="149"/>
      <c r="B21" s="353">
        <v>7</v>
      </c>
      <c r="C21" s="309" t="str">
        <f t="shared" si="0"/>
        <v/>
      </c>
      <c r="D21" s="416"/>
      <c r="E21" s="401"/>
      <c r="F21" s="417"/>
      <c r="G21" s="418"/>
      <c r="H21" s="418"/>
      <c r="I21" s="419">
        <f t="shared" si="1"/>
        <v>0</v>
      </c>
      <c r="J21" s="149"/>
      <c r="K21" s="149"/>
      <c r="L21" s="149"/>
      <c r="M21" s="149"/>
      <c r="N21" s="149"/>
    </row>
    <row r="22" spans="1:14" x14ac:dyDescent="0.25">
      <c r="A22" s="149"/>
      <c r="B22" s="353">
        <v>8</v>
      </c>
      <c r="C22" s="309" t="str">
        <f t="shared" si="0"/>
        <v/>
      </c>
      <c r="D22" s="416"/>
      <c r="E22" s="401"/>
      <c r="F22" s="417"/>
      <c r="G22" s="418"/>
      <c r="H22" s="418"/>
      <c r="I22" s="419">
        <f t="shared" si="1"/>
        <v>0</v>
      </c>
      <c r="J22" s="149"/>
      <c r="K22" s="149"/>
      <c r="L22" s="149"/>
      <c r="M22" s="149"/>
      <c r="N22" s="149"/>
    </row>
    <row r="23" spans="1:14" x14ac:dyDescent="0.25">
      <c r="A23" s="149"/>
      <c r="B23" s="353">
        <v>9</v>
      </c>
      <c r="C23" s="309" t="str">
        <f t="shared" si="0"/>
        <v/>
      </c>
      <c r="D23" s="416"/>
      <c r="E23" s="401"/>
      <c r="F23" s="417"/>
      <c r="G23" s="418"/>
      <c r="H23" s="418"/>
      <c r="I23" s="419">
        <f t="shared" si="1"/>
        <v>0</v>
      </c>
      <c r="J23" s="149"/>
      <c r="K23" s="149"/>
      <c r="L23" s="149"/>
      <c r="M23" s="149"/>
      <c r="N23" s="149"/>
    </row>
    <row r="24" spans="1:14" x14ac:dyDescent="0.25">
      <c r="A24" s="149"/>
      <c r="B24" s="353">
        <v>10</v>
      </c>
      <c r="C24" s="309" t="str">
        <f t="shared" si="0"/>
        <v/>
      </c>
      <c r="D24" s="416"/>
      <c r="E24" s="401"/>
      <c r="F24" s="417"/>
      <c r="G24" s="418"/>
      <c r="H24" s="418"/>
      <c r="I24" s="419">
        <f t="shared" si="1"/>
        <v>0</v>
      </c>
      <c r="J24" s="149"/>
      <c r="K24" s="149"/>
      <c r="L24" s="149"/>
      <c r="M24" s="149"/>
      <c r="N24" s="149"/>
    </row>
    <row r="25" spans="1:14" x14ac:dyDescent="0.25">
      <c r="A25" s="149"/>
      <c r="B25" s="353">
        <v>11</v>
      </c>
      <c r="C25" s="309" t="str">
        <f t="shared" si="0"/>
        <v/>
      </c>
      <c r="D25" s="416"/>
      <c r="E25" s="401"/>
      <c r="F25" s="417"/>
      <c r="G25" s="418"/>
      <c r="H25" s="418"/>
      <c r="I25" s="419">
        <f t="shared" si="1"/>
        <v>0</v>
      </c>
      <c r="J25" s="149"/>
      <c r="K25" s="149"/>
      <c r="L25" s="149"/>
      <c r="M25" s="149"/>
      <c r="N25" s="149"/>
    </row>
    <row r="26" spans="1:14" x14ac:dyDescent="0.25">
      <c r="A26" s="149"/>
      <c r="B26" s="353">
        <v>12</v>
      </c>
      <c r="C26" s="309" t="str">
        <f t="shared" si="0"/>
        <v/>
      </c>
      <c r="D26" s="416"/>
      <c r="E26" s="401"/>
      <c r="F26" s="417"/>
      <c r="G26" s="418"/>
      <c r="H26" s="418"/>
      <c r="I26" s="419">
        <f t="shared" si="1"/>
        <v>0</v>
      </c>
      <c r="J26" s="149"/>
      <c r="K26" s="149"/>
      <c r="L26" s="149"/>
      <c r="M26" s="149"/>
      <c r="N26" s="149"/>
    </row>
    <row r="27" spans="1:14" x14ac:dyDescent="0.25">
      <c r="A27" s="149"/>
      <c r="B27" s="353">
        <v>13</v>
      </c>
      <c r="C27" s="309" t="str">
        <f t="shared" si="0"/>
        <v/>
      </c>
      <c r="D27" s="416"/>
      <c r="E27" s="401"/>
      <c r="F27" s="417"/>
      <c r="G27" s="418"/>
      <c r="H27" s="418"/>
      <c r="I27" s="419">
        <f t="shared" si="1"/>
        <v>0</v>
      </c>
      <c r="J27" s="149"/>
      <c r="K27" s="149"/>
      <c r="L27" s="149"/>
      <c r="M27" s="149"/>
      <c r="N27" s="149"/>
    </row>
    <row r="28" spans="1:14" x14ac:dyDescent="0.25">
      <c r="A28" s="149"/>
      <c r="B28" s="353">
        <v>14</v>
      </c>
      <c r="C28" s="309" t="str">
        <f t="shared" si="0"/>
        <v/>
      </c>
      <c r="D28" s="416"/>
      <c r="E28" s="401"/>
      <c r="F28" s="417"/>
      <c r="G28" s="418"/>
      <c r="H28" s="418"/>
      <c r="I28" s="419">
        <f t="shared" si="1"/>
        <v>0</v>
      </c>
      <c r="J28" s="149"/>
      <c r="K28" s="149"/>
      <c r="L28" s="149"/>
      <c r="M28" s="149"/>
      <c r="N28" s="149"/>
    </row>
    <row r="29" spans="1:14" x14ac:dyDescent="0.25">
      <c r="A29" s="149"/>
      <c r="B29" s="353">
        <v>15</v>
      </c>
      <c r="C29" s="309" t="str">
        <f t="shared" si="0"/>
        <v/>
      </c>
      <c r="D29" s="416"/>
      <c r="E29" s="401"/>
      <c r="F29" s="417"/>
      <c r="G29" s="418"/>
      <c r="H29" s="418"/>
      <c r="I29" s="419">
        <f t="shared" si="1"/>
        <v>0</v>
      </c>
      <c r="J29" s="149"/>
      <c r="K29" s="149"/>
      <c r="L29" s="149"/>
      <c r="M29" s="149"/>
      <c r="N29" s="149"/>
    </row>
    <row r="30" spans="1:14" x14ac:dyDescent="0.25">
      <c r="A30" s="149"/>
      <c r="B30" s="353">
        <v>16</v>
      </c>
      <c r="C30" s="309" t="str">
        <f t="shared" si="0"/>
        <v/>
      </c>
      <c r="D30" s="416"/>
      <c r="E30" s="401"/>
      <c r="F30" s="417"/>
      <c r="G30" s="418"/>
      <c r="H30" s="418"/>
      <c r="I30" s="419">
        <f t="shared" si="1"/>
        <v>0</v>
      </c>
      <c r="J30" s="149"/>
      <c r="K30" s="415"/>
      <c r="L30" s="149"/>
      <c r="M30" s="149"/>
      <c r="N30" s="149"/>
    </row>
    <row r="31" spans="1:14" x14ac:dyDescent="0.25">
      <c r="A31" s="149"/>
      <c r="B31" s="353">
        <v>17</v>
      </c>
      <c r="C31" s="309" t="str">
        <f t="shared" si="0"/>
        <v/>
      </c>
      <c r="D31" s="416"/>
      <c r="E31" s="401"/>
      <c r="F31" s="417"/>
      <c r="G31" s="418"/>
      <c r="H31" s="418"/>
      <c r="I31" s="419">
        <f t="shared" si="1"/>
        <v>0</v>
      </c>
      <c r="J31" s="149"/>
      <c r="K31" s="149"/>
      <c r="L31" s="149"/>
      <c r="M31" s="149"/>
      <c r="N31" s="149"/>
    </row>
    <row r="32" spans="1:14" x14ac:dyDescent="0.25">
      <c r="A32" s="149"/>
      <c r="B32" s="353">
        <v>18</v>
      </c>
      <c r="C32" s="309" t="str">
        <f t="shared" si="0"/>
        <v/>
      </c>
      <c r="D32" s="416"/>
      <c r="E32" s="401"/>
      <c r="F32" s="417"/>
      <c r="G32" s="418"/>
      <c r="H32" s="418"/>
      <c r="I32" s="419">
        <f t="shared" si="1"/>
        <v>0</v>
      </c>
      <c r="J32" s="149"/>
      <c r="K32" s="149"/>
      <c r="L32" s="149"/>
      <c r="M32" s="149"/>
      <c r="N32" s="149"/>
    </row>
    <row r="33" spans="1:14" x14ac:dyDescent="0.25">
      <c r="A33" s="149"/>
      <c r="B33" s="353">
        <v>19</v>
      </c>
      <c r="C33" s="309" t="str">
        <f t="shared" si="0"/>
        <v/>
      </c>
      <c r="D33" s="416"/>
      <c r="E33" s="401"/>
      <c r="F33" s="417"/>
      <c r="G33" s="418"/>
      <c r="H33" s="418"/>
      <c r="I33" s="419">
        <f t="shared" si="1"/>
        <v>0</v>
      </c>
      <c r="J33" s="149"/>
      <c r="K33" s="149"/>
      <c r="L33" s="149"/>
      <c r="M33" s="149"/>
      <c r="N33" s="149"/>
    </row>
    <row r="34" spans="1:14" x14ac:dyDescent="0.25">
      <c r="A34" s="149"/>
      <c r="B34" s="353">
        <v>20</v>
      </c>
      <c r="C34" s="309" t="str">
        <f t="shared" si="0"/>
        <v/>
      </c>
      <c r="D34" s="416"/>
      <c r="E34" s="401"/>
      <c r="F34" s="417"/>
      <c r="G34" s="418"/>
      <c r="H34" s="418"/>
      <c r="I34" s="419">
        <f t="shared" si="1"/>
        <v>0</v>
      </c>
      <c r="J34" s="149"/>
      <c r="K34" s="149"/>
      <c r="L34" s="149"/>
      <c r="M34" s="149"/>
      <c r="N34" s="149"/>
    </row>
    <row r="35" spans="1:14" x14ac:dyDescent="0.25">
      <c r="A35" s="149"/>
      <c r="B35" s="353">
        <v>21</v>
      </c>
      <c r="C35" s="309" t="str">
        <f t="shared" si="0"/>
        <v/>
      </c>
      <c r="D35" s="416"/>
      <c r="E35" s="401"/>
      <c r="F35" s="417"/>
      <c r="G35" s="418"/>
      <c r="H35" s="418"/>
      <c r="I35" s="419">
        <f t="shared" si="1"/>
        <v>0</v>
      </c>
      <c r="J35" s="149"/>
      <c r="K35" s="149"/>
      <c r="L35" s="149"/>
      <c r="M35" s="149"/>
      <c r="N35" s="149"/>
    </row>
    <row r="36" spans="1:14" x14ac:dyDescent="0.25">
      <c r="A36" s="149"/>
      <c r="B36" s="353">
        <v>22</v>
      </c>
      <c r="C36" s="309" t="str">
        <f t="shared" si="0"/>
        <v/>
      </c>
      <c r="D36" s="416"/>
      <c r="E36" s="401"/>
      <c r="F36" s="417"/>
      <c r="G36" s="418"/>
      <c r="H36" s="418"/>
      <c r="I36" s="419">
        <f t="shared" si="1"/>
        <v>0</v>
      </c>
      <c r="J36" s="149"/>
      <c r="K36" s="149"/>
      <c r="L36" s="149"/>
      <c r="M36" s="149"/>
      <c r="N36" s="149"/>
    </row>
    <row r="37" spans="1:14" x14ac:dyDescent="0.25">
      <c r="A37" s="149"/>
      <c r="B37" s="353">
        <v>23</v>
      </c>
      <c r="C37" s="309" t="str">
        <f t="shared" si="0"/>
        <v/>
      </c>
      <c r="D37" s="416"/>
      <c r="E37" s="401"/>
      <c r="F37" s="417"/>
      <c r="G37" s="418"/>
      <c r="H37" s="418"/>
      <c r="I37" s="419">
        <f t="shared" si="1"/>
        <v>0</v>
      </c>
      <c r="J37" s="149"/>
      <c r="K37" s="149"/>
      <c r="L37" s="149"/>
      <c r="M37" s="149"/>
      <c r="N37" s="149"/>
    </row>
    <row r="38" spans="1:14" x14ac:dyDescent="0.25">
      <c r="A38" s="149"/>
      <c r="B38" s="353">
        <v>24</v>
      </c>
      <c r="C38" s="309" t="str">
        <f t="shared" si="0"/>
        <v/>
      </c>
      <c r="D38" s="416"/>
      <c r="E38" s="401"/>
      <c r="F38" s="417"/>
      <c r="G38" s="418"/>
      <c r="H38" s="418"/>
      <c r="I38" s="419">
        <f t="shared" si="1"/>
        <v>0</v>
      </c>
      <c r="J38" s="149"/>
      <c r="K38" s="149"/>
      <c r="L38" s="149"/>
      <c r="M38" s="149"/>
      <c r="N38" s="149"/>
    </row>
    <row r="39" spans="1:14" x14ac:dyDescent="0.25">
      <c r="A39" s="149"/>
      <c r="B39" s="353">
        <v>25</v>
      </c>
      <c r="C39" s="309" t="str">
        <f t="shared" si="0"/>
        <v/>
      </c>
      <c r="D39" s="416"/>
      <c r="E39" s="401"/>
      <c r="F39" s="417"/>
      <c r="G39" s="418"/>
      <c r="H39" s="418"/>
      <c r="I39" s="419">
        <f t="shared" si="1"/>
        <v>0</v>
      </c>
      <c r="J39" s="149"/>
      <c r="K39" s="149"/>
      <c r="L39" s="149"/>
      <c r="M39" s="149"/>
      <c r="N39" s="149"/>
    </row>
    <row r="40" spans="1:14" x14ac:dyDescent="0.25">
      <c r="A40" s="149"/>
      <c r="B40" s="353">
        <v>26</v>
      </c>
      <c r="C40" s="309" t="str">
        <f t="shared" si="0"/>
        <v/>
      </c>
      <c r="D40" s="416"/>
      <c r="E40" s="401"/>
      <c r="F40" s="417"/>
      <c r="G40" s="418"/>
      <c r="H40" s="418"/>
      <c r="I40" s="419">
        <f t="shared" si="1"/>
        <v>0</v>
      </c>
      <c r="J40" s="149"/>
      <c r="K40" s="149"/>
      <c r="L40" s="149"/>
      <c r="M40" s="149"/>
      <c r="N40" s="149"/>
    </row>
    <row r="41" spans="1:14" x14ac:dyDescent="0.25">
      <c r="A41" s="149"/>
      <c r="B41" s="353">
        <v>27</v>
      </c>
      <c r="C41" s="309" t="str">
        <f t="shared" si="0"/>
        <v/>
      </c>
      <c r="D41" s="416"/>
      <c r="E41" s="401"/>
      <c r="F41" s="417"/>
      <c r="G41" s="418"/>
      <c r="H41" s="418"/>
      <c r="I41" s="419">
        <f t="shared" si="1"/>
        <v>0</v>
      </c>
      <c r="J41" s="149"/>
      <c r="K41" s="149"/>
      <c r="L41" s="149"/>
      <c r="M41" s="149"/>
      <c r="N41" s="149"/>
    </row>
    <row r="42" spans="1:14" x14ac:dyDescent="0.25">
      <c r="A42" s="149"/>
      <c r="B42" s="353">
        <v>28</v>
      </c>
      <c r="C42" s="309" t="str">
        <f t="shared" si="0"/>
        <v/>
      </c>
      <c r="D42" s="416"/>
      <c r="E42" s="401"/>
      <c r="F42" s="417"/>
      <c r="G42" s="418"/>
      <c r="H42" s="418"/>
      <c r="I42" s="419">
        <f t="shared" si="1"/>
        <v>0</v>
      </c>
      <c r="J42" s="149"/>
      <c r="K42" s="149"/>
      <c r="L42" s="149"/>
      <c r="M42" s="149"/>
      <c r="N42" s="149"/>
    </row>
    <row r="43" spans="1:14" x14ac:dyDescent="0.25">
      <c r="A43" s="149"/>
      <c r="B43" s="353">
        <v>29</v>
      </c>
      <c r="C43" s="309" t="str">
        <f t="shared" si="0"/>
        <v/>
      </c>
      <c r="D43" s="416"/>
      <c r="E43" s="401"/>
      <c r="F43" s="417"/>
      <c r="G43" s="418"/>
      <c r="H43" s="418"/>
      <c r="I43" s="419">
        <f t="shared" si="1"/>
        <v>0</v>
      </c>
      <c r="J43" s="149"/>
      <c r="K43" s="149"/>
      <c r="L43" s="149"/>
      <c r="M43" s="149"/>
      <c r="N43" s="149"/>
    </row>
    <row r="44" spans="1:14" x14ac:dyDescent="0.25">
      <c r="A44" s="149"/>
      <c r="B44" s="353">
        <v>30</v>
      </c>
      <c r="C44" s="309" t="str">
        <f t="shared" si="0"/>
        <v/>
      </c>
      <c r="D44" s="416"/>
      <c r="E44" s="401"/>
      <c r="F44" s="417"/>
      <c r="G44" s="418"/>
      <c r="H44" s="418"/>
      <c r="I44" s="419">
        <f t="shared" si="1"/>
        <v>0</v>
      </c>
      <c r="J44" s="149"/>
      <c r="K44" s="149"/>
      <c r="L44" s="149"/>
      <c r="M44" s="149"/>
      <c r="N44" s="149"/>
    </row>
    <row r="45" spans="1:14" x14ac:dyDescent="0.25">
      <c r="A45" s="149"/>
      <c r="B45" s="353">
        <v>31</v>
      </c>
      <c r="C45" s="309" t="str">
        <f t="shared" si="0"/>
        <v/>
      </c>
      <c r="D45" s="416"/>
      <c r="E45" s="401"/>
      <c r="F45" s="417"/>
      <c r="G45" s="418"/>
      <c r="H45" s="418"/>
      <c r="I45" s="419">
        <f t="shared" si="1"/>
        <v>0</v>
      </c>
      <c r="J45" s="149"/>
      <c r="K45" s="149"/>
      <c r="L45" s="149"/>
      <c r="M45" s="149"/>
      <c r="N45" s="149"/>
    </row>
    <row r="46" spans="1:14" x14ac:dyDescent="0.25">
      <c r="A46" s="149"/>
      <c r="B46" s="353">
        <v>32</v>
      </c>
      <c r="C46" s="309" t="str">
        <f t="shared" si="0"/>
        <v/>
      </c>
      <c r="D46" s="416"/>
      <c r="E46" s="401"/>
      <c r="F46" s="417"/>
      <c r="G46" s="418"/>
      <c r="H46" s="418"/>
      <c r="I46" s="419">
        <f t="shared" si="1"/>
        <v>0</v>
      </c>
      <c r="J46" s="149"/>
      <c r="K46" s="149"/>
      <c r="L46" s="149"/>
      <c r="M46" s="149"/>
      <c r="N46" s="149"/>
    </row>
    <row r="47" spans="1:14" x14ac:dyDescent="0.25">
      <c r="A47" s="149"/>
      <c r="B47" s="353">
        <v>33</v>
      </c>
      <c r="C47" s="309" t="str">
        <f t="shared" si="0"/>
        <v/>
      </c>
      <c r="D47" s="416"/>
      <c r="E47" s="401"/>
      <c r="F47" s="417"/>
      <c r="G47" s="418"/>
      <c r="H47" s="418"/>
      <c r="I47" s="419">
        <f t="shared" si="1"/>
        <v>0</v>
      </c>
      <c r="J47" s="149"/>
      <c r="K47" s="149"/>
      <c r="L47" s="149"/>
      <c r="M47" s="149"/>
      <c r="N47" s="149"/>
    </row>
    <row r="48" spans="1:14" x14ac:dyDescent="0.25">
      <c r="A48" s="149"/>
      <c r="B48" s="353">
        <v>34</v>
      </c>
      <c r="C48" s="309" t="str">
        <f t="shared" si="0"/>
        <v/>
      </c>
      <c r="D48" s="416"/>
      <c r="E48" s="401"/>
      <c r="F48" s="417"/>
      <c r="G48" s="418"/>
      <c r="H48" s="418"/>
      <c r="I48" s="419">
        <f t="shared" si="1"/>
        <v>0</v>
      </c>
      <c r="J48" s="149"/>
      <c r="K48" s="149"/>
      <c r="L48" s="149"/>
      <c r="M48" s="149"/>
      <c r="N48" s="149"/>
    </row>
    <row r="49" spans="1:14" x14ac:dyDescent="0.25">
      <c r="A49" s="149"/>
      <c r="B49" s="353">
        <v>35</v>
      </c>
      <c r="C49" s="309" t="str">
        <f t="shared" si="0"/>
        <v/>
      </c>
      <c r="D49" s="416"/>
      <c r="E49" s="401"/>
      <c r="F49" s="417"/>
      <c r="G49" s="418"/>
      <c r="H49" s="418"/>
      <c r="I49" s="419">
        <f t="shared" si="1"/>
        <v>0</v>
      </c>
      <c r="J49" s="149"/>
      <c r="K49" s="149"/>
      <c r="L49" s="149"/>
      <c r="M49" s="149"/>
      <c r="N49" s="149"/>
    </row>
    <row r="50" spans="1:14" x14ac:dyDescent="0.25">
      <c r="A50" s="149"/>
      <c r="B50" s="353">
        <v>36</v>
      </c>
      <c r="C50" s="309" t="str">
        <f t="shared" si="0"/>
        <v/>
      </c>
      <c r="D50" s="416"/>
      <c r="E50" s="401"/>
      <c r="F50" s="417"/>
      <c r="G50" s="418"/>
      <c r="H50" s="418"/>
      <c r="I50" s="419">
        <f t="shared" si="1"/>
        <v>0</v>
      </c>
      <c r="J50" s="149"/>
      <c r="K50" s="149"/>
      <c r="L50" s="149"/>
      <c r="M50" s="149"/>
      <c r="N50" s="149"/>
    </row>
    <row r="51" spans="1:14" x14ac:dyDescent="0.25">
      <c r="A51" s="149"/>
      <c r="B51" s="353">
        <v>37</v>
      </c>
      <c r="C51" s="309" t="str">
        <f t="shared" si="0"/>
        <v/>
      </c>
      <c r="D51" s="416"/>
      <c r="E51" s="401"/>
      <c r="F51" s="417"/>
      <c r="G51" s="418"/>
      <c r="H51" s="418"/>
      <c r="I51" s="419">
        <f t="shared" si="1"/>
        <v>0</v>
      </c>
      <c r="J51" s="149"/>
      <c r="K51" s="149"/>
      <c r="L51" s="149"/>
      <c r="M51" s="149"/>
      <c r="N51" s="149"/>
    </row>
    <row r="52" spans="1:14" x14ac:dyDescent="0.25">
      <c r="A52" s="149"/>
      <c r="B52" s="353">
        <v>38</v>
      </c>
      <c r="C52" s="309" t="str">
        <f t="shared" si="0"/>
        <v/>
      </c>
      <c r="D52" s="416"/>
      <c r="E52" s="401"/>
      <c r="F52" s="417"/>
      <c r="G52" s="418"/>
      <c r="H52" s="418"/>
      <c r="I52" s="419">
        <f t="shared" si="1"/>
        <v>0</v>
      </c>
      <c r="J52" s="149"/>
      <c r="K52" s="149"/>
      <c r="L52" s="149"/>
      <c r="M52" s="149"/>
      <c r="N52" s="149"/>
    </row>
    <row r="53" spans="1:14" x14ac:dyDescent="0.25">
      <c r="A53" s="149"/>
      <c r="B53" s="353">
        <v>39</v>
      </c>
      <c r="C53" s="309" t="str">
        <f t="shared" si="0"/>
        <v/>
      </c>
      <c r="D53" s="416"/>
      <c r="E53" s="401"/>
      <c r="F53" s="417"/>
      <c r="G53" s="418"/>
      <c r="H53" s="418"/>
      <c r="I53" s="419">
        <f t="shared" si="1"/>
        <v>0</v>
      </c>
      <c r="J53" s="149"/>
      <c r="K53" s="149"/>
      <c r="L53" s="149"/>
      <c r="M53" s="149"/>
      <c r="N53" s="149"/>
    </row>
    <row r="54" spans="1:14" x14ac:dyDescent="0.25">
      <c r="A54" s="149"/>
      <c r="B54" s="353">
        <v>40</v>
      </c>
      <c r="C54" s="309" t="str">
        <f t="shared" si="0"/>
        <v/>
      </c>
      <c r="D54" s="416"/>
      <c r="E54" s="401"/>
      <c r="F54" s="417"/>
      <c r="G54" s="418"/>
      <c r="H54" s="418"/>
      <c r="I54" s="419">
        <f t="shared" si="1"/>
        <v>0</v>
      </c>
      <c r="J54" s="149"/>
      <c r="K54" s="149"/>
      <c r="L54" s="149"/>
      <c r="M54" s="149"/>
      <c r="N54" s="149"/>
    </row>
  </sheetData>
  <sheetProtection algorithmName="SHA-512" hashValue="2aEP6zkSgyYHEjUJfWSfJWnVLY6howC07hU+GI/V7CSjE0jAlEXWAbmjCIdPxh4mYTjtb7uUSVhZHr9Piobemw==" saltValue="1/i+Xk9ePK2o3HbY/AZ7GQ=="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disablePrompts="1"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3.5" customHeight="1" x14ac:dyDescent="0.3">
      <c r="A1" s="118" t="s">
        <v>773</v>
      </c>
    </row>
    <row r="2" spans="1:1" ht="15.6" x14ac:dyDescent="0.3">
      <c r="A2" s="120" t="s">
        <v>313</v>
      </c>
    </row>
    <row r="3" spans="1:1" ht="15.6" x14ac:dyDescent="0.3">
      <c r="A3" s="120" t="s">
        <v>312</v>
      </c>
    </row>
    <row r="4" spans="1:1" ht="45.6" x14ac:dyDescent="0.3">
      <c r="A4" s="120" t="s">
        <v>686</v>
      </c>
    </row>
    <row r="5" spans="1:1" ht="30.6" x14ac:dyDescent="0.3">
      <c r="A5" s="120" t="s">
        <v>687</v>
      </c>
    </row>
    <row r="6" spans="1:1" ht="90.6" x14ac:dyDescent="0.3">
      <c r="A6" s="120" t="s">
        <v>688</v>
      </c>
    </row>
    <row r="7" spans="1:1" ht="30.6" x14ac:dyDescent="0.3">
      <c r="A7" s="120" t="s">
        <v>689</v>
      </c>
    </row>
    <row r="8" spans="1:1" ht="30.6" x14ac:dyDescent="0.3">
      <c r="A8" s="120" t="s">
        <v>690</v>
      </c>
    </row>
    <row r="9" spans="1:1" ht="30.6" x14ac:dyDescent="0.3">
      <c r="A9" s="120" t="s">
        <v>691</v>
      </c>
    </row>
    <row r="10" spans="1:1" ht="15.6" x14ac:dyDescent="0.3">
      <c r="A10" s="120" t="s">
        <v>769</v>
      </c>
    </row>
    <row r="11" spans="1:1" ht="15.6" hidden="1" x14ac:dyDescent="0.3">
      <c r="A11" s="97"/>
    </row>
    <row r="12" spans="1:1" ht="15.6" hidden="1" x14ac:dyDescent="0.3">
      <c r="A12" s="97"/>
    </row>
    <row r="13" spans="1:1" ht="15.6" hidden="1" x14ac:dyDescent="0.3">
      <c r="A13" s="97"/>
    </row>
    <row r="14" spans="1:1" ht="15.6" hidden="1" x14ac:dyDescent="0.3">
      <c r="A14" s="97"/>
    </row>
    <row r="15" spans="1:1" ht="15.6" hidden="1" x14ac:dyDescent="0.3">
      <c r="A15" s="99"/>
    </row>
  </sheetData>
  <sheetProtection algorithmName="SHA-512" hashValue="MvbGECAbsIR4UqELQVktqwTmNAsyqRfH2onMLR4NPgNSZfI3dZgjMS5+tJ78qveSrCV+NleMg0mvyITvozK+6A==" saltValue="PsPxhHouoW4fHbCaLT+Z0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1" sqref="B11"/>
    </sheetView>
  </sheetViews>
  <sheetFormatPr defaultColWidth="0" defaultRowHeight="15" zeroHeight="1" x14ac:dyDescent="0.25"/>
  <cols>
    <col min="1" max="1" width="2.77734375" style="128" customWidth="1"/>
    <col min="2" max="2" width="6.77734375" style="128" customWidth="1"/>
    <col min="3" max="4" width="50.77734375" style="128" customWidth="1"/>
    <col min="5" max="5" width="9.21875" style="128" customWidth="1"/>
    <col min="6" max="7" width="9.21875" style="128" hidden="1" customWidth="1"/>
    <col min="8" max="9" width="11.5546875" style="128" hidden="1" customWidth="1"/>
    <col min="10" max="16384" width="11.5546875" style="128" hidden="1"/>
  </cols>
  <sheetData>
    <row r="1" spans="1:9" x14ac:dyDescent="0.25">
      <c r="A1" s="112" t="s">
        <v>770</v>
      </c>
      <c r="B1" s="113" t="s">
        <v>277</v>
      </c>
      <c r="C1" s="149"/>
      <c r="D1" s="149"/>
      <c r="E1" s="122" t="s">
        <v>275</v>
      </c>
      <c r="F1" s="149"/>
      <c r="G1" s="149"/>
      <c r="H1" s="149"/>
      <c r="I1" s="149"/>
    </row>
    <row r="2" spans="1:9" ht="15.6" thickBot="1" x14ac:dyDescent="0.3">
      <c r="A2" s="149"/>
      <c r="B2" s="114" t="s">
        <v>276</v>
      </c>
      <c r="C2" s="150"/>
      <c r="D2" s="150"/>
      <c r="E2" s="152"/>
      <c r="F2" s="149"/>
      <c r="G2" s="149"/>
      <c r="H2" s="149"/>
      <c r="I2" s="149"/>
    </row>
    <row r="3" spans="1:9" x14ac:dyDescent="0.25">
      <c r="A3" s="149"/>
      <c r="B3" s="154"/>
      <c r="C3" s="149"/>
      <c r="D3" s="149"/>
      <c r="E3" s="153"/>
      <c r="F3" s="149"/>
      <c r="G3" s="149"/>
      <c r="H3" s="149"/>
      <c r="I3" s="149"/>
    </row>
    <row r="4" spans="1:9" ht="15.6" x14ac:dyDescent="0.25">
      <c r="A4" s="149"/>
      <c r="B4" s="116" t="s">
        <v>739</v>
      </c>
      <c r="C4" s="151"/>
      <c r="D4" s="151"/>
      <c r="E4" s="149"/>
      <c r="F4" s="149"/>
      <c r="G4" s="149"/>
      <c r="H4" s="149"/>
      <c r="I4" s="149"/>
    </row>
    <row r="5" spans="1:9" ht="17.399999999999999" x14ac:dyDescent="0.25">
      <c r="A5" s="149"/>
      <c r="B5" s="117" t="s">
        <v>281</v>
      </c>
      <c r="C5" s="151"/>
      <c r="D5" s="151"/>
      <c r="E5" s="149"/>
      <c r="F5" s="149"/>
      <c r="G5" s="149"/>
      <c r="H5" s="149"/>
      <c r="I5" s="149"/>
    </row>
    <row r="6" spans="1:9" ht="17.399999999999999" x14ac:dyDescent="0.25">
      <c r="A6" s="149"/>
      <c r="B6" s="117" t="str">
        <f>"Fiscal Year: "&amp;D10</f>
        <v>Fiscal Year: 2022-2023</v>
      </c>
      <c r="C6" s="151"/>
      <c r="D6" s="151"/>
      <c r="E6" s="149"/>
      <c r="F6" s="149"/>
      <c r="G6" s="149"/>
      <c r="H6" s="149"/>
      <c r="I6" s="149"/>
    </row>
    <row r="7" spans="1:9" ht="17.399999999999999" x14ac:dyDescent="0.25">
      <c r="A7" s="149"/>
      <c r="B7" s="117" t="s">
        <v>282</v>
      </c>
      <c r="C7" s="151"/>
      <c r="D7" s="151"/>
      <c r="E7" s="149"/>
      <c r="F7" s="149"/>
      <c r="G7" s="149"/>
      <c r="H7" s="149"/>
      <c r="I7" s="149"/>
    </row>
    <row r="8" spans="1:9" x14ac:dyDescent="0.25">
      <c r="A8" s="149"/>
      <c r="B8" s="149"/>
      <c r="C8" s="149"/>
      <c r="D8" s="155"/>
      <c r="E8" s="149"/>
      <c r="F8" s="149"/>
      <c r="G8" s="149"/>
      <c r="H8" s="149"/>
      <c r="I8" s="149"/>
    </row>
    <row r="9" spans="1:9" ht="34.5" customHeight="1" x14ac:dyDescent="0.25">
      <c r="A9" s="149"/>
      <c r="B9" s="141">
        <v>1</v>
      </c>
      <c r="C9" s="142" t="s">
        <v>1</v>
      </c>
      <c r="D9" s="75">
        <v>45316</v>
      </c>
      <c r="E9" s="149"/>
      <c r="F9" s="149"/>
      <c r="G9" s="149"/>
      <c r="H9" s="149"/>
      <c r="I9" s="149"/>
    </row>
    <row r="10" spans="1:9" ht="34.5" customHeight="1" x14ac:dyDescent="0.25">
      <c r="A10" s="149"/>
      <c r="B10" s="141">
        <v>2</v>
      </c>
      <c r="C10" s="142" t="s">
        <v>303</v>
      </c>
      <c r="D10" s="82" t="s">
        <v>823</v>
      </c>
      <c r="E10" s="149"/>
      <c r="F10" s="149"/>
      <c r="G10" s="149"/>
      <c r="H10" s="149"/>
      <c r="I10" s="149"/>
    </row>
    <row r="11" spans="1:9" ht="34.5" customHeight="1" x14ac:dyDescent="0.25">
      <c r="A11" s="149"/>
      <c r="B11" s="141">
        <v>3</v>
      </c>
      <c r="C11" s="143" t="s">
        <v>0</v>
      </c>
      <c r="D11" s="82" t="s">
        <v>42</v>
      </c>
      <c r="E11" s="149"/>
      <c r="F11" s="149"/>
      <c r="G11" s="149"/>
      <c r="H11" s="149"/>
      <c r="I11" s="149"/>
    </row>
    <row r="12" spans="1:9" ht="34.5" customHeight="1" x14ac:dyDescent="0.25">
      <c r="A12" s="149"/>
      <c r="B12" s="141">
        <v>4</v>
      </c>
      <c r="C12" s="144" t="s">
        <v>113</v>
      </c>
      <c r="D12" s="145">
        <f>IF(ISBLANK(D11),"",VLOOKUP(D11,Info_County_Code,2))</f>
        <v>7</v>
      </c>
      <c r="E12" s="149"/>
      <c r="F12" s="149"/>
      <c r="G12" s="149"/>
      <c r="H12" s="149"/>
      <c r="I12" s="149"/>
    </row>
    <row r="13" spans="1:9" ht="34.5" customHeight="1" x14ac:dyDescent="0.25">
      <c r="A13" s="149"/>
      <c r="B13" s="141">
        <v>5</v>
      </c>
      <c r="C13" s="143" t="s">
        <v>114</v>
      </c>
      <c r="D13" s="132" t="s">
        <v>782</v>
      </c>
      <c r="E13" s="149"/>
      <c r="F13" s="149"/>
      <c r="G13" s="149"/>
      <c r="H13" s="149"/>
      <c r="I13" s="149"/>
    </row>
    <row r="14" spans="1:9" ht="34.5" customHeight="1" x14ac:dyDescent="0.25">
      <c r="A14" s="149"/>
      <c r="B14" s="141">
        <v>6</v>
      </c>
      <c r="C14" s="143" t="s">
        <v>115</v>
      </c>
      <c r="D14" s="82" t="s">
        <v>783</v>
      </c>
      <c r="E14" s="149"/>
      <c r="F14" s="149"/>
      <c r="G14" s="149"/>
      <c r="H14" s="149"/>
      <c r="I14" s="149"/>
    </row>
    <row r="15" spans="1:9" ht="34.5" customHeight="1" x14ac:dyDescent="0.25">
      <c r="A15" s="149"/>
      <c r="B15" s="141">
        <v>7</v>
      </c>
      <c r="C15" s="143" t="s">
        <v>116</v>
      </c>
      <c r="D15" s="101">
        <v>94553</v>
      </c>
      <c r="E15" s="149"/>
      <c r="F15" s="149"/>
      <c r="G15" s="149"/>
      <c r="H15" s="149"/>
      <c r="I15" s="149"/>
    </row>
    <row r="16" spans="1:9" ht="34.5" customHeight="1" x14ac:dyDescent="0.25">
      <c r="A16" s="149"/>
      <c r="B16" s="141">
        <v>8</v>
      </c>
      <c r="C16" s="146" t="s">
        <v>162</v>
      </c>
      <c r="D16" s="147" t="str">
        <f>IF(ISBLANK(D11),"",VLOOKUP(D11,County_Population,5,FALSE))</f>
        <v>Yes</v>
      </c>
      <c r="E16" s="149"/>
      <c r="F16" s="149"/>
      <c r="G16" s="149"/>
      <c r="H16" s="149"/>
      <c r="I16" s="149"/>
    </row>
    <row r="17" spans="1:9" ht="34.5" customHeight="1" x14ac:dyDescent="0.25">
      <c r="A17" s="149"/>
      <c r="B17" s="141">
        <v>9</v>
      </c>
      <c r="C17" s="143" t="s">
        <v>112</v>
      </c>
      <c r="D17" s="82" t="s">
        <v>824</v>
      </c>
      <c r="E17" s="149"/>
      <c r="F17" s="149"/>
      <c r="G17" s="149"/>
      <c r="H17" s="149"/>
      <c r="I17" s="149"/>
    </row>
    <row r="18" spans="1:9" ht="34.5" customHeight="1" x14ac:dyDescent="0.25">
      <c r="A18" s="149"/>
      <c r="B18" s="141">
        <v>10</v>
      </c>
      <c r="C18" s="148" t="s">
        <v>167</v>
      </c>
      <c r="D18" s="133" t="s">
        <v>784</v>
      </c>
      <c r="E18" s="149"/>
      <c r="F18" s="149"/>
      <c r="G18" s="149"/>
      <c r="H18" s="149"/>
      <c r="I18" s="149"/>
    </row>
    <row r="19" spans="1:9" ht="34.5" customHeight="1" x14ac:dyDescent="0.25">
      <c r="A19" s="149"/>
      <c r="B19" s="141">
        <v>11</v>
      </c>
      <c r="C19" s="148" t="s">
        <v>184</v>
      </c>
      <c r="D19" s="133" t="s">
        <v>825</v>
      </c>
      <c r="E19" s="149"/>
      <c r="F19" s="149"/>
      <c r="G19" s="149"/>
      <c r="H19" s="149"/>
      <c r="I19" s="149"/>
    </row>
    <row r="20" spans="1:9" ht="34.5" customHeight="1" x14ac:dyDescent="0.25">
      <c r="A20" s="149"/>
      <c r="B20" s="141">
        <v>12</v>
      </c>
      <c r="C20" s="142" t="s">
        <v>280</v>
      </c>
      <c r="D20" s="134" t="s">
        <v>826</v>
      </c>
      <c r="E20" s="149"/>
      <c r="F20" s="149"/>
      <c r="G20" s="149"/>
      <c r="H20" s="149"/>
      <c r="I20" s="149"/>
    </row>
  </sheetData>
  <sheetProtection algorithmName="SHA-512" hashValue="qOddn+mtvC1hfTDdRPaC+PyOZCtUH1guYswpXj7nKKH2pOcgUb28aSWy9JfFAvSo72Fxa2OIAvHsVhWCLnEs0Q==" saltValue="dL67eDzzJMTqZYHkppTXE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77734375" style="5" customWidth="1"/>
    <col min="2" max="2" width="11" style="5" customWidth="1"/>
    <col min="3" max="3" width="22.21875" style="5" customWidth="1"/>
    <col min="4" max="4" width="13.21875" style="5" bestFit="1" customWidth="1"/>
    <col min="5" max="5" width="72.44140625" style="5" customWidth="1"/>
    <col min="6" max="6" width="19.44140625" style="5" customWidth="1"/>
    <col min="7" max="7" width="15.77734375" style="5" customWidth="1"/>
    <col min="8" max="18" width="9.21875" style="5" hidden="1" customWidth="1"/>
    <col min="19" max="30" width="0" style="5" hidden="1" customWidth="1"/>
    <col min="31" max="16384" width="9.21875" style="5" hidden="1"/>
  </cols>
  <sheetData>
    <row r="1" spans="1:30" x14ac:dyDescent="0.25">
      <c r="A1" s="112" t="s">
        <v>781</v>
      </c>
      <c r="B1" s="113" t="s">
        <v>277</v>
      </c>
      <c r="C1" s="149"/>
      <c r="D1" s="153"/>
      <c r="E1" s="153"/>
      <c r="F1" s="115" t="s">
        <v>275</v>
      </c>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5.6" thickBot="1" x14ac:dyDescent="0.3">
      <c r="A2" s="149"/>
      <c r="B2" s="114" t="s">
        <v>276</v>
      </c>
      <c r="C2" s="150"/>
      <c r="D2" s="152"/>
      <c r="E2" s="152"/>
      <c r="F2" s="152"/>
      <c r="G2" s="149"/>
      <c r="H2" s="149"/>
      <c r="I2" s="149"/>
      <c r="J2" s="149"/>
      <c r="K2" s="149"/>
      <c r="L2" s="149"/>
      <c r="M2" s="149"/>
      <c r="N2" s="149"/>
      <c r="O2" s="149"/>
      <c r="P2" s="149"/>
      <c r="Q2" s="149"/>
      <c r="R2" s="149"/>
      <c r="S2" s="149"/>
      <c r="T2" s="149"/>
      <c r="U2" s="149"/>
      <c r="V2" s="149"/>
      <c r="W2" s="149"/>
      <c r="X2" s="149"/>
      <c r="Y2" s="149"/>
      <c r="Z2" s="149"/>
      <c r="AA2" s="149"/>
      <c r="AB2" s="149"/>
      <c r="AC2" s="149"/>
      <c r="AD2" s="149"/>
    </row>
    <row r="3" spans="1:30" x14ac:dyDescent="0.25">
      <c r="A3" s="3"/>
      <c r="B3" s="3"/>
      <c r="C3" s="3"/>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row>
    <row r="4" spans="1:30" s="76" customFormat="1" x14ac:dyDescent="0.25">
      <c r="A4" s="154"/>
      <c r="B4" s="116" t="s">
        <v>748</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row>
    <row r="5" spans="1:30" ht="17.399999999999999" x14ac:dyDescent="0.25">
      <c r="A5" s="149"/>
      <c r="B5" s="129" t="str">
        <f>'1. Information'!B5</f>
        <v>Annual Mental Health Services Act (MHSA) Revenue and Expenditure Report</v>
      </c>
      <c r="C5" s="287"/>
      <c r="D5" s="287"/>
      <c r="E5" s="287"/>
      <c r="F5" s="287"/>
      <c r="G5" s="287"/>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17.399999999999999" x14ac:dyDescent="0.25">
      <c r="A6" s="149"/>
      <c r="B6" s="129" t="str">
        <f>'1. Information'!B6</f>
        <v>Fiscal Year: 2022-2023</v>
      </c>
      <c r="C6" s="287"/>
      <c r="D6" s="287"/>
      <c r="E6" s="287"/>
      <c r="F6" s="287"/>
      <c r="G6" s="287"/>
      <c r="H6" s="149"/>
      <c r="I6" s="149"/>
      <c r="J6" s="149"/>
      <c r="K6" s="149"/>
      <c r="L6" s="149"/>
      <c r="M6" s="149"/>
      <c r="N6" s="149"/>
      <c r="O6" s="149"/>
      <c r="P6" s="149"/>
      <c r="Q6" s="149"/>
      <c r="R6" s="149"/>
      <c r="S6" s="149"/>
      <c r="T6" s="149"/>
      <c r="U6" s="149"/>
      <c r="V6" s="149"/>
      <c r="W6" s="149"/>
      <c r="X6" s="149"/>
      <c r="Y6" s="149"/>
      <c r="Z6" s="149"/>
      <c r="AA6" s="149"/>
      <c r="AB6" s="149"/>
      <c r="AC6" s="149"/>
      <c r="AD6" s="149"/>
    </row>
    <row r="7" spans="1:30" ht="17.399999999999999" x14ac:dyDescent="0.25">
      <c r="A7" s="149"/>
      <c r="B7" s="129" t="s">
        <v>302</v>
      </c>
      <c r="C7" s="287"/>
      <c r="D7" s="287"/>
      <c r="E7" s="287"/>
      <c r="F7" s="287"/>
      <c r="G7" s="287"/>
      <c r="H7" s="149"/>
      <c r="I7" s="149"/>
      <c r="J7" s="149"/>
      <c r="K7" s="149"/>
      <c r="L7" s="149"/>
      <c r="M7" s="149"/>
      <c r="N7" s="149"/>
      <c r="O7" s="149"/>
      <c r="P7" s="149"/>
      <c r="Q7" s="149"/>
      <c r="R7" s="149"/>
      <c r="S7" s="149"/>
      <c r="T7" s="149"/>
      <c r="U7" s="149"/>
      <c r="V7" s="149"/>
      <c r="W7" s="149"/>
      <c r="X7" s="149"/>
      <c r="Y7" s="149"/>
      <c r="Z7" s="149"/>
      <c r="AA7" s="149"/>
      <c r="AB7" s="149"/>
      <c r="AC7" s="149"/>
      <c r="AD7" s="149"/>
    </row>
    <row r="8" spans="1:30" ht="17.399999999999999" x14ac:dyDescent="0.25">
      <c r="A8" s="149"/>
      <c r="B8" s="420"/>
      <c r="C8" s="287"/>
      <c r="D8" s="287"/>
      <c r="E8" s="287"/>
      <c r="F8" s="287"/>
      <c r="G8" s="287"/>
      <c r="H8" s="149"/>
      <c r="I8" s="149"/>
      <c r="J8" s="149"/>
      <c r="K8" s="149"/>
      <c r="L8" s="149"/>
      <c r="M8" s="149"/>
      <c r="N8" s="149"/>
      <c r="O8" s="149"/>
      <c r="P8" s="149"/>
      <c r="Q8" s="149"/>
      <c r="R8" s="149"/>
      <c r="S8" s="149"/>
      <c r="T8" s="149"/>
      <c r="U8" s="149"/>
      <c r="V8" s="149"/>
      <c r="W8" s="149"/>
      <c r="X8" s="149"/>
      <c r="Y8" s="149"/>
      <c r="Z8" s="149"/>
      <c r="AA8" s="149"/>
      <c r="AB8" s="149"/>
      <c r="AC8" s="154"/>
      <c r="AD8" s="149"/>
    </row>
    <row r="9" spans="1:30" ht="15.6" x14ac:dyDescent="0.3">
      <c r="A9" s="149"/>
      <c r="B9" s="96" t="s">
        <v>0</v>
      </c>
      <c r="C9" s="102" t="str">
        <f>IF(ISBLANK('1. Information'!D11),"",'1. Information'!D11)</f>
        <v>Contra Costa</v>
      </c>
      <c r="D9" s="149"/>
      <c r="E9" s="149"/>
      <c r="F9" s="105" t="s">
        <v>1</v>
      </c>
      <c r="G9" s="109">
        <f>IF(ISBLANK('1. Information'!D9),"",'1. Information'!D9)</f>
        <v>45316</v>
      </c>
      <c r="H9" s="149"/>
      <c r="I9" s="288"/>
      <c r="J9" s="149"/>
      <c r="K9" s="149"/>
      <c r="L9" s="149"/>
      <c r="M9" s="149"/>
      <c r="N9" s="149"/>
      <c r="O9" s="149"/>
      <c r="P9" s="149"/>
      <c r="Q9" s="149"/>
      <c r="R9" s="149"/>
      <c r="S9" s="149"/>
      <c r="T9" s="149"/>
      <c r="U9" s="149"/>
      <c r="V9" s="149"/>
      <c r="W9" s="149"/>
      <c r="X9" s="149"/>
      <c r="Y9" s="149"/>
      <c r="Z9" s="149"/>
      <c r="AA9" s="149"/>
      <c r="AB9" s="149"/>
      <c r="AC9" s="149"/>
      <c r="AD9" s="149"/>
    </row>
    <row r="10" spans="1:30" ht="17.399999999999999" x14ac:dyDescent="0.25">
      <c r="A10" s="149"/>
      <c r="B10" s="420"/>
      <c r="C10" s="420"/>
      <c r="D10" s="287"/>
      <c r="E10" s="287"/>
      <c r="F10" s="287"/>
      <c r="G10" s="287"/>
      <c r="H10" s="287"/>
      <c r="I10" s="149"/>
      <c r="J10" s="149"/>
      <c r="K10" s="149"/>
      <c r="L10" s="149"/>
      <c r="M10" s="149"/>
      <c r="N10" s="149"/>
      <c r="O10" s="149"/>
      <c r="P10" s="149"/>
      <c r="Q10" s="149"/>
      <c r="R10" s="149"/>
      <c r="S10" s="149"/>
      <c r="T10" s="149"/>
      <c r="U10" s="149"/>
      <c r="V10" s="149"/>
      <c r="W10" s="149"/>
      <c r="X10" s="149"/>
      <c r="Y10" s="149"/>
      <c r="Z10" s="149"/>
      <c r="AA10" s="149"/>
      <c r="AB10" s="149"/>
      <c r="AC10" s="149"/>
      <c r="AD10" s="154"/>
    </row>
    <row r="11" spans="1:30" ht="17.399999999999999" x14ac:dyDescent="0.25">
      <c r="A11" s="149"/>
      <c r="B11" s="420"/>
      <c r="C11" s="103" t="s">
        <v>23</v>
      </c>
      <c r="D11" s="103" t="s">
        <v>25</v>
      </c>
      <c r="E11" s="103" t="s">
        <v>27</v>
      </c>
      <c r="F11" s="287"/>
      <c r="G11" s="287"/>
      <c r="H11" s="287"/>
      <c r="I11" s="149"/>
      <c r="J11" s="149"/>
      <c r="K11" s="149"/>
      <c r="L11" s="149"/>
      <c r="M11" s="149"/>
      <c r="N11" s="149"/>
      <c r="O11" s="149"/>
      <c r="P11" s="149"/>
      <c r="Q11" s="149"/>
      <c r="R11" s="149"/>
      <c r="S11" s="149"/>
      <c r="T11" s="149"/>
      <c r="U11" s="149"/>
      <c r="V11" s="149"/>
      <c r="W11" s="149"/>
      <c r="X11" s="149"/>
      <c r="Y11" s="149"/>
      <c r="Z11" s="149"/>
      <c r="AA11" s="149"/>
      <c r="AB11" s="149"/>
      <c r="AC11" s="149"/>
      <c r="AD11" s="154"/>
    </row>
    <row r="12" spans="1:30" ht="15.6" x14ac:dyDescent="0.3">
      <c r="A12" s="149"/>
      <c r="B12" s="104" t="s">
        <v>120</v>
      </c>
      <c r="C12" s="108" t="s">
        <v>673</v>
      </c>
      <c r="D12" s="108" t="s">
        <v>697</v>
      </c>
      <c r="E12" s="108" t="s">
        <v>221</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row>
    <row r="13" spans="1:30" x14ac:dyDescent="0.25">
      <c r="A13" s="149"/>
      <c r="B13" s="110">
        <v>1</v>
      </c>
      <c r="C13" s="421"/>
      <c r="D13" s="421"/>
      <c r="E13" s="422"/>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row>
    <row r="14" spans="1:30" x14ac:dyDescent="0.25">
      <c r="A14" s="149"/>
      <c r="B14" s="111">
        <v>2</v>
      </c>
      <c r="C14" s="421"/>
      <c r="D14" s="421"/>
      <c r="E14" s="422"/>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0" x14ac:dyDescent="0.25">
      <c r="A15" s="149"/>
      <c r="B15" s="111">
        <v>3</v>
      </c>
      <c r="C15" s="421"/>
      <c r="D15" s="421"/>
      <c r="E15" s="422"/>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row>
    <row r="16" spans="1:30" x14ac:dyDescent="0.25">
      <c r="A16" s="149"/>
      <c r="B16" s="110">
        <v>4</v>
      </c>
      <c r="C16" s="421"/>
      <c r="D16" s="421"/>
      <c r="E16" s="422"/>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row>
    <row r="17" spans="1:30" x14ac:dyDescent="0.25">
      <c r="A17" s="149"/>
      <c r="B17" s="111">
        <v>5</v>
      </c>
      <c r="C17" s="421"/>
      <c r="D17" s="421"/>
      <c r="E17" s="422"/>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1:30" x14ac:dyDescent="0.25">
      <c r="A18" s="149"/>
      <c r="B18" s="111">
        <v>6</v>
      </c>
      <c r="C18" s="421"/>
      <c r="D18" s="421"/>
      <c r="E18" s="422"/>
      <c r="F18" s="149"/>
      <c r="G18" s="149"/>
      <c r="H18" s="149"/>
      <c r="I18" s="149"/>
      <c r="J18" s="149"/>
      <c r="K18" s="149"/>
      <c r="L18" s="149"/>
      <c r="M18" s="149"/>
      <c r="N18" s="154"/>
      <c r="O18" s="149"/>
      <c r="P18" s="149"/>
      <c r="Q18" s="149"/>
      <c r="R18" s="149"/>
      <c r="S18" s="149"/>
      <c r="T18" s="149"/>
      <c r="U18" s="149"/>
      <c r="V18" s="149"/>
      <c r="W18" s="149"/>
      <c r="X18" s="149"/>
      <c r="Y18" s="149"/>
      <c r="Z18" s="149"/>
      <c r="AA18" s="149"/>
      <c r="AB18" s="149"/>
      <c r="AC18" s="149"/>
      <c r="AD18" s="149"/>
    </row>
    <row r="19" spans="1:30" x14ac:dyDescent="0.25">
      <c r="A19" s="149"/>
      <c r="B19" s="110">
        <v>7</v>
      </c>
      <c r="C19" s="421"/>
      <c r="D19" s="421"/>
      <c r="E19" s="422"/>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x14ac:dyDescent="0.25">
      <c r="A20" s="149"/>
      <c r="B20" s="111">
        <v>8</v>
      </c>
      <c r="C20" s="421"/>
      <c r="D20" s="421"/>
      <c r="E20" s="422"/>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row>
    <row r="21" spans="1:30" x14ac:dyDescent="0.25">
      <c r="A21" s="149"/>
      <c r="B21" s="111">
        <v>9</v>
      </c>
      <c r="C21" s="421"/>
      <c r="D21" s="421"/>
      <c r="E21" s="422"/>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row>
    <row r="22" spans="1:30" x14ac:dyDescent="0.25">
      <c r="A22" s="149"/>
      <c r="B22" s="110">
        <v>10</v>
      </c>
      <c r="C22" s="421"/>
      <c r="D22" s="421"/>
      <c r="E22" s="422"/>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row>
    <row r="23" spans="1:30" x14ac:dyDescent="0.25">
      <c r="A23" s="149"/>
      <c r="B23" s="111">
        <v>11</v>
      </c>
      <c r="C23" s="421"/>
      <c r="D23" s="421"/>
      <c r="E23" s="422"/>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row>
    <row r="24" spans="1:30" x14ac:dyDescent="0.25">
      <c r="A24" s="149"/>
      <c r="B24" s="111">
        <v>12</v>
      </c>
      <c r="C24" s="421"/>
      <c r="D24" s="421"/>
      <c r="E24" s="422"/>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row>
    <row r="25" spans="1:30" x14ac:dyDescent="0.25">
      <c r="A25" s="149"/>
      <c r="B25" s="110">
        <v>13</v>
      </c>
      <c r="C25" s="421"/>
      <c r="D25" s="421"/>
      <c r="E25" s="422"/>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row>
    <row r="26" spans="1:30" x14ac:dyDescent="0.25">
      <c r="A26" s="149"/>
      <c r="B26" s="111">
        <v>14</v>
      </c>
      <c r="C26" s="421"/>
      <c r="D26" s="421"/>
      <c r="E26" s="422"/>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spans="1:30" x14ac:dyDescent="0.25">
      <c r="A27" s="149"/>
      <c r="B27" s="111">
        <v>15</v>
      </c>
      <c r="C27" s="421"/>
      <c r="D27" s="421"/>
      <c r="E27" s="422"/>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1:30" x14ac:dyDescent="0.25">
      <c r="A28" s="149"/>
      <c r="B28" s="110">
        <v>16</v>
      </c>
      <c r="C28" s="421"/>
      <c r="D28" s="421"/>
      <c r="E28" s="422"/>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29" spans="1:30" x14ac:dyDescent="0.25">
      <c r="A29" s="149"/>
      <c r="B29" s="111">
        <v>17</v>
      </c>
      <c r="C29" s="421"/>
      <c r="D29" s="421"/>
      <c r="E29" s="422"/>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row>
    <row r="30" spans="1:30" x14ac:dyDescent="0.25">
      <c r="A30" s="149"/>
      <c r="B30" s="111">
        <v>18</v>
      </c>
      <c r="C30" s="421"/>
      <c r="D30" s="421"/>
      <c r="E30" s="422"/>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row>
    <row r="31" spans="1:30" x14ac:dyDescent="0.25">
      <c r="A31" s="149"/>
      <c r="B31" s="110">
        <v>19</v>
      </c>
      <c r="C31" s="421"/>
      <c r="D31" s="421"/>
      <c r="E31" s="422"/>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row>
    <row r="32" spans="1:30" x14ac:dyDescent="0.25">
      <c r="A32" s="149"/>
      <c r="B32" s="111">
        <v>20</v>
      </c>
      <c r="C32" s="421"/>
      <c r="D32" s="421"/>
      <c r="E32" s="422"/>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row>
    <row r="33" spans="1:30" x14ac:dyDescent="0.25">
      <c r="A33" s="149"/>
      <c r="B33" s="111">
        <v>21</v>
      </c>
      <c r="C33" s="421"/>
      <c r="D33" s="421"/>
      <c r="E33" s="422"/>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row>
    <row r="34" spans="1:30" x14ac:dyDescent="0.25">
      <c r="A34" s="149"/>
      <c r="B34" s="110">
        <v>22</v>
      </c>
      <c r="C34" s="421"/>
      <c r="D34" s="421"/>
      <c r="E34" s="422"/>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row>
    <row r="35" spans="1:30" x14ac:dyDescent="0.25">
      <c r="A35" s="149"/>
      <c r="B35" s="111">
        <v>23</v>
      </c>
      <c r="C35" s="421"/>
      <c r="D35" s="421"/>
      <c r="E35" s="422"/>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row>
    <row r="36" spans="1:30" x14ac:dyDescent="0.25">
      <c r="A36" s="149"/>
      <c r="B36" s="111">
        <v>24</v>
      </c>
      <c r="C36" s="421"/>
      <c r="D36" s="421"/>
      <c r="E36" s="422"/>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row>
    <row r="37" spans="1:30" x14ac:dyDescent="0.25">
      <c r="A37" s="149"/>
      <c r="B37" s="110">
        <v>25</v>
      </c>
      <c r="C37" s="421"/>
      <c r="D37" s="421"/>
      <c r="E37" s="422"/>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0" x14ac:dyDescent="0.25">
      <c r="A38" s="149"/>
      <c r="B38" s="111">
        <v>26</v>
      </c>
      <c r="C38" s="421"/>
      <c r="D38" s="421"/>
      <c r="E38" s="422"/>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row>
    <row r="39" spans="1:30" x14ac:dyDescent="0.25">
      <c r="A39" s="149"/>
      <c r="B39" s="111">
        <v>27</v>
      </c>
      <c r="C39" s="421"/>
      <c r="D39" s="421"/>
      <c r="E39" s="422"/>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row>
    <row r="40" spans="1:30" x14ac:dyDescent="0.25">
      <c r="A40" s="149"/>
      <c r="B40" s="110">
        <v>28</v>
      </c>
      <c r="C40" s="421"/>
      <c r="D40" s="421"/>
      <c r="E40" s="422"/>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row>
    <row r="41" spans="1:30" x14ac:dyDescent="0.25">
      <c r="A41" s="149"/>
      <c r="B41" s="111">
        <v>29</v>
      </c>
      <c r="C41" s="421"/>
      <c r="D41" s="421"/>
      <c r="E41" s="422"/>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row>
    <row r="42" spans="1:30" x14ac:dyDescent="0.25">
      <c r="A42" s="149"/>
      <c r="B42" s="111">
        <v>30</v>
      </c>
      <c r="C42" s="421"/>
      <c r="D42" s="421"/>
      <c r="E42" s="422"/>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row>
    <row r="43" spans="1:30" x14ac:dyDescent="0.25">
      <c r="A43" s="149"/>
      <c r="B43" s="110">
        <v>31</v>
      </c>
      <c r="C43" s="421"/>
      <c r="D43" s="421"/>
      <c r="E43" s="422"/>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row>
    <row r="44" spans="1:30" x14ac:dyDescent="0.25">
      <c r="A44" s="149"/>
      <c r="B44" s="111">
        <v>32</v>
      </c>
      <c r="C44" s="421"/>
      <c r="D44" s="421"/>
      <c r="E44" s="422"/>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row>
    <row r="45" spans="1:30" x14ac:dyDescent="0.25">
      <c r="A45" s="149"/>
      <c r="B45" s="111">
        <v>33</v>
      </c>
      <c r="C45" s="421"/>
      <c r="D45" s="421"/>
      <c r="E45" s="422"/>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row>
    <row r="46" spans="1:30" x14ac:dyDescent="0.25">
      <c r="A46" s="149"/>
      <c r="B46" s="110">
        <v>34</v>
      </c>
      <c r="C46" s="421"/>
      <c r="D46" s="421"/>
      <c r="E46" s="422"/>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row>
    <row r="47" spans="1:30" x14ac:dyDescent="0.25">
      <c r="A47" s="149"/>
      <c r="B47" s="111">
        <v>35</v>
      </c>
      <c r="C47" s="421"/>
      <c r="D47" s="421"/>
      <c r="E47" s="422"/>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row>
    <row r="48" spans="1:30" x14ac:dyDescent="0.25">
      <c r="A48" s="149"/>
      <c r="B48" s="111">
        <v>36</v>
      </c>
      <c r="C48" s="421"/>
      <c r="D48" s="421"/>
      <c r="E48" s="422"/>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row>
    <row r="49" spans="1:30" x14ac:dyDescent="0.25">
      <c r="A49" s="149"/>
      <c r="B49" s="110">
        <v>37</v>
      </c>
      <c r="C49" s="421"/>
      <c r="D49" s="421"/>
      <c r="E49" s="422"/>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row>
    <row r="50" spans="1:30" x14ac:dyDescent="0.25">
      <c r="A50" s="149"/>
      <c r="B50" s="111">
        <v>38</v>
      </c>
      <c r="C50" s="421"/>
      <c r="D50" s="421"/>
      <c r="E50" s="422"/>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row>
    <row r="51" spans="1:30" x14ac:dyDescent="0.25">
      <c r="A51" s="149"/>
      <c r="B51" s="110">
        <v>39</v>
      </c>
      <c r="C51" s="421"/>
      <c r="D51" s="421"/>
      <c r="E51" s="422"/>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row>
    <row r="52" spans="1:30" x14ac:dyDescent="0.25">
      <c r="A52" s="149"/>
      <c r="B52" s="111">
        <v>40</v>
      </c>
      <c r="C52" s="421"/>
      <c r="D52" s="421"/>
      <c r="E52" s="422"/>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row>
    <row r="53" spans="1:30" hidden="1" x14ac:dyDescent="0.25">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row>
    <row r="54" spans="1:30" hidden="1" x14ac:dyDescent="0.25">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row>
    <row r="55" spans="1:30" hidden="1" x14ac:dyDescent="0.25">
      <c r="A55" s="149"/>
      <c r="B55" s="149"/>
      <c r="C55" s="149"/>
      <c r="D55" s="149"/>
      <c r="E55" s="149"/>
      <c r="F55" s="149"/>
      <c r="G55" s="149"/>
      <c r="H55" s="149"/>
      <c r="I55" s="149"/>
      <c r="J55" s="149"/>
      <c r="K55" s="149"/>
      <c r="L55" s="149"/>
      <c r="M55" s="149"/>
      <c r="N55" s="149"/>
      <c r="O55" s="149"/>
      <c r="P55" s="149"/>
      <c r="Q55" s="149"/>
      <c r="R55" s="149"/>
      <c r="S55" s="415"/>
      <c r="T55" s="149"/>
      <c r="U55" s="149"/>
      <c r="V55" s="149"/>
      <c r="W55" s="149"/>
      <c r="X55" s="149"/>
      <c r="Y55" s="149"/>
      <c r="Z55" s="149"/>
      <c r="AA55" s="149"/>
      <c r="AB55" s="149"/>
      <c r="AC55" s="149"/>
      <c r="AD55" s="149"/>
    </row>
    <row r="56" spans="1:30" hidden="1" x14ac:dyDescent="0.25">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row>
    <row r="57" spans="1:30" hidden="1" x14ac:dyDescent="0.25">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row>
    <row r="58" spans="1:30" hidden="1" x14ac:dyDescent="0.25">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row>
    <row r="59" spans="1:30" hidden="1" x14ac:dyDescent="0.25">
      <c r="A59" s="149"/>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row>
    <row r="60" spans="1:30" hidden="1" x14ac:dyDescent="0.25">
      <c r="A60" s="149"/>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0" hidden="1" x14ac:dyDescent="0.25">
      <c r="A61" s="149"/>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row>
    <row r="62" spans="1:30" hidden="1" x14ac:dyDescent="0.25">
      <c r="A62" s="149"/>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row>
    <row r="63" spans="1:30" hidden="1" x14ac:dyDescent="0.25">
      <c r="A63" s="149"/>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row>
    <row r="64" spans="1:30" hidden="1" x14ac:dyDescent="0.25">
      <c r="A64" s="149"/>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idden="1" x14ac:dyDescent="0.25">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1:30" hidden="1" x14ac:dyDescent="0.25">
      <c r="A66" s="149"/>
      <c r="B66" s="149"/>
      <c r="C66" s="149"/>
      <c r="D66" s="149"/>
      <c r="E66" s="149"/>
      <c r="F66" s="149"/>
      <c r="G66" s="149"/>
      <c r="H66" s="149"/>
      <c r="I66" s="149"/>
      <c r="J66" s="149"/>
      <c r="K66" s="149"/>
      <c r="L66" s="423"/>
      <c r="M66" s="149"/>
      <c r="N66" s="149"/>
      <c r="O66" s="149"/>
      <c r="P66" s="149"/>
      <c r="Q66" s="149"/>
      <c r="R66" s="149"/>
      <c r="S66" s="149"/>
      <c r="T66" s="149"/>
      <c r="U66" s="149"/>
      <c r="V66" s="149"/>
      <c r="W66" s="149"/>
      <c r="X66" s="149"/>
      <c r="Y66" s="149"/>
      <c r="Z66" s="149"/>
      <c r="AA66" s="149"/>
      <c r="AB66" s="149"/>
      <c r="AC66" s="149"/>
      <c r="AD66" s="149"/>
    </row>
    <row r="67" spans="1:30" hidden="1" x14ac:dyDescent="0.25">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0" hidden="1" x14ac:dyDescent="0.25">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1:30" hidden="1" x14ac:dyDescent="0.25">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0" hidden="1" x14ac:dyDescent="0.25">
      <c r="A70" s="149"/>
      <c r="B70" s="149"/>
      <c r="C70" s="149"/>
      <c r="D70" s="149"/>
      <c r="E70" s="149"/>
      <c r="F70" s="149"/>
      <c r="G70" s="149"/>
      <c r="H70" s="149"/>
      <c r="I70" s="149"/>
      <c r="J70" s="149"/>
      <c r="K70" s="149"/>
      <c r="L70" s="149"/>
      <c r="M70" s="424"/>
      <c r="N70" s="149"/>
      <c r="O70" s="149"/>
      <c r="P70" s="149"/>
      <c r="Q70" s="149"/>
      <c r="R70" s="149"/>
      <c r="S70" s="149"/>
      <c r="T70" s="149"/>
      <c r="U70" s="149"/>
      <c r="V70" s="149"/>
      <c r="W70" s="149"/>
      <c r="X70" s="149"/>
      <c r="Y70" s="149"/>
      <c r="Z70" s="149"/>
      <c r="AA70" s="149"/>
      <c r="AB70" s="149"/>
      <c r="AC70" s="149"/>
      <c r="AD70" s="149"/>
    </row>
    <row r="71" spans="1:30" hidden="1" x14ac:dyDescent="0.25">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row>
    <row r="72" spans="1:30" hidden="1" x14ac:dyDescent="0.25">
      <c r="A72" s="149"/>
      <c r="B72" s="149"/>
      <c r="C72" s="149"/>
      <c r="D72" s="149"/>
      <c r="E72" s="149"/>
      <c r="F72" s="149"/>
      <c r="G72" s="149"/>
      <c r="H72" s="149"/>
      <c r="I72" s="149"/>
      <c r="J72" s="149"/>
      <c r="K72" s="149"/>
      <c r="L72" s="149"/>
      <c r="M72" s="149"/>
      <c r="N72" s="415"/>
      <c r="O72" s="149"/>
      <c r="P72" s="149"/>
      <c r="Q72" s="149"/>
      <c r="R72" s="149"/>
      <c r="S72" s="149"/>
      <c r="T72" s="149"/>
      <c r="U72" s="149"/>
      <c r="V72" s="149"/>
      <c r="W72" s="149"/>
      <c r="X72" s="149"/>
      <c r="Y72" s="149"/>
      <c r="Z72" s="149"/>
      <c r="AA72" s="149"/>
      <c r="AB72" s="149"/>
      <c r="AC72" s="149"/>
      <c r="AD72" s="149"/>
    </row>
    <row r="73" spans="1:30" hidden="1" x14ac:dyDescent="0.25">
      <c r="A73" s="149"/>
      <c r="B73" s="149"/>
      <c r="C73" s="149"/>
      <c r="D73" s="149"/>
      <c r="E73" s="149"/>
      <c r="F73" s="149"/>
      <c r="G73" s="149"/>
      <c r="H73" s="149"/>
      <c r="I73" s="149"/>
      <c r="J73" s="149"/>
      <c r="K73" s="149"/>
      <c r="L73" s="149"/>
      <c r="M73" s="149"/>
      <c r="N73" s="149"/>
      <c r="O73" s="149"/>
      <c r="P73" s="415"/>
      <c r="Q73" s="149"/>
      <c r="R73" s="149"/>
      <c r="S73" s="149"/>
      <c r="T73" s="149"/>
      <c r="U73" s="149"/>
      <c r="V73" s="149"/>
      <c r="W73" s="149"/>
      <c r="X73" s="149"/>
      <c r="Y73" s="149"/>
      <c r="Z73" s="149"/>
      <c r="AA73" s="149"/>
      <c r="AB73" s="149"/>
      <c r="AC73" s="149"/>
      <c r="AD73" s="149"/>
    </row>
  </sheetData>
  <sheetProtection algorithmName="SHA-512" hashValue="p9fCdg9ei4oe3K2+WtflZnhGEcwNA5bjHxuEocXJ9uIuRw4FwsabZwUC0uPwJ0ubXiMjvwZvOdl4fV8ninvKBg==" saltValue="cCKP3tFkFGMklPcA2r5Q9Q=="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9" customWidth="1"/>
    <col min="2"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692</v>
      </c>
    </row>
    <row r="5" spans="1:1" ht="15.6" x14ac:dyDescent="0.3">
      <c r="A5" s="120" t="s">
        <v>693</v>
      </c>
    </row>
    <row r="6" spans="1:1" ht="15.6" x14ac:dyDescent="0.3">
      <c r="A6" s="120" t="s">
        <v>694</v>
      </c>
    </row>
    <row r="7" spans="1:1" ht="15.6" hidden="1" x14ac:dyDescent="0.3">
      <c r="A7" s="120"/>
    </row>
    <row r="8" spans="1:1" ht="15.6" hidden="1" x14ac:dyDescent="0.3">
      <c r="A8" s="120"/>
    </row>
    <row r="9" spans="1:1" ht="15.6" hidden="1" x14ac:dyDescent="0.3">
      <c r="A9" s="120"/>
    </row>
    <row r="10" spans="1:1" ht="15.6" hidden="1" x14ac:dyDescent="0.3">
      <c r="A10" s="121"/>
    </row>
  </sheetData>
  <sheetProtection algorithmName="SHA-512" hashValue="wAfjG/Q7jTawmWW7sJc76pj1WKkbMdihbONJBgMiqAjL38yTXt7SjKz5sdLAaLqe3vwuFSudDUL2/Kun3fGxaQ==" saltValue="AFZ3DaBGFnLEINTwSkR9A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6" bestFit="1" customWidth="1"/>
    <col min="2" max="3" width="22.21875" style="76" bestFit="1" customWidth="1"/>
    <col min="4" max="4" width="20.21875" style="76" bestFit="1" customWidth="1"/>
    <col min="5" max="5" width="18.77734375" style="76" bestFit="1" customWidth="1"/>
    <col min="6" max="6" width="3.77734375" style="76" customWidth="1"/>
    <col min="7" max="7" width="34.77734375" style="76" customWidth="1"/>
    <col min="8" max="8" width="17.77734375" style="76" customWidth="1"/>
    <col min="9" max="9" width="12" style="76" customWidth="1"/>
    <col min="10" max="16384" width="9.218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Contra Costa</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5" bestFit="1" customWidth="1"/>
    <col min="2" max="2" width="5.44140625" style="5" customWidth="1"/>
    <col min="3" max="3" width="18.77734375" style="5" bestFit="1" customWidth="1"/>
    <col min="4" max="4" width="17.77734375" style="5" customWidth="1"/>
    <col min="5" max="5" width="18" style="5" customWidth="1"/>
    <col min="6" max="6" width="36.77734375" style="5" bestFit="1" customWidth="1"/>
    <col min="7" max="7" width="27.21875" style="5" customWidth="1"/>
    <col min="8" max="8" width="31.5546875" style="5" bestFit="1" customWidth="1"/>
    <col min="9" max="9" width="25.21875" style="5" customWidth="1"/>
    <col min="10" max="10" width="24.21875" style="5" customWidth="1"/>
    <col min="11" max="11" width="26" style="5" bestFit="1" customWidth="1"/>
    <col min="12" max="12" width="24.21875" style="5" bestFit="1" customWidth="1"/>
    <col min="13" max="13" width="35.77734375" style="5" customWidth="1"/>
    <col min="14" max="14" width="23.21875" style="5" bestFit="1" customWidth="1"/>
    <col min="15" max="15" width="11.77734375" style="5" customWidth="1"/>
    <col min="16" max="16" width="9.21875" style="5" customWidth="1"/>
    <col min="17" max="16384" width="9.21875" style="5"/>
  </cols>
  <sheetData>
    <row r="1" spans="1:15" ht="31.8" thickBot="1" x14ac:dyDescent="0.35">
      <c r="A1" s="137" t="s">
        <v>148</v>
      </c>
      <c r="B1" s="138"/>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0" customWidth="1"/>
    <col min="2" max="2" width="14.777343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140" t="s">
        <v>171</v>
      </c>
      <c r="B2" s="140"/>
      <c r="C2" s="140"/>
      <c r="D2" s="140"/>
      <c r="E2" s="140"/>
    </row>
    <row r="3" spans="1:7" ht="14.25" customHeight="1" x14ac:dyDescent="0.3">
      <c r="A3" s="140" t="s">
        <v>235</v>
      </c>
      <c r="B3" s="140"/>
      <c r="C3" s="140"/>
      <c r="D3" s="140"/>
      <c r="E3" s="140"/>
    </row>
    <row r="4" spans="1:7" ht="14.25" customHeight="1" thickBot="1" x14ac:dyDescent="0.35">
      <c r="A4" s="22"/>
      <c r="B4" s="23"/>
      <c r="C4" s="24"/>
      <c r="D4" s="25"/>
    </row>
    <row r="5" spans="1:7" ht="14.25" customHeight="1" x14ac:dyDescent="0.3">
      <c r="A5" s="26" t="s">
        <v>172</v>
      </c>
      <c r="B5" s="139" t="s">
        <v>173</v>
      </c>
      <c r="C5" s="139"/>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topLeftCell="A3" workbookViewId="0">
      <selection activeCell="A2" sqref="A2"/>
    </sheetView>
  </sheetViews>
  <sheetFormatPr defaultColWidth="0" defaultRowHeight="14.4" zeroHeight="1" x14ac:dyDescent="0.3"/>
  <cols>
    <col min="1" max="1" width="128" style="119" customWidth="1"/>
    <col min="2" max="4" width="9.21875" style="119" hidden="1" customWidth="1"/>
    <col min="5" max="16384" width="9.21875" style="119" hidden="1"/>
  </cols>
  <sheetData>
    <row r="1" spans="1:1" ht="13.5" customHeight="1" x14ac:dyDescent="0.3">
      <c r="A1" s="118" t="s">
        <v>771</v>
      </c>
    </row>
    <row r="2" spans="1:1" ht="18" customHeight="1" x14ac:dyDescent="0.3">
      <c r="A2" s="120" t="s">
        <v>698</v>
      </c>
    </row>
    <row r="3" spans="1:1" ht="15.6" x14ac:dyDescent="0.3">
      <c r="A3" s="120" t="s">
        <v>699</v>
      </c>
    </row>
    <row r="4" spans="1:1" ht="30.6" x14ac:dyDescent="0.3">
      <c r="A4" s="120" t="s">
        <v>700</v>
      </c>
    </row>
    <row r="5" spans="1:1" ht="30.6" x14ac:dyDescent="0.3">
      <c r="A5" s="121" t="s">
        <v>701</v>
      </c>
    </row>
    <row r="6" spans="1:1" ht="30.6" x14ac:dyDescent="0.3">
      <c r="A6" s="121" t="s">
        <v>702</v>
      </c>
    </row>
    <row r="7" spans="1:1" ht="30.75" customHeight="1" x14ac:dyDescent="0.3">
      <c r="A7" s="121" t="s">
        <v>703</v>
      </c>
    </row>
    <row r="8" spans="1:1" ht="30.6" x14ac:dyDescent="0.3">
      <c r="A8" s="121" t="s">
        <v>704</v>
      </c>
    </row>
    <row r="9" spans="1:1" ht="45.6" x14ac:dyDescent="0.3">
      <c r="A9" s="121" t="s">
        <v>705</v>
      </c>
    </row>
    <row r="10" spans="1:1" ht="15.6" x14ac:dyDescent="0.3">
      <c r="A10" s="121" t="s">
        <v>706</v>
      </c>
    </row>
    <row r="11" spans="1:1" ht="15.6" x14ac:dyDescent="0.3">
      <c r="A11" s="121" t="s">
        <v>707</v>
      </c>
    </row>
    <row r="12" spans="1:1" ht="30.6" x14ac:dyDescent="0.3">
      <c r="A12" s="121" t="s">
        <v>708</v>
      </c>
    </row>
    <row r="13" spans="1:1" ht="30.6" x14ac:dyDescent="0.3">
      <c r="A13" s="121" t="s">
        <v>709</v>
      </c>
    </row>
    <row r="14" spans="1:1" ht="15.6" hidden="1" x14ac:dyDescent="0.3">
      <c r="A14" s="120"/>
    </row>
    <row r="15" spans="1:1" ht="15.6" hidden="1" x14ac:dyDescent="0.3">
      <c r="A15" s="120"/>
    </row>
  </sheetData>
  <sheetProtection algorithmName="SHA-512" hashValue="FvwgL5PqSBvjeHWlHUUdK6FYSgiborcDD3b2r/5xrCaYQNCsmY4SmkMzxs4WF01yyVO6DiPvR/nvlDIL5QmMmQ==" saltValue="HrULuxcclFIWlErdDeoJ6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90" zoomScaleNormal="90" zoomScaleSheetLayoutView="40" zoomScalePageLayoutView="85" workbookViewId="0">
      <selection activeCell="D34" sqref="D34"/>
    </sheetView>
  </sheetViews>
  <sheetFormatPr defaultColWidth="0" defaultRowHeight="15" zeroHeight="1" x14ac:dyDescent="0.25"/>
  <cols>
    <col min="1" max="1" width="5.21875" style="113" customWidth="1"/>
    <col min="2" max="2" width="12.5546875" style="116" customWidth="1"/>
    <col min="3" max="3" width="65.44140625" style="116" customWidth="1"/>
    <col min="4" max="8" width="22.77734375" style="116" customWidth="1"/>
    <col min="9" max="9" width="24" style="116" bestFit="1" customWidth="1"/>
    <col min="10" max="10" width="18.21875" style="113" hidden="1" customWidth="1"/>
    <col min="11" max="12" width="9.21875" style="113" hidden="1" customWidth="1"/>
    <col min="13" max="16384" width="9.21875" style="113" hidden="1"/>
  </cols>
  <sheetData>
    <row r="1" spans="1:12" s="128" customFormat="1" x14ac:dyDescent="0.25">
      <c r="A1" s="112" t="s">
        <v>772</v>
      </c>
      <c r="B1" s="113" t="s">
        <v>277</v>
      </c>
      <c r="C1" s="149"/>
      <c r="D1" s="149"/>
      <c r="E1" s="153"/>
      <c r="F1" s="149"/>
      <c r="G1" s="149"/>
      <c r="H1" s="149"/>
      <c r="I1" s="122" t="s">
        <v>275</v>
      </c>
      <c r="J1" s="149"/>
      <c r="K1" s="149"/>
      <c r="L1" s="149"/>
    </row>
    <row r="2" spans="1:12" s="128" customFormat="1" ht="15.6" thickBot="1" x14ac:dyDescent="0.3">
      <c r="A2" s="149"/>
      <c r="B2" s="114" t="s">
        <v>276</v>
      </c>
      <c r="C2" s="150"/>
      <c r="D2" s="150"/>
      <c r="E2" s="152"/>
      <c r="F2" s="150"/>
      <c r="G2" s="150"/>
      <c r="H2" s="150"/>
      <c r="I2" s="152"/>
      <c r="J2" s="149"/>
      <c r="K2" s="149"/>
      <c r="L2" s="149"/>
    </row>
    <row r="3" spans="1:12" s="128" customFormat="1" x14ac:dyDescent="0.25">
      <c r="A3" s="149"/>
      <c r="B3" s="154"/>
      <c r="C3" s="149"/>
      <c r="D3" s="149"/>
      <c r="E3" s="153"/>
      <c r="F3" s="149"/>
      <c r="G3" s="149"/>
      <c r="H3" s="149"/>
      <c r="I3" s="149"/>
      <c r="J3" s="149"/>
      <c r="K3" s="149"/>
      <c r="L3" s="149"/>
    </row>
    <row r="4" spans="1:12" x14ac:dyDescent="0.25">
      <c r="A4" s="154"/>
      <c r="B4" s="116" t="s">
        <v>740</v>
      </c>
      <c r="C4" s="154"/>
      <c r="D4" s="154"/>
      <c r="E4" s="154"/>
      <c r="F4" s="154"/>
      <c r="G4" s="154"/>
      <c r="H4" s="154"/>
      <c r="I4" s="154"/>
      <c r="J4" s="154"/>
      <c r="K4" s="154"/>
      <c r="L4" s="154"/>
    </row>
    <row r="5" spans="1:12" ht="15.6" x14ac:dyDescent="0.25">
      <c r="A5" s="154"/>
      <c r="B5" s="123" t="str">
        <f>'1. Information'!B5</f>
        <v>Annual Mental Health Services Act (MHSA) Revenue and Expenditure Report</v>
      </c>
      <c r="C5" s="183"/>
      <c r="D5" s="183"/>
      <c r="E5" s="183"/>
      <c r="F5" s="183"/>
      <c r="G5" s="183"/>
      <c r="H5" s="183"/>
      <c r="I5" s="183"/>
      <c r="J5" s="154"/>
      <c r="K5" s="154"/>
      <c r="L5" s="154"/>
    </row>
    <row r="6" spans="1:12" ht="15.6" x14ac:dyDescent="0.3">
      <c r="A6" s="154"/>
      <c r="B6" s="124" t="str">
        <f>'1. Information'!B6</f>
        <v>Fiscal Year: 2022-2023</v>
      </c>
      <c r="C6" s="183"/>
      <c r="D6" s="151"/>
      <c r="E6" s="151"/>
      <c r="F6" s="151"/>
      <c r="G6" s="151"/>
      <c r="H6" s="151"/>
      <c r="I6" s="183"/>
      <c r="J6" s="154"/>
      <c r="K6" s="154"/>
      <c r="L6" s="154"/>
    </row>
    <row r="7" spans="1:12" ht="15.6" x14ac:dyDescent="0.3">
      <c r="A7" s="154"/>
      <c r="B7" s="124" t="s">
        <v>285</v>
      </c>
      <c r="C7" s="151"/>
      <c r="D7" s="151"/>
      <c r="E7" s="151"/>
      <c r="F7" s="151"/>
      <c r="G7" s="151"/>
      <c r="H7" s="151"/>
      <c r="I7" s="183"/>
      <c r="J7" s="154"/>
      <c r="K7" s="154"/>
      <c r="L7" s="154"/>
    </row>
    <row r="8" spans="1:12" ht="15.6" x14ac:dyDescent="0.25">
      <c r="A8" s="154"/>
      <c r="B8" s="183"/>
      <c r="C8" s="151"/>
      <c r="D8" s="151"/>
      <c r="E8" s="151"/>
      <c r="F8" s="151"/>
      <c r="G8" s="151"/>
      <c r="H8" s="151"/>
      <c r="I8" s="183"/>
      <c r="J8" s="154"/>
      <c r="K8" s="154"/>
      <c r="L8" s="154"/>
    </row>
    <row r="9" spans="1:12" ht="15.6" x14ac:dyDescent="0.3">
      <c r="A9" s="154"/>
      <c r="B9" s="156" t="s">
        <v>0</v>
      </c>
      <c r="C9" s="157" t="str">
        <f>IF(ISBLANK('1. Information'!D11),"",'1. Information'!D11)</f>
        <v>Contra Costa</v>
      </c>
      <c r="D9" s="183"/>
      <c r="E9" s="183"/>
      <c r="F9" s="156" t="s">
        <v>1</v>
      </c>
      <c r="G9" s="158">
        <f>IF(ISBLANK('1. Information'!D9),"",'1. Information'!D9)</f>
        <v>45316</v>
      </c>
      <c r="H9" s="183"/>
      <c r="I9" s="183"/>
      <c r="J9" s="154"/>
      <c r="K9" s="154"/>
      <c r="L9" s="154"/>
    </row>
    <row r="10" spans="1:12" x14ac:dyDescent="0.25">
      <c r="A10" s="154"/>
      <c r="B10" s="183"/>
      <c r="C10" s="183"/>
      <c r="D10" s="183"/>
      <c r="E10" s="183"/>
      <c r="F10" s="183"/>
      <c r="G10" s="184"/>
      <c r="H10" s="183"/>
      <c r="I10" s="183"/>
      <c r="J10" s="154"/>
      <c r="K10" s="154"/>
      <c r="L10" s="154"/>
    </row>
    <row r="11" spans="1:12" x14ac:dyDescent="0.25">
      <c r="A11" s="154"/>
      <c r="B11" s="183"/>
      <c r="C11" s="183"/>
      <c r="D11" s="183"/>
      <c r="E11" s="183"/>
      <c r="F11" s="183"/>
      <c r="G11" s="184"/>
      <c r="H11" s="183"/>
      <c r="I11" s="183"/>
      <c r="J11" s="154"/>
      <c r="K11" s="154"/>
      <c r="L11" s="154"/>
    </row>
    <row r="12" spans="1:12" x14ac:dyDescent="0.25">
      <c r="A12" s="154"/>
      <c r="B12" s="183"/>
      <c r="C12" s="183"/>
      <c r="D12" s="159" t="s">
        <v>23</v>
      </c>
      <c r="E12" s="159" t="s">
        <v>25</v>
      </c>
      <c r="F12" s="159" t="s">
        <v>27</v>
      </c>
      <c r="G12" s="159" t="s">
        <v>202</v>
      </c>
      <c r="H12" s="159" t="s">
        <v>203</v>
      </c>
      <c r="I12" s="159" t="s">
        <v>204</v>
      </c>
      <c r="J12" s="154"/>
      <c r="K12" s="154"/>
      <c r="L12" s="154"/>
    </row>
    <row r="13" spans="1:12" ht="15.6" x14ac:dyDescent="0.3">
      <c r="A13" s="154"/>
      <c r="B13" s="160" t="s">
        <v>250</v>
      </c>
      <c r="C13" s="185"/>
      <c r="D13" s="161" t="s">
        <v>28</v>
      </c>
      <c r="E13" s="161" t="s">
        <v>29</v>
      </c>
      <c r="F13" s="161" t="s">
        <v>30</v>
      </c>
      <c r="G13" s="162" t="s">
        <v>31</v>
      </c>
      <c r="H13" s="162" t="s">
        <v>32</v>
      </c>
      <c r="I13" s="162" t="s">
        <v>21</v>
      </c>
      <c r="J13" s="154"/>
      <c r="K13" s="154"/>
      <c r="L13" s="154"/>
    </row>
    <row r="14" spans="1:12" x14ac:dyDescent="0.25">
      <c r="A14" s="154"/>
      <c r="B14" s="163">
        <v>1</v>
      </c>
      <c r="C14" s="164" t="s">
        <v>279</v>
      </c>
      <c r="D14" s="89">
        <f>'[3]Fund Bal. by Components-INT ADJ'!$B$176</f>
        <v>3039117.6703999997</v>
      </c>
      <c r="E14" s="89">
        <f>'[3]Fund Bal. by Components-INT ADJ'!$C$176</f>
        <v>759779.41759999993</v>
      </c>
      <c r="F14" s="89">
        <f>'[3]Fund Bal. by Components-INT ADJ'!$D$176</f>
        <v>199941.95199999999</v>
      </c>
      <c r="G14" s="186"/>
      <c r="H14" s="186"/>
      <c r="I14" s="165">
        <f>SUM(D14:H14)</f>
        <v>3998839.0399999996</v>
      </c>
      <c r="J14" s="154"/>
      <c r="K14" s="154"/>
      <c r="L14" s="154"/>
    </row>
    <row r="15" spans="1:12" x14ac:dyDescent="0.25">
      <c r="A15" s="154"/>
      <c r="B15" s="166">
        <v>2</v>
      </c>
      <c r="C15" s="167" t="s">
        <v>278</v>
      </c>
      <c r="D15" s="187"/>
      <c r="E15" s="187"/>
      <c r="F15" s="187"/>
      <c r="G15" s="187"/>
      <c r="H15" s="187"/>
      <c r="I15" s="165">
        <f>SUM(D15:H15)</f>
        <v>0</v>
      </c>
      <c r="J15" s="154"/>
      <c r="K15" s="154"/>
      <c r="L15" s="154"/>
    </row>
    <row r="16" spans="1:12" x14ac:dyDescent="0.25">
      <c r="A16" s="154"/>
      <c r="B16" s="154"/>
      <c r="C16" s="154"/>
      <c r="D16" s="154"/>
      <c r="E16" s="154"/>
      <c r="F16" s="154"/>
      <c r="G16" s="154"/>
      <c r="H16" s="154"/>
      <c r="I16" s="154"/>
      <c r="J16" s="154"/>
      <c r="K16" s="154"/>
      <c r="L16" s="154"/>
    </row>
    <row r="17" spans="1:12" x14ac:dyDescent="0.25">
      <c r="A17" s="154"/>
      <c r="B17" s="154"/>
      <c r="C17" s="154"/>
      <c r="D17" s="159" t="s">
        <v>23</v>
      </c>
      <c r="E17" s="159" t="s">
        <v>25</v>
      </c>
      <c r="F17" s="159" t="s">
        <v>27</v>
      </c>
      <c r="G17" s="154"/>
      <c r="H17" s="154"/>
      <c r="I17" s="154"/>
      <c r="J17" s="154"/>
      <c r="K17" s="154"/>
      <c r="L17" s="154"/>
    </row>
    <row r="18" spans="1:12" ht="15.6" x14ac:dyDescent="0.3">
      <c r="A18" s="154"/>
      <c r="B18" s="160" t="s">
        <v>251</v>
      </c>
      <c r="C18" s="185"/>
      <c r="D18" s="161" t="s">
        <v>28</v>
      </c>
      <c r="E18" s="161" t="s">
        <v>29</v>
      </c>
      <c r="F18" s="162" t="s">
        <v>21</v>
      </c>
      <c r="G18" s="154"/>
      <c r="H18" s="154"/>
      <c r="I18" s="154"/>
      <c r="J18" s="154"/>
      <c r="K18" s="154"/>
      <c r="L18" s="154"/>
    </row>
    <row r="19" spans="1:12" x14ac:dyDescent="0.25">
      <c r="A19" s="154"/>
      <c r="B19" s="159">
        <v>3</v>
      </c>
      <c r="C19" s="164" t="s">
        <v>234</v>
      </c>
      <c r="D19" s="188"/>
      <c r="E19" s="189"/>
      <c r="F19" s="89">
        <v>7579248</v>
      </c>
      <c r="G19" s="154"/>
      <c r="H19" s="154"/>
      <c r="I19" s="154"/>
      <c r="J19" s="154"/>
      <c r="K19" s="154"/>
      <c r="L19" s="154"/>
    </row>
    <row r="20" spans="1:12" x14ac:dyDescent="0.25">
      <c r="A20" s="154"/>
      <c r="B20" s="163">
        <v>4</v>
      </c>
      <c r="C20" s="168" t="s">
        <v>22</v>
      </c>
      <c r="D20" s="186"/>
      <c r="E20" s="186"/>
      <c r="F20" s="169">
        <f>-D20-E20</f>
        <v>0</v>
      </c>
      <c r="G20" s="154"/>
      <c r="H20" s="154"/>
      <c r="I20" s="154"/>
      <c r="J20" s="154"/>
      <c r="K20" s="154"/>
      <c r="L20" s="154"/>
    </row>
    <row r="21" spans="1:12" x14ac:dyDescent="0.25">
      <c r="A21" s="154"/>
      <c r="B21" s="163">
        <v>5</v>
      </c>
      <c r="C21" s="168" t="s">
        <v>253</v>
      </c>
      <c r="D21" s="170">
        <f>'3. CSS'!F24</f>
        <v>0</v>
      </c>
      <c r="E21" s="190"/>
      <c r="F21" s="165">
        <f>SUM(D21:E21)</f>
        <v>0</v>
      </c>
      <c r="G21" s="154"/>
      <c r="H21" s="154"/>
      <c r="I21" s="154"/>
      <c r="J21" s="154"/>
      <c r="K21" s="154"/>
      <c r="L21" s="154"/>
    </row>
    <row r="22" spans="1:12" x14ac:dyDescent="0.25">
      <c r="A22" s="154"/>
      <c r="B22" s="163">
        <v>6</v>
      </c>
      <c r="C22" s="168" t="s">
        <v>252</v>
      </c>
      <c r="D22" s="191"/>
      <c r="E22" s="191"/>
      <c r="F22" s="165">
        <f>SUM('8. Adjustment (MHSA)'!F51:F80)</f>
        <v>0</v>
      </c>
      <c r="G22" s="154"/>
      <c r="H22" s="154"/>
      <c r="I22" s="154"/>
      <c r="J22" s="154"/>
      <c r="K22" s="154"/>
      <c r="L22" s="154"/>
    </row>
    <row r="23" spans="1:12" x14ac:dyDescent="0.25">
      <c r="A23" s="154"/>
      <c r="B23" s="159">
        <v>7</v>
      </c>
      <c r="C23" s="164" t="s">
        <v>236</v>
      </c>
      <c r="D23" s="191"/>
      <c r="E23" s="191"/>
      <c r="F23" s="172">
        <f>F19+F20+F21+F22</f>
        <v>7579248</v>
      </c>
      <c r="G23" s="154"/>
      <c r="H23" s="154"/>
      <c r="I23" s="154"/>
      <c r="J23" s="154"/>
      <c r="K23" s="154"/>
      <c r="L23" s="154"/>
    </row>
    <row r="24" spans="1:12" x14ac:dyDescent="0.25">
      <c r="A24" s="154"/>
      <c r="B24" s="154"/>
      <c r="C24" s="154"/>
      <c r="D24" s="154"/>
      <c r="E24" s="154"/>
      <c r="F24" s="154"/>
      <c r="G24" s="154"/>
      <c r="H24" s="154"/>
      <c r="I24" s="154"/>
      <c r="J24" s="154"/>
      <c r="K24" s="154"/>
      <c r="L24" s="154"/>
    </row>
    <row r="25" spans="1:12" x14ac:dyDescent="0.25">
      <c r="A25" s="154"/>
      <c r="B25" s="154"/>
      <c r="C25" s="154"/>
      <c r="D25" s="159" t="s">
        <v>23</v>
      </c>
      <c r="E25" s="159" t="s">
        <v>25</v>
      </c>
      <c r="F25" s="159" t="s">
        <v>27</v>
      </c>
      <c r="G25" s="159" t="s">
        <v>202</v>
      </c>
      <c r="H25" s="159" t="s">
        <v>203</v>
      </c>
      <c r="I25" s="159" t="s">
        <v>204</v>
      </c>
      <c r="J25" s="154"/>
      <c r="K25" s="154"/>
      <c r="L25" s="154"/>
    </row>
    <row r="26" spans="1:12" ht="15.6" x14ac:dyDescent="0.3">
      <c r="A26" s="154"/>
      <c r="B26" s="160" t="s">
        <v>246</v>
      </c>
      <c r="C26" s="192"/>
      <c r="D26" s="161" t="s">
        <v>28</v>
      </c>
      <c r="E26" s="161" t="s">
        <v>29</v>
      </c>
      <c r="F26" s="161" t="s">
        <v>31</v>
      </c>
      <c r="G26" s="161" t="s">
        <v>32</v>
      </c>
      <c r="H26" s="161" t="s">
        <v>35</v>
      </c>
      <c r="I26" s="161" t="s">
        <v>21</v>
      </c>
      <c r="J26" s="154"/>
      <c r="K26" s="154"/>
      <c r="L26" s="154"/>
    </row>
    <row r="27" spans="1:12" x14ac:dyDescent="0.25">
      <c r="A27" s="154"/>
      <c r="B27" s="163">
        <v>8</v>
      </c>
      <c r="C27" s="173" t="s">
        <v>223</v>
      </c>
      <c r="D27" s="165">
        <f>(E27+F27+G27+H27)*-1</f>
        <v>0</v>
      </c>
      <c r="E27" s="165">
        <f>'3. CSS'!F21</f>
        <v>0</v>
      </c>
      <c r="F27" s="165">
        <f>'3. CSS'!F22</f>
        <v>0</v>
      </c>
      <c r="G27" s="170">
        <f>'3. CSS'!F23</f>
        <v>0</v>
      </c>
      <c r="H27" s="170">
        <f>'3. CSS'!F24</f>
        <v>0</v>
      </c>
      <c r="I27" s="165">
        <f>SUM(D27:H27)</f>
        <v>0</v>
      </c>
      <c r="J27" s="113" t="str">
        <f>IF(SUM(D27:H27)=I27,"","ERROR")</f>
        <v/>
      </c>
      <c r="K27" s="154"/>
      <c r="L27" s="154"/>
    </row>
    <row r="28" spans="1:12" x14ac:dyDescent="0.25">
      <c r="A28" s="154"/>
      <c r="B28" s="154"/>
      <c r="C28" s="154"/>
      <c r="D28" s="154"/>
      <c r="E28" s="154"/>
      <c r="F28" s="154"/>
      <c r="G28" s="154"/>
      <c r="H28" s="154"/>
      <c r="I28" s="154"/>
      <c r="J28" s="154"/>
      <c r="K28" s="154"/>
      <c r="L28" s="154"/>
    </row>
    <row r="29" spans="1:12" x14ac:dyDescent="0.25">
      <c r="A29" s="154"/>
      <c r="B29" s="183"/>
      <c r="C29" s="183"/>
      <c r="D29" s="159" t="s">
        <v>23</v>
      </c>
      <c r="E29" s="159" t="s">
        <v>25</v>
      </c>
      <c r="F29" s="159" t="s">
        <v>27</v>
      </c>
      <c r="G29" s="159" t="s">
        <v>202</v>
      </c>
      <c r="H29" s="159" t="s">
        <v>203</v>
      </c>
      <c r="I29" s="159" t="s">
        <v>204</v>
      </c>
      <c r="J29" s="154"/>
      <c r="K29" s="154"/>
      <c r="L29" s="154"/>
    </row>
    <row r="30" spans="1:12" ht="15.6" x14ac:dyDescent="0.3">
      <c r="A30" s="154"/>
      <c r="B30" s="160" t="s">
        <v>254</v>
      </c>
      <c r="C30" s="192"/>
      <c r="D30" s="161" t="s">
        <v>28</v>
      </c>
      <c r="E30" s="161" t="s">
        <v>29</v>
      </c>
      <c r="F30" s="161" t="s">
        <v>30</v>
      </c>
      <c r="G30" s="161" t="s">
        <v>31</v>
      </c>
      <c r="H30" s="161" t="s">
        <v>32</v>
      </c>
      <c r="I30" s="161" t="s">
        <v>21</v>
      </c>
      <c r="J30" s="154"/>
      <c r="K30" s="154"/>
      <c r="L30" s="154"/>
    </row>
    <row r="31" spans="1:12" x14ac:dyDescent="0.25">
      <c r="A31" s="154"/>
      <c r="B31" s="159">
        <v>9</v>
      </c>
      <c r="C31" s="173" t="s">
        <v>24</v>
      </c>
      <c r="D31" s="170">
        <f>'3. CSS'!F27</f>
        <v>38412026.868000008</v>
      </c>
      <c r="E31" s="170">
        <f>'4. PEI'!F22</f>
        <v>10566414.263931019</v>
      </c>
      <c r="F31" s="170">
        <f>'5. INN'!F23</f>
        <v>1662429.61</v>
      </c>
      <c r="G31" s="170">
        <f>'6. WET'!F21</f>
        <v>2367314.14</v>
      </c>
      <c r="H31" s="170">
        <f>'7. CFTN'!F21</f>
        <v>0</v>
      </c>
      <c r="I31" s="170">
        <f t="shared" ref="I31:I35" si="0">SUM(D31:H31)</f>
        <v>53008184.881931029</v>
      </c>
      <c r="J31" s="154"/>
      <c r="K31" s="154"/>
      <c r="L31" s="154"/>
    </row>
    <row r="32" spans="1:12" x14ac:dyDescent="0.25">
      <c r="A32" s="154"/>
      <c r="B32" s="159">
        <v>10</v>
      </c>
      <c r="C32" s="174" t="s">
        <v>4</v>
      </c>
      <c r="D32" s="172">
        <f>'3. CSS'!G27</f>
        <v>0</v>
      </c>
      <c r="E32" s="172">
        <f>'4. PEI'!G22</f>
        <v>0</v>
      </c>
      <c r="F32" s="172">
        <f>'5. INN'!G23</f>
        <v>0</v>
      </c>
      <c r="G32" s="172">
        <f>'6. WET'!G21</f>
        <v>0</v>
      </c>
      <c r="H32" s="172">
        <f>'7. CFTN'!G21</f>
        <v>0</v>
      </c>
      <c r="I32" s="170">
        <f t="shared" si="0"/>
        <v>0</v>
      </c>
      <c r="J32" s="154"/>
      <c r="K32" s="154"/>
      <c r="L32" s="154"/>
    </row>
    <row r="33" spans="1:12" x14ac:dyDescent="0.25">
      <c r="A33" s="154"/>
      <c r="B33" s="159">
        <v>11</v>
      </c>
      <c r="C33" s="174" t="s">
        <v>5</v>
      </c>
      <c r="D33" s="172">
        <f>'3. CSS'!H27</f>
        <v>0</v>
      </c>
      <c r="E33" s="172">
        <f>'4. PEI'!H22</f>
        <v>0</v>
      </c>
      <c r="F33" s="172">
        <f>'5. INN'!H23</f>
        <v>0</v>
      </c>
      <c r="G33" s="172">
        <f>'6. WET'!H21</f>
        <v>0</v>
      </c>
      <c r="H33" s="172">
        <f>'7. CFTN'!H21</f>
        <v>0</v>
      </c>
      <c r="I33" s="170">
        <f t="shared" si="0"/>
        <v>0</v>
      </c>
      <c r="J33" s="154"/>
      <c r="K33" s="154"/>
      <c r="L33" s="154"/>
    </row>
    <row r="34" spans="1:12" x14ac:dyDescent="0.25">
      <c r="A34" s="154"/>
      <c r="B34" s="159">
        <v>12</v>
      </c>
      <c r="C34" s="174" t="s">
        <v>26</v>
      </c>
      <c r="D34" s="172">
        <f>'3. CSS'!I27</f>
        <v>0</v>
      </c>
      <c r="E34" s="172">
        <f>'4. PEI'!I22</f>
        <v>0</v>
      </c>
      <c r="F34" s="172">
        <f>'5. INN'!I23</f>
        <v>0</v>
      </c>
      <c r="G34" s="172">
        <f>'6. WET'!I21</f>
        <v>0</v>
      </c>
      <c r="H34" s="172">
        <f>'7. CFTN'!I21</f>
        <v>0</v>
      </c>
      <c r="I34" s="170">
        <f t="shared" si="0"/>
        <v>0</v>
      </c>
      <c r="J34" s="154"/>
      <c r="K34" s="154"/>
      <c r="L34" s="154"/>
    </row>
    <row r="35" spans="1:12" x14ac:dyDescent="0.25">
      <c r="A35" s="154"/>
      <c r="B35" s="159">
        <v>13</v>
      </c>
      <c r="C35" s="174" t="s">
        <v>12</v>
      </c>
      <c r="D35" s="172">
        <f>'3. CSS'!J27</f>
        <v>0</v>
      </c>
      <c r="E35" s="172">
        <f>'4. PEI'!J22</f>
        <v>0</v>
      </c>
      <c r="F35" s="172">
        <f>'5. INN'!J23</f>
        <v>0</v>
      </c>
      <c r="G35" s="172">
        <f>'6. WET'!J21</f>
        <v>0</v>
      </c>
      <c r="H35" s="172">
        <f>'7. CFTN'!J21</f>
        <v>0</v>
      </c>
      <c r="I35" s="170">
        <f t="shared" si="0"/>
        <v>0</v>
      </c>
      <c r="J35" s="154"/>
      <c r="K35" s="154"/>
      <c r="L35" s="154"/>
    </row>
    <row r="36" spans="1:12" ht="15.6" x14ac:dyDescent="0.3">
      <c r="A36" s="154"/>
      <c r="B36" s="159">
        <v>14</v>
      </c>
      <c r="C36" s="175" t="s">
        <v>21</v>
      </c>
      <c r="D36" s="176">
        <f>SUM(D31:D35)</f>
        <v>38412026.868000008</v>
      </c>
      <c r="E36" s="176">
        <f t="shared" ref="E36:H36" si="1">SUM(E31:E35)</f>
        <v>10566414.263931019</v>
      </c>
      <c r="F36" s="176">
        <f t="shared" si="1"/>
        <v>1662429.61</v>
      </c>
      <c r="G36" s="176">
        <f t="shared" si="1"/>
        <v>2367314.14</v>
      </c>
      <c r="H36" s="176">
        <f t="shared" si="1"/>
        <v>0</v>
      </c>
      <c r="I36" s="177">
        <f>SUM(D36:H36)</f>
        <v>53008184.881931029</v>
      </c>
      <c r="J36" s="154"/>
      <c r="K36" s="154"/>
      <c r="L36" s="154"/>
    </row>
    <row r="37" spans="1:12" x14ac:dyDescent="0.25">
      <c r="A37" s="154"/>
      <c r="B37" s="183"/>
      <c r="C37" s="183"/>
      <c r="D37" s="183"/>
      <c r="E37" s="183"/>
      <c r="F37" s="183"/>
      <c r="G37" s="183"/>
      <c r="H37" s="183"/>
      <c r="I37" s="183"/>
      <c r="J37" s="154"/>
      <c r="K37" s="154"/>
      <c r="L37" s="154"/>
    </row>
    <row r="38" spans="1:12" ht="15.6" x14ac:dyDescent="0.3">
      <c r="A38" s="154"/>
      <c r="B38" s="183"/>
      <c r="C38" s="196"/>
      <c r="D38" s="159" t="s">
        <v>23</v>
      </c>
      <c r="E38" s="183"/>
      <c r="F38" s="193"/>
      <c r="G38" s="184"/>
      <c r="H38" s="183"/>
      <c r="I38" s="183"/>
      <c r="J38" s="154"/>
      <c r="K38" s="154"/>
      <c r="L38" s="154"/>
    </row>
    <row r="39" spans="1:12" ht="15.6" x14ac:dyDescent="0.3">
      <c r="A39" s="154"/>
      <c r="B39" s="160" t="s">
        <v>248</v>
      </c>
      <c r="C39" s="185"/>
      <c r="D39" s="162" t="s">
        <v>21</v>
      </c>
      <c r="E39" s="194"/>
      <c r="F39" s="184"/>
      <c r="G39" s="183"/>
      <c r="H39" s="183"/>
      <c r="I39" s="154"/>
      <c r="J39" s="154"/>
      <c r="K39" s="154"/>
      <c r="L39" s="154"/>
    </row>
    <row r="40" spans="1:12" ht="15.6" x14ac:dyDescent="0.3">
      <c r="A40" s="154"/>
      <c r="B40" s="159">
        <v>15</v>
      </c>
      <c r="C40" s="178" t="s">
        <v>18</v>
      </c>
      <c r="D40" s="179">
        <f>'3. CSS'!K15+'4. PEI'!K15+'5. INN'!K15+'6. WET'!K15+'7. CFTN'!K15</f>
        <v>189914.12416584312</v>
      </c>
      <c r="E40" s="194"/>
      <c r="F40" s="183"/>
      <c r="G40" s="183"/>
      <c r="H40" s="183"/>
      <c r="I40" s="154"/>
      <c r="J40" s="154"/>
      <c r="K40" s="154"/>
      <c r="L40" s="154"/>
    </row>
    <row r="41" spans="1:12" ht="15.6" x14ac:dyDescent="0.3">
      <c r="A41" s="154"/>
      <c r="B41" s="159">
        <v>16</v>
      </c>
      <c r="C41" s="178" t="s">
        <v>19</v>
      </c>
      <c r="D41" s="179">
        <f>'3. CSS'!F16+'4. PEI'!F16+'5. INN'!F20+'6. WET'!F16+'7. CFTN'!F16</f>
        <v>136355.67835152772</v>
      </c>
      <c r="E41" s="195"/>
      <c r="F41" s="183"/>
      <c r="G41" s="183"/>
      <c r="H41" s="183"/>
      <c r="I41" s="154"/>
      <c r="J41" s="154"/>
      <c r="K41" s="154"/>
      <c r="L41" s="154"/>
    </row>
    <row r="42" spans="1:12" ht="15.6" x14ac:dyDescent="0.3">
      <c r="A42" s="154"/>
      <c r="B42" s="159">
        <v>17</v>
      </c>
      <c r="C42" s="178" t="s">
        <v>20</v>
      </c>
      <c r="D42" s="180">
        <f>'3. CSS'!F17+'4. PEI'!F17+'5. INN'!F16+'5. INN'!F19+'6. WET'!F17+'7. CFTN'!F17</f>
        <v>3648121.3778827554</v>
      </c>
      <c r="E42" s="195"/>
      <c r="F42" s="183"/>
      <c r="G42" s="183"/>
      <c r="H42" s="183"/>
      <c r="I42" s="154"/>
      <c r="J42" s="154"/>
      <c r="K42" s="154"/>
      <c r="L42" s="154"/>
    </row>
    <row r="43" spans="1:12" ht="15.6" x14ac:dyDescent="0.3">
      <c r="A43" s="154"/>
      <c r="B43" s="159">
        <v>18</v>
      </c>
      <c r="C43" s="181" t="s">
        <v>243</v>
      </c>
      <c r="D43" s="186"/>
      <c r="E43" s="183"/>
      <c r="F43" s="183"/>
      <c r="G43" s="183"/>
      <c r="H43" s="183"/>
      <c r="I43" s="183"/>
      <c r="J43" s="154"/>
      <c r="K43" s="154"/>
      <c r="L43" s="154"/>
    </row>
    <row r="44" spans="1:12" ht="15.6" x14ac:dyDescent="0.3">
      <c r="A44" s="154"/>
      <c r="B44" s="159">
        <v>19</v>
      </c>
      <c r="C44" s="178" t="s">
        <v>244</v>
      </c>
      <c r="D44" s="182">
        <f>'4. PEI'!F18</f>
        <v>0</v>
      </c>
      <c r="E44" s="183"/>
      <c r="F44" s="183"/>
      <c r="G44" s="183"/>
      <c r="H44" s="183"/>
      <c r="I44" s="183"/>
      <c r="J44" s="154"/>
      <c r="K44" s="154"/>
      <c r="L44" s="154"/>
    </row>
    <row r="45" spans="1:12" ht="15.6" x14ac:dyDescent="0.3">
      <c r="A45" s="154"/>
      <c r="B45" s="159">
        <v>20</v>
      </c>
      <c r="C45" s="181" t="s">
        <v>245</v>
      </c>
      <c r="D45" s="89">
        <v>50286.68</v>
      </c>
      <c r="E45" s="183"/>
      <c r="F45" s="183"/>
      <c r="G45" s="183"/>
      <c r="H45" s="183"/>
      <c r="I45" s="183"/>
      <c r="J45" s="154"/>
      <c r="K45" s="154"/>
      <c r="L45" s="154"/>
    </row>
    <row r="46" spans="1:12" ht="15.6" x14ac:dyDescent="0.3">
      <c r="A46" s="154"/>
      <c r="B46" s="159">
        <v>21</v>
      </c>
      <c r="C46" s="178" t="s">
        <v>249</v>
      </c>
      <c r="D46" s="89">
        <v>160356.26999999999</v>
      </c>
      <c r="E46" s="194"/>
      <c r="F46" s="183"/>
      <c r="G46" s="183"/>
      <c r="H46" s="183"/>
      <c r="I46" s="183"/>
      <c r="J46" s="154"/>
      <c r="K46" s="154"/>
      <c r="L46" s="154"/>
    </row>
  </sheetData>
  <sheetProtection algorithmName="SHA-512" hashValue="sP8PVpimp2c9Vtk0Nyk1kyAaLL7BUm3GgOEZZAueGZgobbhLukeBrtGVRDBgJzguWeutkbDy/DXT90oRAD/6vw==" saltValue="kTJ0hbxv+CqdT5KQ22UOWw=="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47" zoomScaleNormal="100" workbookViewId="0">
      <selection activeCell="A50" sqref="A50"/>
    </sheetView>
  </sheetViews>
  <sheetFormatPr defaultColWidth="0" defaultRowHeight="14.4" zeroHeight="1" x14ac:dyDescent="0.3"/>
  <cols>
    <col min="1" max="1" width="128.21875" style="119" customWidth="1"/>
    <col min="2" max="6" width="9.21875" style="119" hidden="1" customWidth="1"/>
    <col min="7"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314</v>
      </c>
    </row>
    <row r="5" spans="1:1" ht="15.6" x14ac:dyDescent="0.3">
      <c r="A5" s="121" t="s">
        <v>315</v>
      </c>
    </row>
    <row r="6" spans="1:1" ht="15.6" x14ac:dyDescent="0.3">
      <c r="A6" s="121" t="s">
        <v>316</v>
      </c>
    </row>
    <row r="7" spans="1:1" ht="15.6" x14ac:dyDescent="0.3">
      <c r="A7" s="121" t="s">
        <v>317</v>
      </c>
    </row>
    <row r="8" spans="1:1" ht="15.6" x14ac:dyDescent="0.3">
      <c r="A8" s="121" t="s">
        <v>318</v>
      </c>
    </row>
    <row r="9" spans="1:1" ht="15.6" x14ac:dyDescent="0.3">
      <c r="A9" s="121" t="s">
        <v>695</v>
      </c>
    </row>
    <row r="10" spans="1:1" ht="60" x14ac:dyDescent="0.3">
      <c r="A10" s="125" t="s">
        <v>319</v>
      </c>
    </row>
    <row r="11" spans="1:1" ht="30.6" x14ac:dyDescent="0.3">
      <c r="A11" s="121" t="s">
        <v>320</v>
      </c>
    </row>
    <row r="12" spans="1:1" ht="30.6" x14ac:dyDescent="0.3">
      <c r="A12" s="121" t="s">
        <v>321</v>
      </c>
    </row>
    <row r="13" spans="1:1" ht="30.6" x14ac:dyDescent="0.3">
      <c r="A13" s="121" t="s">
        <v>322</v>
      </c>
    </row>
    <row r="14" spans="1:1" ht="30.6" x14ac:dyDescent="0.3">
      <c r="A14" s="121" t="s">
        <v>323</v>
      </c>
    </row>
    <row r="15" spans="1:1" ht="30.6" x14ac:dyDescent="0.3">
      <c r="A15" s="121" t="s">
        <v>324</v>
      </c>
    </row>
    <row r="16" spans="1:1" ht="15.6" x14ac:dyDescent="0.3">
      <c r="A16" s="121" t="s">
        <v>424</v>
      </c>
    </row>
    <row r="17" spans="1:1" ht="15.6" x14ac:dyDescent="0.3">
      <c r="A17" s="120" t="s">
        <v>325</v>
      </c>
    </row>
    <row r="18" spans="1:1" ht="15.6" x14ac:dyDescent="0.3">
      <c r="A18" s="120" t="s">
        <v>326</v>
      </c>
    </row>
    <row r="19" spans="1:1" ht="30.6" x14ac:dyDescent="0.3">
      <c r="A19" s="120" t="s">
        <v>327</v>
      </c>
    </row>
    <row r="20" spans="1:1" ht="15.6" x14ac:dyDescent="0.3">
      <c r="A20" s="120" t="s">
        <v>328</v>
      </c>
    </row>
    <row r="21" spans="1:1" ht="15.6" x14ac:dyDescent="0.3">
      <c r="A21" s="120" t="s">
        <v>329</v>
      </c>
    </row>
    <row r="22" spans="1:1" ht="15.6" x14ac:dyDescent="0.3">
      <c r="A22" s="120" t="s">
        <v>728</v>
      </c>
    </row>
    <row r="23" spans="1:1" ht="15.6" x14ac:dyDescent="0.3">
      <c r="A23" s="120" t="s">
        <v>330</v>
      </c>
    </row>
    <row r="24" spans="1:1" ht="15.6" x14ac:dyDescent="0.3">
      <c r="A24" s="120" t="s">
        <v>331</v>
      </c>
    </row>
    <row r="25" spans="1:1" ht="15.6" x14ac:dyDescent="0.3">
      <c r="A25" s="120" t="s">
        <v>332</v>
      </c>
    </row>
    <row r="26" spans="1:1" ht="15.6" x14ac:dyDescent="0.3">
      <c r="A26" s="120" t="s">
        <v>333</v>
      </c>
    </row>
    <row r="27" spans="1:1" ht="15.6" x14ac:dyDescent="0.3">
      <c r="A27" s="120" t="s">
        <v>334</v>
      </c>
    </row>
    <row r="28" spans="1:1" ht="15" customHeight="1" x14ac:dyDescent="0.3">
      <c r="A28" s="120" t="s">
        <v>749</v>
      </c>
    </row>
    <row r="29" spans="1:1" ht="15" customHeight="1" x14ac:dyDescent="0.3">
      <c r="A29" s="120" t="s">
        <v>335</v>
      </c>
    </row>
    <row r="30" spans="1:1" ht="15" customHeight="1" x14ac:dyDescent="0.3">
      <c r="A30" s="120" t="s">
        <v>336</v>
      </c>
    </row>
    <row r="31" spans="1:1" ht="30.6" x14ac:dyDescent="0.3">
      <c r="A31" s="120" t="s">
        <v>750</v>
      </c>
    </row>
    <row r="32" spans="1:1" ht="30.6" x14ac:dyDescent="0.3">
      <c r="A32" s="120" t="s">
        <v>337</v>
      </c>
    </row>
    <row r="33" spans="1:1" ht="15.6" x14ac:dyDescent="0.3">
      <c r="A33" s="120" t="s">
        <v>338</v>
      </c>
    </row>
    <row r="34" spans="1:1" ht="15.6" x14ac:dyDescent="0.3">
      <c r="A34" s="120" t="s">
        <v>339</v>
      </c>
    </row>
    <row r="35" spans="1:1" ht="15.6" x14ac:dyDescent="0.3">
      <c r="A35" s="120" t="s">
        <v>340</v>
      </c>
    </row>
    <row r="36" spans="1:1" ht="15.6" x14ac:dyDescent="0.3">
      <c r="A36" s="120" t="s">
        <v>341</v>
      </c>
    </row>
    <row r="37" spans="1:1" ht="15.6" x14ac:dyDescent="0.3">
      <c r="A37" s="120" t="s">
        <v>342</v>
      </c>
    </row>
    <row r="38" spans="1:1" ht="15.6" x14ac:dyDescent="0.3">
      <c r="A38" s="120" t="s">
        <v>343</v>
      </c>
    </row>
    <row r="39" spans="1:1" ht="15.6" x14ac:dyDescent="0.3">
      <c r="A39" s="120" t="s">
        <v>344</v>
      </c>
    </row>
    <row r="40" spans="1:1" ht="15.6" x14ac:dyDescent="0.3">
      <c r="A40" s="120" t="s">
        <v>345</v>
      </c>
    </row>
    <row r="41" spans="1:1" ht="15.6" x14ac:dyDescent="0.3">
      <c r="A41" s="120" t="s">
        <v>346</v>
      </c>
    </row>
    <row r="42" spans="1:1" ht="15.6" x14ac:dyDescent="0.3">
      <c r="A42" s="120" t="s">
        <v>347</v>
      </c>
    </row>
    <row r="43" spans="1:1" ht="15.6" x14ac:dyDescent="0.3">
      <c r="A43" s="120" t="s">
        <v>348</v>
      </c>
    </row>
    <row r="44" spans="1:1" ht="15.6" x14ac:dyDescent="0.3">
      <c r="A44" s="120" t="s">
        <v>349</v>
      </c>
    </row>
    <row r="45" spans="1:1" ht="15.6" x14ac:dyDescent="0.3">
      <c r="A45" s="120" t="s">
        <v>350</v>
      </c>
    </row>
    <row r="46" spans="1:1" ht="15.6" x14ac:dyDescent="0.3">
      <c r="A46" s="120" t="s">
        <v>351</v>
      </c>
    </row>
    <row r="47" spans="1:1" ht="15.6" x14ac:dyDescent="0.3">
      <c r="A47" s="120" t="s">
        <v>352</v>
      </c>
    </row>
    <row r="48" spans="1:1" ht="15.6" x14ac:dyDescent="0.3">
      <c r="A48" s="120" t="s">
        <v>353</v>
      </c>
    </row>
    <row r="49" spans="1:1" ht="15.6" x14ac:dyDescent="0.3">
      <c r="A49" s="120" t="s">
        <v>354</v>
      </c>
    </row>
    <row r="50" spans="1:1" ht="15.6" x14ac:dyDescent="0.3">
      <c r="A50" s="120" t="s">
        <v>355</v>
      </c>
    </row>
    <row r="51" spans="1:1" ht="15.6" x14ac:dyDescent="0.3">
      <c r="A51" s="120" t="s">
        <v>356</v>
      </c>
    </row>
    <row r="52" spans="1:1" ht="15.6" x14ac:dyDescent="0.3">
      <c r="A52" s="120" t="s">
        <v>357</v>
      </c>
    </row>
    <row r="53" spans="1:1" ht="15.6" x14ac:dyDescent="0.3">
      <c r="A53" s="120" t="s">
        <v>358</v>
      </c>
    </row>
    <row r="54" spans="1:1" ht="15.6" x14ac:dyDescent="0.3">
      <c r="A54" s="120" t="s">
        <v>359</v>
      </c>
    </row>
    <row r="55" spans="1:1" ht="15.6" x14ac:dyDescent="0.3">
      <c r="A55" s="120" t="s">
        <v>360</v>
      </c>
    </row>
    <row r="56" spans="1:1" ht="15.6" x14ac:dyDescent="0.3">
      <c r="A56" s="120" t="s">
        <v>361</v>
      </c>
    </row>
    <row r="57" spans="1:1" ht="15.6" x14ac:dyDescent="0.3">
      <c r="A57" s="120" t="s">
        <v>362</v>
      </c>
    </row>
    <row r="58" spans="1:1" ht="15.6" x14ac:dyDescent="0.3">
      <c r="A58" s="120" t="s">
        <v>363</v>
      </c>
    </row>
    <row r="59" spans="1:1" ht="15.6" x14ac:dyDescent="0.3">
      <c r="A59" s="120" t="s">
        <v>364</v>
      </c>
    </row>
    <row r="60" spans="1:1" ht="15.6" x14ac:dyDescent="0.3">
      <c r="A60" s="120" t="s">
        <v>365</v>
      </c>
    </row>
    <row r="61" spans="1:1" ht="15.6" x14ac:dyDescent="0.3">
      <c r="A61" s="120" t="s">
        <v>366</v>
      </c>
    </row>
    <row r="62" spans="1:1" ht="15.6" x14ac:dyDescent="0.3">
      <c r="A62" s="120" t="s">
        <v>367</v>
      </c>
    </row>
    <row r="63" spans="1:1" ht="15.6" x14ac:dyDescent="0.3">
      <c r="A63" s="120" t="s">
        <v>368</v>
      </c>
    </row>
    <row r="64" spans="1:1" ht="15.6" x14ac:dyDescent="0.3">
      <c r="A64" s="120" t="s">
        <v>369</v>
      </c>
    </row>
    <row r="65" spans="1:1" ht="15.6" x14ac:dyDescent="0.3">
      <c r="A65" s="120" t="s">
        <v>370</v>
      </c>
    </row>
    <row r="66" spans="1:1" ht="15.6" x14ac:dyDescent="0.3">
      <c r="A66" s="120" t="s">
        <v>371</v>
      </c>
    </row>
    <row r="67" spans="1:1" ht="15.6" x14ac:dyDescent="0.3">
      <c r="A67" s="120" t="s">
        <v>372</v>
      </c>
    </row>
    <row r="68" spans="1:1" ht="15.6" x14ac:dyDescent="0.3">
      <c r="A68" s="120" t="s">
        <v>373</v>
      </c>
    </row>
    <row r="69" spans="1:1" ht="15.6" x14ac:dyDescent="0.3">
      <c r="A69" s="120" t="s">
        <v>374</v>
      </c>
    </row>
    <row r="70" spans="1:1" ht="15.6" x14ac:dyDescent="0.3">
      <c r="A70" s="120" t="s">
        <v>375</v>
      </c>
    </row>
    <row r="71" spans="1:1" ht="15.6" x14ac:dyDescent="0.3">
      <c r="A71" s="120" t="s">
        <v>376</v>
      </c>
    </row>
    <row r="72" spans="1:1" ht="15.6" x14ac:dyDescent="0.3">
      <c r="A72" s="120" t="s">
        <v>377</v>
      </c>
    </row>
    <row r="73" spans="1:1" ht="15.6" x14ac:dyDescent="0.3">
      <c r="A73" s="120" t="s">
        <v>729</v>
      </c>
    </row>
    <row r="74" spans="1:1" ht="45.75" customHeight="1" x14ac:dyDescent="0.3">
      <c r="A74" s="120" t="s">
        <v>378</v>
      </c>
    </row>
    <row r="75" spans="1:1" ht="47.25" customHeight="1" x14ac:dyDescent="0.3">
      <c r="A75" s="120" t="s">
        <v>379</v>
      </c>
    </row>
    <row r="76" spans="1:1" ht="49.5" customHeight="1" x14ac:dyDescent="0.3">
      <c r="A76" s="120" t="s">
        <v>380</v>
      </c>
    </row>
    <row r="77" spans="1:1" ht="30.6" x14ac:dyDescent="0.3">
      <c r="A77" s="120" t="s">
        <v>381</v>
      </c>
    </row>
    <row r="78" spans="1:1" ht="15.6" x14ac:dyDescent="0.3">
      <c r="A78" s="120" t="s">
        <v>730</v>
      </c>
    </row>
    <row r="79" spans="1:1" ht="30.6" x14ac:dyDescent="0.3">
      <c r="A79" s="120" t="s">
        <v>382</v>
      </c>
    </row>
    <row r="80" spans="1:1" ht="60.6" x14ac:dyDescent="0.3">
      <c r="A80" s="120" t="s">
        <v>383</v>
      </c>
    </row>
    <row r="81" spans="1:1" hidden="1" x14ac:dyDescent="0.3">
      <c r="A81" s="126"/>
    </row>
  </sheetData>
  <sheetProtection algorithmName="SHA-512" hashValue="J1CfRJp6FrYYgyXCz40IKZ3PfGXuvKpGUjbPU/bD2bx3pOx7W75/tC01/cuXokJ606KaIZPbDMKgpeQgfFXcTg==" saltValue="HYd909eYxmmoFctG819emA=="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zoomScale="72" zoomScaleNormal="72" zoomScaleSheetLayoutView="40" zoomScalePageLayoutView="70" workbookViewId="0"/>
  </sheetViews>
  <sheetFormatPr defaultColWidth="0" defaultRowHeight="15.6" zeroHeight="1" x14ac:dyDescent="0.3"/>
  <cols>
    <col min="1" max="1" width="2.77734375" style="113" customWidth="1"/>
    <col min="2" max="2" width="6.77734375" style="113" customWidth="1"/>
    <col min="3" max="3" width="13.5546875" style="113" customWidth="1"/>
    <col min="4" max="5" width="50.77734375" style="113" customWidth="1"/>
    <col min="6" max="6" width="20.77734375" style="113" customWidth="1"/>
    <col min="7" max="7" width="27.5546875" style="113" bestFit="1" customWidth="1"/>
    <col min="8" max="8" width="21.5546875" style="113" customWidth="1"/>
    <col min="9" max="9" width="24.44140625" style="113" customWidth="1"/>
    <col min="10" max="10" width="17.77734375" style="113" customWidth="1"/>
    <col min="11" max="11" width="23" style="113" customWidth="1"/>
    <col min="12" max="12" width="20.21875" style="113" customWidth="1"/>
    <col min="13" max="13" width="40.21875" style="197" hidden="1" customWidth="1"/>
    <col min="14" max="15" width="9.21875" style="197" hidden="1" customWidth="1"/>
    <col min="16" max="16384" width="9.21875" style="197" hidden="1"/>
  </cols>
  <sheetData>
    <row r="1" spans="1:15" s="128" customFormat="1" ht="15" x14ac:dyDescent="0.25">
      <c r="A1" s="112" t="s">
        <v>774</v>
      </c>
      <c r="B1" s="113" t="s">
        <v>277</v>
      </c>
      <c r="C1" s="149"/>
      <c r="D1" s="149"/>
      <c r="E1" s="153"/>
      <c r="F1" s="149"/>
      <c r="G1" s="149"/>
      <c r="H1" s="149"/>
      <c r="I1" s="153"/>
      <c r="J1" s="149"/>
      <c r="K1" s="149"/>
      <c r="L1" s="115" t="s">
        <v>275</v>
      </c>
      <c r="M1" s="149"/>
      <c r="N1" s="149"/>
      <c r="O1" s="149"/>
    </row>
    <row r="2" spans="1:15" s="128" customFormat="1" thickBot="1" x14ac:dyDescent="0.3">
      <c r="A2" s="149"/>
      <c r="B2" s="114" t="s">
        <v>276</v>
      </c>
      <c r="C2" s="150"/>
      <c r="D2" s="150"/>
      <c r="E2" s="152"/>
      <c r="F2" s="150"/>
      <c r="G2" s="150"/>
      <c r="H2" s="150"/>
      <c r="I2" s="152"/>
      <c r="J2" s="150"/>
      <c r="K2" s="150"/>
      <c r="L2" s="152"/>
      <c r="M2" s="149"/>
      <c r="N2" s="149"/>
      <c r="O2" s="149"/>
    </row>
    <row r="3" spans="1:15" s="128" customFormat="1" ht="15" x14ac:dyDescent="0.25">
      <c r="A3" s="149"/>
      <c r="B3" s="149"/>
      <c r="C3" s="149"/>
      <c r="D3" s="149"/>
      <c r="E3" s="153"/>
      <c r="F3" s="149"/>
      <c r="G3" s="153"/>
      <c r="H3" s="149"/>
      <c r="I3" s="153"/>
      <c r="J3" s="149"/>
      <c r="K3" s="149"/>
      <c r="L3" s="149"/>
      <c r="M3" s="149"/>
      <c r="N3" s="149"/>
      <c r="O3" s="149"/>
    </row>
    <row r="4" spans="1:15" s="113" customFormat="1" ht="15" x14ac:dyDescent="0.25">
      <c r="A4" s="154"/>
      <c r="B4" s="116" t="s">
        <v>741</v>
      </c>
      <c r="C4" s="154"/>
      <c r="D4" s="154"/>
      <c r="E4" s="154"/>
      <c r="F4" s="154"/>
      <c r="G4" s="154"/>
      <c r="H4" s="154"/>
      <c r="I4" s="154"/>
      <c r="J4" s="154"/>
      <c r="K4" s="154"/>
      <c r="L4" s="154"/>
      <c r="M4" s="154"/>
      <c r="N4" s="154"/>
      <c r="O4" s="154"/>
    </row>
    <row r="5" spans="1:15" ht="17.399999999999999" x14ac:dyDescent="0.3">
      <c r="A5" s="154"/>
      <c r="B5" s="117" t="str">
        <f>'1. Information'!B5</f>
        <v>Annual Mental Health Services Act (MHSA) Revenue and Expenditure Report</v>
      </c>
      <c r="C5" s="221"/>
      <c r="D5" s="221"/>
      <c r="E5" s="221"/>
      <c r="F5" s="221"/>
      <c r="G5" s="221"/>
      <c r="H5" s="221"/>
      <c r="I5" s="221"/>
      <c r="J5" s="221"/>
      <c r="K5" s="221"/>
      <c r="L5" s="154"/>
      <c r="M5" s="223"/>
      <c r="N5" s="223"/>
      <c r="O5" s="223"/>
    </row>
    <row r="6" spans="1:15" ht="17.399999999999999" x14ac:dyDescent="0.3">
      <c r="A6" s="154"/>
      <c r="B6" s="117" t="str">
        <f>'1. Information'!B6</f>
        <v>Fiscal Year: 2022-2023</v>
      </c>
      <c r="C6" s="221"/>
      <c r="D6" s="221"/>
      <c r="E6" s="221"/>
      <c r="F6" s="221"/>
      <c r="G6" s="221"/>
      <c r="H6" s="221"/>
      <c r="I6" s="221"/>
      <c r="J6" s="221"/>
      <c r="K6" s="221"/>
      <c r="L6" s="154"/>
      <c r="M6" s="223"/>
      <c r="N6" s="223"/>
      <c r="O6" s="223"/>
    </row>
    <row r="7" spans="1:15" ht="17.399999999999999" x14ac:dyDescent="0.3">
      <c r="A7" s="154"/>
      <c r="B7" s="117" t="s">
        <v>286</v>
      </c>
      <c r="C7" s="221"/>
      <c r="D7" s="221"/>
      <c r="E7" s="221"/>
      <c r="F7" s="221"/>
      <c r="G7" s="221"/>
      <c r="H7" s="221"/>
      <c r="I7" s="221"/>
      <c r="J7" s="221"/>
      <c r="K7" s="221"/>
      <c r="L7" s="154"/>
      <c r="M7" s="223"/>
      <c r="N7" s="223"/>
      <c r="O7" s="223"/>
    </row>
    <row r="8" spans="1:15" x14ac:dyDescent="0.3">
      <c r="A8" s="154"/>
      <c r="B8" s="222"/>
      <c r="C8" s="222"/>
      <c r="D8" s="222"/>
      <c r="E8" s="222"/>
      <c r="F8" s="222"/>
      <c r="G8" s="222"/>
      <c r="H8" s="222"/>
      <c r="I8" s="222"/>
      <c r="J8" s="222"/>
      <c r="K8" s="222"/>
      <c r="L8" s="154"/>
      <c r="M8" s="223"/>
      <c r="N8" s="223"/>
      <c r="O8" s="223"/>
    </row>
    <row r="9" spans="1:15" x14ac:dyDescent="0.3">
      <c r="A9" s="154"/>
      <c r="B9" s="175" t="s">
        <v>0</v>
      </c>
      <c r="C9" s="224"/>
      <c r="D9" s="157" t="str">
        <f>IF(ISBLANK('1. Information'!D11),"",'1. Information'!D11)</f>
        <v>Contra Costa</v>
      </c>
      <c r="E9" s="154"/>
      <c r="F9" s="198" t="s">
        <v>1</v>
      </c>
      <c r="G9" s="199">
        <f>IF(ISBLANK('1. Information'!D9),"",'1. Information'!D9)</f>
        <v>45316</v>
      </c>
      <c r="H9" s="154"/>
      <c r="I9" s="154"/>
      <c r="J9" s="154"/>
      <c r="K9" s="154"/>
      <c r="L9" s="154"/>
      <c r="M9" s="223"/>
      <c r="N9" s="223"/>
      <c r="O9" s="223"/>
    </row>
    <row r="10" spans="1:15" x14ac:dyDescent="0.3">
      <c r="A10" s="154"/>
      <c r="B10" s="154"/>
      <c r="C10" s="225"/>
      <c r="D10" s="225"/>
      <c r="E10" s="225"/>
      <c r="F10" s="154"/>
      <c r="G10" s="196"/>
      <c r="H10" s="226"/>
      <c r="I10" s="154"/>
      <c r="J10" s="154"/>
      <c r="K10" s="223"/>
      <c r="L10" s="154"/>
      <c r="M10" s="223"/>
      <c r="N10" s="223"/>
      <c r="O10" s="223"/>
    </row>
    <row r="11" spans="1:15" ht="18" thickBot="1" x14ac:dyDescent="0.35">
      <c r="A11" s="154"/>
      <c r="B11" s="200" t="s">
        <v>214</v>
      </c>
      <c r="C11" s="227"/>
      <c r="D11" s="227"/>
      <c r="E11" s="227"/>
      <c r="F11" s="228"/>
      <c r="G11" s="229"/>
      <c r="H11" s="230"/>
      <c r="I11" s="228"/>
      <c r="J11" s="228"/>
      <c r="K11" s="228"/>
      <c r="L11" s="223"/>
      <c r="M11" s="223"/>
      <c r="N11" s="223"/>
      <c r="O11" s="223"/>
    </row>
    <row r="12" spans="1:15" ht="16.2" thickTop="1" x14ac:dyDescent="0.3">
      <c r="A12" s="154"/>
      <c r="B12" s="231"/>
      <c r="C12" s="225"/>
      <c r="D12" s="225"/>
      <c r="E12" s="225"/>
      <c r="F12" s="196"/>
      <c r="G12" s="226"/>
      <c r="H12" s="154"/>
      <c r="I12" s="154"/>
      <c r="J12" s="154"/>
      <c r="K12" s="154"/>
      <c r="L12" s="223"/>
      <c r="M12" s="223"/>
      <c r="N12" s="223"/>
      <c r="O12" s="223"/>
    </row>
    <row r="13" spans="1:15" ht="15.75" customHeight="1" x14ac:dyDescent="0.3">
      <c r="A13" s="154"/>
      <c r="B13" s="154"/>
      <c r="C13" s="154"/>
      <c r="D13" s="154"/>
      <c r="E13" s="154"/>
      <c r="F13" s="166" t="s">
        <v>23</v>
      </c>
      <c r="G13" s="159" t="s">
        <v>25</v>
      </c>
      <c r="H13" s="201" t="s">
        <v>27</v>
      </c>
      <c r="I13" s="166" t="s">
        <v>202</v>
      </c>
      <c r="J13" s="166" t="s">
        <v>203</v>
      </c>
      <c r="K13" s="166" t="s">
        <v>204</v>
      </c>
      <c r="L13" s="223"/>
      <c r="M13" s="223"/>
      <c r="N13" s="223"/>
      <c r="O13" s="223"/>
    </row>
    <row r="14" spans="1:15" ht="46.8" x14ac:dyDescent="0.3">
      <c r="A14" s="154"/>
      <c r="B14" s="151"/>
      <c r="C14" s="154"/>
      <c r="D14" s="154"/>
      <c r="E14" s="154"/>
      <c r="F14" s="202" t="s">
        <v>283</v>
      </c>
      <c r="G14" s="203" t="s">
        <v>4</v>
      </c>
      <c r="H14" s="204" t="s">
        <v>5</v>
      </c>
      <c r="I14" s="203" t="s">
        <v>26</v>
      </c>
      <c r="J14" s="203" t="s">
        <v>12</v>
      </c>
      <c r="K14" s="205" t="s">
        <v>222</v>
      </c>
      <c r="L14" s="223"/>
      <c r="M14" s="223"/>
      <c r="N14" s="223"/>
      <c r="O14" s="223"/>
    </row>
    <row r="15" spans="1:15" ht="15.75" customHeight="1" x14ac:dyDescent="0.3">
      <c r="A15" s="154"/>
      <c r="B15" s="166">
        <v>1</v>
      </c>
      <c r="C15" s="178" t="s">
        <v>6</v>
      </c>
      <c r="D15" s="232"/>
      <c r="E15" s="233"/>
      <c r="F15" s="80">
        <v>65790.461590218707</v>
      </c>
      <c r="G15" s="236"/>
      <c r="H15" s="236"/>
      <c r="I15" s="236"/>
      <c r="J15" s="236"/>
      <c r="K15" s="206">
        <f>SUM(F15:J15)</f>
        <v>65790.461590218707</v>
      </c>
      <c r="L15" s="223"/>
      <c r="M15" s="223"/>
      <c r="N15" s="223"/>
      <c r="O15" s="223"/>
    </row>
    <row r="16" spans="1:15" ht="15" customHeight="1" x14ac:dyDescent="0.3">
      <c r="A16" s="154"/>
      <c r="B16" s="166">
        <v>2</v>
      </c>
      <c r="C16" s="175" t="s">
        <v>7</v>
      </c>
      <c r="D16" s="234"/>
      <c r="E16" s="235"/>
      <c r="F16" s="80">
        <v>65790.461590218707</v>
      </c>
      <c r="G16" s="236"/>
      <c r="H16" s="236"/>
      <c r="I16" s="236"/>
      <c r="J16" s="236"/>
      <c r="K16" s="206">
        <f t="shared" ref="K16:K17" si="0">SUM(F16:J16)</f>
        <v>65790.461590218707</v>
      </c>
      <c r="L16" s="223"/>
      <c r="M16" s="223"/>
      <c r="N16" s="223"/>
      <c r="O16" s="223"/>
    </row>
    <row r="17" spans="1:15" ht="15.75" customHeight="1" x14ac:dyDescent="0.3">
      <c r="A17" s="154"/>
      <c r="B17" s="166">
        <v>3</v>
      </c>
      <c r="C17" s="175" t="s">
        <v>117</v>
      </c>
      <c r="D17" s="234"/>
      <c r="E17" s="235"/>
      <c r="F17" s="80">
        <v>2772406.1892336686</v>
      </c>
      <c r="G17" s="236"/>
      <c r="H17" s="236"/>
      <c r="I17" s="236"/>
      <c r="J17" s="236"/>
      <c r="K17" s="206">
        <f t="shared" si="0"/>
        <v>2772406.1892336686</v>
      </c>
      <c r="L17" s="223"/>
      <c r="M17" s="223"/>
      <c r="N17" s="223"/>
      <c r="O17" s="223"/>
    </row>
    <row r="18" spans="1:15" x14ac:dyDescent="0.3">
      <c r="A18" s="154"/>
      <c r="B18" s="166">
        <v>4</v>
      </c>
      <c r="C18" s="175" t="s">
        <v>187</v>
      </c>
      <c r="D18" s="234"/>
      <c r="E18" s="235"/>
      <c r="F18" s="236"/>
      <c r="G18" s="237"/>
      <c r="H18" s="237"/>
      <c r="I18" s="237"/>
      <c r="J18" s="237"/>
      <c r="K18" s="206">
        <f>F18</f>
        <v>0</v>
      </c>
      <c r="L18" s="223"/>
      <c r="M18" s="223"/>
      <c r="N18" s="223"/>
      <c r="O18" s="223"/>
    </row>
    <row r="19" spans="1:15" x14ac:dyDescent="0.3">
      <c r="A19" s="154"/>
      <c r="B19" s="166">
        <v>5</v>
      </c>
      <c r="C19" s="175" t="s">
        <v>284</v>
      </c>
      <c r="D19" s="234"/>
      <c r="E19" s="235"/>
      <c r="F19" s="236"/>
      <c r="G19" s="237"/>
      <c r="H19" s="237"/>
      <c r="I19" s="237"/>
      <c r="J19" s="237"/>
      <c r="K19" s="206">
        <f t="shared" ref="K19:K24" si="1">F19</f>
        <v>0</v>
      </c>
      <c r="L19" s="223"/>
      <c r="M19" s="223"/>
      <c r="N19" s="223"/>
      <c r="O19" s="223"/>
    </row>
    <row r="20" spans="1:15" ht="15.75" customHeight="1" x14ac:dyDescent="0.3">
      <c r="A20" s="154"/>
      <c r="B20" s="166">
        <v>6</v>
      </c>
      <c r="C20" s="175" t="s">
        <v>186</v>
      </c>
      <c r="D20" s="234"/>
      <c r="E20" s="235"/>
      <c r="F20" s="236"/>
      <c r="G20" s="237"/>
      <c r="H20" s="237"/>
      <c r="I20" s="237"/>
      <c r="J20" s="237"/>
      <c r="K20" s="206">
        <f t="shared" si="1"/>
        <v>0</v>
      </c>
      <c r="L20" s="223"/>
      <c r="M20" s="223"/>
      <c r="N20" s="223"/>
      <c r="O20" s="223"/>
    </row>
    <row r="21" spans="1:15" x14ac:dyDescent="0.3">
      <c r="A21" s="154"/>
      <c r="B21" s="166">
        <v>7</v>
      </c>
      <c r="C21" s="207" t="s">
        <v>247</v>
      </c>
      <c r="D21" s="238"/>
      <c r="E21" s="235"/>
      <c r="F21" s="236"/>
      <c r="G21" s="239"/>
      <c r="H21" s="239"/>
      <c r="I21" s="239"/>
      <c r="J21" s="239"/>
      <c r="K21" s="206">
        <f t="shared" si="1"/>
        <v>0</v>
      </c>
      <c r="L21" s="223"/>
      <c r="M21" s="223"/>
      <c r="N21" s="223"/>
      <c r="O21" s="223"/>
    </row>
    <row r="22" spans="1:15" x14ac:dyDescent="0.3">
      <c r="A22" s="154"/>
      <c r="B22" s="166">
        <v>8</v>
      </c>
      <c r="C22" s="207" t="s">
        <v>192</v>
      </c>
      <c r="D22" s="238"/>
      <c r="E22" s="235"/>
      <c r="F22" s="236"/>
      <c r="G22" s="239"/>
      <c r="H22" s="239"/>
      <c r="I22" s="239"/>
      <c r="J22" s="239"/>
      <c r="K22" s="206">
        <f t="shared" si="1"/>
        <v>0</v>
      </c>
      <c r="L22" s="223"/>
      <c r="M22" s="223"/>
      <c r="N22" s="223"/>
      <c r="O22" s="223"/>
    </row>
    <row r="23" spans="1:15" x14ac:dyDescent="0.3">
      <c r="A23" s="154"/>
      <c r="B23" s="166">
        <v>9</v>
      </c>
      <c r="C23" s="207" t="s">
        <v>193</v>
      </c>
      <c r="D23" s="238"/>
      <c r="E23" s="235"/>
      <c r="F23" s="236"/>
      <c r="G23" s="239"/>
      <c r="H23" s="239"/>
      <c r="I23" s="239"/>
      <c r="J23" s="239"/>
      <c r="K23" s="206">
        <f t="shared" si="1"/>
        <v>0</v>
      </c>
      <c r="L23" s="223"/>
      <c r="M23" s="223"/>
      <c r="N23" s="223"/>
      <c r="O23" s="223"/>
    </row>
    <row r="24" spans="1:15" x14ac:dyDescent="0.3">
      <c r="A24" s="154"/>
      <c r="B24" s="166">
        <v>10</v>
      </c>
      <c r="C24" s="207" t="s">
        <v>191</v>
      </c>
      <c r="D24" s="238"/>
      <c r="E24" s="235"/>
      <c r="F24" s="236"/>
      <c r="G24" s="239"/>
      <c r="H24" s="239"/>
      <c r="I24" s="239"/>
      <c r="J24" s="239"/>
      <c r="K24" s="206">
        <f t="shared" si="1"/>
        <v>0</v>
      </c>
      <c r="L24" s="223"/>
      <c r="M24" s="223"/>
      <c r="N24" s="223"/>
      <c r="O24" s="223"/>
    </row>
    <row r="25" spans="1:15" ht="15.75" customHeight="1" x14ac:dyDescent="0.3">
      <c r="A25" s="154"/>
      <c r="B25" s="166">
        <v>11</v>
      </c>
      <c r="C25" s="175" t="s">
        <v>123</v>
      </c>
      <c r="D25" s="234"/>
      <c r="E25" s="235"/>
      <c r="F25" s="208">
        <f>SUM(G34:G133)</f>
        <v>35508039.755585901</v>
      </c>
      <c r="G25" s="209">
        <f>SUM(H34:H133)</f>
        <v>0</v>
      </c>
      <c r="H25" s="209">
        <f>SUM(I34:I133)</f>
        <v>0</v>
      </c>
      <c r="I25" s="209">
        <f>SUM(J34:J133)</f>
        <v>0</v>
      </c>
      <c r="J25" s="209">
        <f>SUM(K34:K133)</f>
        <v>0</v>
      </c>
      <c r="K25" s="209">
        <f>SUM(F25:J25)</f>
        <v>35508039.755585901</v>
      </c>
      <c r="L25" s="223"/>
      <c r="M25" s="223"/>
      <c r="N25" s="223"/>
      <c r="O25" s="223"/>
    </row>
    <row r="26" spans="1:15" ht="31.05" customHeight="1" x14ac:dyDescent="0.3">
      <c r="A26" s="154"/>
      <c r="B26" s="166">
        <v>12</v>
      </c>
      <c r="C26" s="210" t="s">
        <v>190</v>
      </c>
      <c r="D26" s="240"/>
      <c r="E26" s="241"/>
      <c r="F26" s="211">
        <f t="shared" ref="F26" si="2">SUM(F15:F17,F19:F25)</f>
        <v>38412026.868000008</v>
      </c>
      <c r="G26" s="211">
        <f>SUM(G15:G17,G25)</f>
        <v>0</v>
      </c>
      <c r="H26" s="212">
        <f>SUM(H15:H17,H25)</f>
        <v>0</v>
      </c>
      <c r="I26" s="211">
        <f>SUM(I15:I17,I25)</f>
        <v>0</v>
      </c>
      <c r="J26" s="211">
        <f>SUM(J15:J17,J25)</f>
        <v>0</v>
      </c>
      <c r="K26" s="211">
        <f>SUM(F26:J26)</f>
        <v>38412026.868000008</v>
      </c>
      <c r="L26" s="223"/>
      <c r="M26" s="223"/>
      <c r="N26" s="223"/>
      <c r="O26" s="223"/>
    </row>
    <row r="27" spans="1:15" ht="31.05" customHeight="1" x14ac:dyDescent="0.3">
      <c r="A27" s="154"/>
      <c r="B27" s="166">
        <v>13</v>
      </c>
      <c r="C27" s="213" t="s">
        <v>675</v>
      </c>
      <c r="D27" s="242"/>
      <c r="E27" s="242"/>
      <c r="F27" s="211">
        <f>SUM(F15:F17,F19,F20,F25)</f>
        <v>38412026.868000008</v>
      </c>
      <c r="G27" s="211">
        <f>SUM(G15:G17,G25)</f>
        <v>0</v>
      </c>
      <c r="H27" s="211">
        <f t="shared" ref="H27:J27" si="3">SUM(H15:H17,H25)</f>
        <v>0</v>
      </c>
      <c r="I27" s="211">
        <f t="shared" si="3"/>
        <v>0</v>
      </c>
      <c r="J27" s="211">
        <f t="shared" si="3"/>
        <v>0</v>
      </c>
      <c r="K27" s="211">
        <f>SUM(F27:J27)</f>
        <v>38412026.868000008</v>
      </c>
      <c r="L27" s="223"/>
      <c r="M27" s="223"/>
      <c r="N27" s="223"/>
      <c r="O27" s="223"/>
    </row>
    <row r="28" spans="1:15" x14ac:dyDescent="0.3">
      <c r="A28" s="154"/>
      <c r="B28" s="154"/>
      <c r="C28" s="154"/>
      <c r="D28" s="196"/>
      <c r="E28" s="196"/>
      <c r="F28" s="243"/>
      <c r="G28" s="154"/>
      <c r="H28" s="154"/>
      <c r="I28" s="154"/>
      <c r="J28" s="154"/>
      <c r="K28" s="154"/>
      <c r="L28" s="154"/>
      <c r="M28" s="223"/>
      <c r="N28" s="223"/>
      <c r="O28" s="223"/>
    </row>
    <row r="29" spans="1:15" x14ac:dyDescent="0.3">
      <c r="A29" s="154"/>
      <c r="B29" s="154"/>
      <c r="C29" s="244"/>
      <c r="D29" s="196"/>
      <c r="E29" s="196"/>
      <c r="F29" s="2"/>
      <c r="G29" s="154"/>
      <c r="H29" s="154"/>
      <c r="I29" s="154"/>
      <c r="J29" s="154"/>
      <c r="K29" s="154"/>
      <c r="L29" s="154"/>
      <c r="M29" s="223"/>
      <c r="N29" s="223"/>
      <c r="O29" s="223"/>
    </row>
    <row r="30" spans="1:15" ht="18" thickBot="1" x14ac:dyDescent="0.35">
      <c r="A30" s="154"/>
      <c r="B30" s="214" t="s">
        <v>215</v>
      </c>
      <c r="C30" s="245"/>
      <c r="D30" s="229"/>
      <c r="E30" s="229"/>
      <c r="F30" s="106"/>
      <c r="G30" s="228"/>
      <c r="H30" s="228"/>
      <c r="I30" s="228"/>
      <c r="J30" s="228"/>
      <c r="K30" s="228"/>
      <c r="L30" s="228"/>
      <c r="M30" s="223"/>
      <c r="N30" s="223"/>
      <c r="O30" s="223"/>
    </row>
    <row r="31" spans="1:15" ht="16.2" thickTop="1" x14ac:dyDescent="0.3">
      <c r="A31" s="154"/>
      <c r="B31" s="246"/>
      <c r="C31" s="244"/>
      <c r="D31" s="196"/>
      <c r="E31" s="196"/>
      <c r="F31" s="2"/>
      <c r="G31" s="154"/>
      <c r="H31" s="154"/>
      <c r="I31" s="154"/>
      <c r="J31" s="154"/>
      <c r="K31" s="154"/>
      <c r="L31" s="154"/>
      <c r="M31" s="223"/>
      <c r="N31" s="223"/>
      <c r="O31" s="223"/>
    </row>
    <row r="32" spans="1:15" x14ac:dyDescent="0.3">
      <c r="A32" s="154"/>
      <c r="B32" s="244"/>
      <c r="C32" s="166" t="s">
        <v>23</v>
      </c>
      <c r="D32" s="159" t="s">
        <v>25</v>
      </c>
      <c r="E32" s="159" t="s">
        <v>27</v>
      </c>
      <c r="F32" s="166" t="s">
        <v>202</v>
      </c>
      <c r="G32" s="159" t="s">
        <v>203</v>
      </c>
      <c r="H32" s="159" t="s">
        <v>204</v>
      </c>
      <c r="I32" s="166" t="s">
        <v>213</v>
      </c>
      <c r="J32" s="159" t="s">
        <v>205</v>
      </c>
      <c r="K32" s="159" t="s">
        <v>206</v>
      </c>
      <c r="L32" s="159" t="s">
        <v>207</v>
      </c>
      <c r="M32" s="223"/>
      <c r="N32" s="223"/>
      <c r="O32" s="223"/>
    </row>
    <row r="33" spans="1:15" ht="87.75" customHeight="1" x14ac:dyDescent="0.3">
      <c r="A33" s="154"/>
      <c r="B33" s="215" t="s">
        <v>120</v>
      </c>
      <c r="C33" s="216" t="s">
        <v>168</v>
      </c>
      <c r="D33" s="217" t="s">
        <v>8</v>
      </c>
      <c r="E33" s="217" t="s">
        <v>3</v>
      </c>
      <c r="F33" s="217" t="s">
        <v>97</v>
      </c>
      <c r="G33" s="202" t="s">
        <v>283</v>
      </c>
      <c r="H33" s="217" t="s">
        <v>4</v>
      </c>
      <c r="I33" s="217" t="s">
        <v>5</v>
      </c>
      <c r="J33" s="217" t="s">
        <v>26</v>
      </c>
      <c r="K33" s="218" t="s">
        <v>12</v>
      </c>
      <c r="L33" s="205" t="s">
        <v>222</v>
      </c>
      <c r="M33" s="223"/>
      <c r="N33" s="223"/>
      <c r="O33" s="223"/>
    </row>
    <row r="34" spans="1:15" x14ac:dyDescent="0.3">
      <c r="A34" s="154"/>
      <c r="B34" s="219">
        <v>14</v>
      </c>
      <c r="C34" s="220">
        <f t="shared" ref="C34:C65" si="4">IF(L34&lt;&gt;0,VLOOKUP($D$9,Info_County_Code,2,FALSE),"")</f>
        <v>7</v>
      </c>
      <c r="D34" s="81" t="s">
        <v>785</v>
      </c>
      <c r="E34" s="248"/>
      <c r="F34" s="79" t="s">
        <v>95</v>
      </c>
      <c r="G34" s="78">
        <v>1953942.15</v>
      </c>
      <c r="H34" s="247"/>
      <c r="I34" s="247"/>
      <c r="J34" s="236"/>
      <c r="K34" s="247"/>
      <c r="L34" s="209">
        <f>SUM(G34:K34)</f>
        <v>1953942.15</v>
      </c>
      <c r="M34" s="223"/>
      <c r="N34" s="223"/>
      <c r="O34" s="223"/>
    </row>
    <row r="35" spans="1:15" x14ac:dyDescent="0.3">
      <c r="A35" s="154"/>
      <c r="B35" s="219">
        <v>15</v>
      </c>
      <c r="C35" s="220">
        <f t="shared" si="4"/>
        <v>7</v>
      </c>
      <c r="D35" s="81" t="s">
        <v>786</v>
      </c>
      <c r="E35" s="248"/>
      <c r="F35" s="79" t="s">
        <v>95</v>
      </c>
      <c r="G35" s="78">
        <v>1317848.5999999999</v>
      </c>
      <c r="H35" s="247"/>
      <c r="I35" s="247"/>
      <c r="J35" s="236"/>
      <c r="K35" s="247"/>
      <c r="L35" s="209">
        <f t="shared" ref="L35:L98" si="5">SUM(G35:K35)</f>
        <v>1317848.5999999999</v>
      </c>
      <c r="M35" s="223"/>
      <c r="N35" s="223"/>
      <c r="O35" s="223"/>
    </row>
    <row r="36" spans="1:15" x14ac:dyDescent="0.3">
      <c r="A36" s="154"/>
      <c r="B36" s="219">
        <v>16</v>
      </c>
      <c r="C36" s="220">
        <f t="shared" si="4"/>
        <v>7</v>
      </c>
      <c r="D36" s="81" t="s">
        <v>820</v>
      </c>
      <c r="E36" s="248"/>
      <c r="F36" s="79" t="s">
        <v>95</v>
      </c>
      <c r="G36" s="78">
        <v>6633738.1099999994</v>
      </c>
      <c r="H36" s="247"/>
      <c r="I36" s="247"/>
      <c r="J36" s="236"/>
      <c r="K36" s="247"/>
      <c r="L36" s="209">
        <f t="shared" si="5"/>
        <v>6633738.1099999994</v>
      </c>
      <c r="M36" s="223"/>
      <c r="N36" s="223"/>
      <c r="O36" s="223"/>
    </row>
    <row r="37" spans="1:15" x14ac:dyDescent="0.3">
      <c r="A37" s="154"/>
      <c r="B37" s="219">
        <v>17</v>
      </c>
      <c r="C37" s="220">
        <f t="shared" si="4"/>
        <v>7</v>
      </c>
      <c r="D37" s="81" t="s">
        <v>787</v>
      </c>
      <c r="E37" s="248"/>
      <c r="F37" s="79" t="s">
        <v>95</v>
      </c>
      <c r="G37" s="78">
        <v>2026112.0000000002</v>
      </c>
      <c r="H37" s="247"/>
      <c r="I37" s="247"/>
      <c r="J37" s="236"/>
      <c r="K37" s="247"/>
      <c r="L37" s="209">
        <f t="shared" si="5"/>
        <v>2026112.0000000002</v>
      </c>
      <c r="M37" s="223"/>
      <c r="N37" s="223"/>
      <c r="O37" s="223"/>
    </row>
    <row r="38" spans="1:15" x14ac:dyDescent="0.3">
      <c r="A38" s="154"/>
      <c r="B38" s="219">
        <v>18</v>
      </c>
      <c r="C38" s="220">
        <f t="shared" si="4"/>
        <v>7</v>
      </c>
      <c r="D38" s="81" t="s">
        <v>788</v>
      </c>
      <c r="E38" s="248"/>
      <c r="F38" s="79" t="s">
        <v>95</v>
      </c>
      <c r="G38" s="78">
        <v>1102072.26</v>
      </c>
      <c r="H38" s="247"/>
      <c r="I38" s="247"/>
      <c r="J38" s="236"/>
      <c r="K38" s="247"/>
      <c r="L38" s="209">
        <f t="shared" si="5"/>
        <v>1102072.26</v>
      </c>
      <c r="M38" s="223"/>
      <c r="N38" s="223"/>
      <c r="O38" s="223"/>
    </row>
    <row r="39" spans="1:15" x14ac:dyDescent="0.3">
      <c r="A39" s="154"/>
      <c r="B39" s="219">
        <v>19</v>
      </c>
      <c r="C39" s="220">
        <f t="shared" si="4"/>
        <v>7</v>
      </c>
      <c r="D39" s="81" t="s">
        <v>789</v>
      </c>
      <c r="E39" s="248"/>
      <c r="F39" s="79" t="s">
        <v>95</v>
      </c>
      <c r="G39" s="78">
        <v>2450373.44</v>
      </c>
      <c r="H39" s="247"/>
      <c r="I39" s="247"/>
      <c r="J39" s="236"/>
      <c r="K39" s="247"/>
      <c r="L39" s="209">
        <f t="shared" si="5"/>
        <v>2450373.44</v>
      </c>
      <c r="M39" s="223"/>
      <c r="N39" s="223"/>
      <c r="O39" s="223"/>
    </row>
    <row r="40" spans="1:15" x14ac:dyDescent="0.3">
      <c r="A40" s="154"/>
      <c r="B40" s="219">
        <v>20</v>
      </c>
      <c r="C40" s="220">
        <f t="shared" si="4"/>
        <v>7</v>
      </c>
      <c r="D40" s="81" t="s">
        <v>790</v>
      </c>
      <c r="E40" s="248"/>
      <c r="F40" s="79" t="s">
        <v>95</v>
      </c>
      <c r="G40" s="78">
        <f>'[4]RER Mapping updated'!$E$11+'[4]RER Mapping updated'!$E$12</f>
        <v>10614541.208000001</v>
      </c>
      <c r="H40" s="247"/>
      <c r="I40" s="247"/>
      <c r="J40" s="236"/>
      <c r="K40" s="247"/>
      <c r="L40" s="209">
        <f t="shared" si="5"/>
        <v>10614541.208000001</v>
      </c>
      <c r="M40" s="223"/>
      <c r="N40" s="223"/>
      <c r="O40" s="223"/>
    </row>
    <row r="41" spans="1:15" x14ac:dyDescent="0.3">
      <c r="A41" s="154"/>
      <c r="B41" s="219">
        <v>21</v>
      </c>
      <c r="C41" s="220">
        <f t="shared" si="4"/>
        <v>7</v>
      </c>
      <c r="D41" s="81" t="s">
        <v>791</v>
      </c>
      <c r="E41" s="248"/>
      <c r="F41" s="79" t="s">
        <v>96</v>
      </c>
      <c r="G41" s="78">
        <v>4374731.3899999997</v>
      </c>
      <c r="H41" s="247"/>
      <c r="I41" s="247"/>
      <c r="J41" s="236"/>
      <c r="K41" s="247"/>
      <c r="L41" s="209">
        <f t="shared" si="5"/>
        <v>4374731.3899999997</v>
      </c>
      <c r="M41" s="223"/>
      <c r="N41" s="223"/>
      <c r="O41" s="223"/>
    </row>
    <row r="42" spans="1:15" x14ac:dyDescent="0.3">
      <c r="A42" s="154"/>
      <c r="B42" s="219">
        <v>22</v>
      </c>
      <c r="C42" s="220">
        <f t="shared" si="4"/>
        <v>7</v>
      </c>
      <c r="D42" s="135" t="s">
        <v>792</v>
      </c>
      <c r="E42" s="248"/>
      <c r="F42" s="79" t="s">
        <v>96</v>
      </c>
      <c r="G42" s="78">
        <v>2275675.6462342502</v>
      </c>
      <c r="H42" s="247"/>
      <c r="I42" s="247"/>
      <c r="J42" s="236"/>
      <c r="K42" s="247"/>
      <c r="L42" s="209">
        <f t="shared" si="5"/>
        <v>2275675.6462342502</v>
      </c>
      <c r="M42" s="223"/>
      <c r="N42" s="223"/>
      <c r="O42" s="223"/>
    </row>
    <row r="43" spans="1:15" x14ac:dyDescent="0.3">
      <c r="A43" s="154"/>
      <c r="B43" s="219">
        <v>23</v>
      </c>
      <c r="C43" s="220" t="str">
        <f t="shared" si="4"/>
        <v/>
      </c>
      <c r="D43" s="135" t="s">
        <v>793</v>
      </c>
      <c r="E43" s="248"/>
      <c r="F43" s="79" t="s">
        <v>96</v>
      </c>
      <c r="G43" s="78">
        <f>'[3]RER Mapping updated'!$E$13</f>
        <v>0</v>
      </c>
      <c r="H43" s="247"/>
      <c r="I43" s="247"/>
      <c r="J43" s="236"/>
      <c r="K43" s="247"/>
      <c r="L43" s="209">
        <f t="shared" si="5"/>
        <v>0</v>
      </c>
      <c r="M43" s="223"/>
      <c r="N43" s="223"/>
      <c r="O43" s="223"/>
    </row>
    <row r="44" spans="1:15" x14ac:dyDescent="0.3">
      <c r="A44" s="154"/>
      <c r="B44" s="219">
        <v>24</v>
      </c>
      <c r="C44" s="220">
        <f t="shared" si="4"/>
        <v>7</v>
      </c>
      <c r="D44" s="81" t="s">
        <v>796</v>
      </c>
      <c r="E44" s="248"/>
      <c r="F44" s="79" t="s">
        <v>96</v>
      </c>
      <c r="G44" s="78">
        <v>657658.99023491761</v>
      </c>
      <c r="H44" s="247"/>
      <c r="I44" s="247"/>
      <c r="J44" s="236"/>
      <c r="K44" s="247"/>
      <c r="L44" s="209">
        <f t="shared" si="5"/>
        <v>657658.99023491761</v>
      </c>
      <c r="M44" s="223"/>
      <c r="N44" s="223"/>
      <c r="O44" s="223"/>
    </row>
    <row r="45" spans="1:15" x14ac:dyDescent="0.3">
      <c r="A45" s="154"/>
      <c r="B45" s="219">
        <v>25</v>
      </c>
      <c r="C45" s="220">
        <f t="shared" si="4"/>
        <v>7</v>
      </c>
      <c r="D45" s="81" t="s">
        <v>797</v>
      </c>
      <c r="E45" s="248"/>
      <c r="F45" s="79" t="s">
        <v>96</v>
      </c>
      <c r="G45" s="78">
        <v>537674.06973660586</v>
      </c>
      <c r="H45" s="247"/>
      <c r="I45" s="247"/>
      <c r="J45" s="236"/>
      <c r="K45" s="247"/>
      <c r="L45" s="209">
        <f t="shared" si="5"/>
        <v>537674.06973660586</v>
      </c>
      <c r="M45" s="223"/>
      <c r="N45" s="223"/>
      <c r="O45" s="223"/>
    </row>
    <row r="46" spans="1:15" x14ac:dyDescent="0.3">
      <c r="A46" s="154"/>
      <c r="B46" s="219">
        <v>26</v>
      </c>
      <c r="C46" s="220">
        <f t="shared" si="4"/>
        <v>7</v>
      </c>
      <c r="D46" s="81" t="s">
        <v>794</v>
      </c>
      <c r="E46" s="248"/>
      <c r="F46" s="79" t="s">
        <v>96</v>
      </c>
      <c r="G46" s="78">
        <v>237431.44091848761</v>
      </c>
      <c r="H46" s="247"/>
      <c r="I46" s="247"/>
      <c r="J46" s="236"/>
      <c r="K46" s="247"/>
      <c r="L46" s="209">
        <f t="shared" si="5"/>
        <v>237431.44091848761</v>
      </c>
      <c r="M46" s="223"/>
      <c r="N46" s="223"/>
      <c r="O46" s="223"/>
    </row>
    <row r="47" spans="1:15" x14ac:dyDescent="0.3">
      <c r="A47" s="154"/>
      <c r="B47" s="219">
        <v>27</v>
      </c>
      <c r="C47" s="220">
        <f t="shared" si="4"/>
        <v>7</v>
      </c>
      <c r="D47" s="81" t="s">
        <v>795</v>
      </c>
      <c r="E47" s="248"/>
      <c r="F47" s="79" t="s">
        <v>96</v>
      </c>
      <c r="G47" s="78">
        <v>183780.07287573803</v>
      </c>
      <c r="H47" s="247"/>
      <c r="I47" s="247"/>
      <c r="J47" s="236"/>
      <c r="K47" s="247"/>
      <c r="L47" s="209">
        <f t="shared" si="5"/>
        <v>183780.07287573803</v>
      </c>
      <c r="M47" s="223"/>
      <c r="N47" s="223"/>
      <c r="O47" s="223"/>
    </row>
    <row r="48" spans="1:15" x14ac:dyDescent="0.3">
      <c r="A48" s="154"/>
      <c r="B48" s="219">
        <v>28</v>
      </c>
      <c r="C48" s="220">
        <f t="shared" si="4"/>
        <v>7</v>
      </c>
      <c r="D48" s="81" t="s">
        <v>798</v>
      </c>
      <c r="E48" s="248"/>
      <c r="F48" s="79" t="s">
        <v>96</v>
      </c>
      <c r="G48" s="78">
        <v>1142460.3775858944</v>
      </c>
      <c r="H48" s="247"/>
      <c r="I48" s="247"/>
      <c r="J48" s="236"/>
      <c r="K48" s="247"/>
      <c r="L48" s="209">
        <f t="shared" si="5"/>
        <v>1142460.3775858944</v>
      </c>
      <c r="M48" s="223"/>
      <c r="N48" s="223"/>
      <c r="O48" s="223"/>
    </row>
    <row r="49" spans="1:15" x14ac:dyDescent="0.3">
      <c r="A49" s="154"/>
      <c r="B49" s="250">
        <v>29</v>
      </c>
      <c r="C49" s="251" t="str">
        <f t="shared" si="4"/>
        <v/>
      </c>
      <c r="D49" s="248"/>
      <c r="E49" s="248"/>
      <c r="F49" s="249"/>
      <c r="G49" s="247"/>
      <c r="H49" s="247"/>
      <c r="I49" s="247"/>
      <c r="J49" s="236"/>
      <c r="K49" s="247"/>
      <c r="L49" s="239">
        <f t="shared" si="5"/>
        <v>0</v>
      </c>
      <c r="M49" s="223"/>
      <c r="N49" s="223"/>
      <c r="O49" s="223"/>
    </row>
    <row r="50" spans="1:15" x14ac:dyDescent="0.3">
      <c r="A50" s="154"/>
      <c r="B50" s="250">
        <v>30</v>
      </c>
      <c r="C50" s="251" t="str">
        <f t="shared" si="4"/>
        <v/>
      </c>
      <c r="D50" s="248"/>
      <c r="E50" s="248"/>
      <c r="F50" s="249"/>
      <c r="G50" s="247"/>
      <c r="H50" s="247"/>
      <c r="I50" s="247"/>
      <c r="J50" s="236"/>
      <c r="K50" s="247"/>
      <c r="L50" s="239">
        <f t="shared" si="5"/>
        <v>0</v>
      </c>
      <c r="M50" s="223"/>
      <c r="N50" s="223"/>
      <c r="O50" s="223"/>
    </row>
    <row r="51" spans="1:15" x14ac:dyDescent="0.3">
      <c r="A51" s="154"/>
      <c r="B51" s="250">
        <v>31</v>
      </c>
      <c r="C51" s="251" t="str">
        <f t="shared" si="4"/>
        <v/>
      </c>
      <c r="D51" s="248"/>
      <c r="E51" s="248"/>
      <c r="F51" s="249"/>
      <c r="G51" s="247"/>
      <c r="H51" s="247"/>
      <c r="I51" s="247"/>
      <c r="J51" s="236"/>
      <c r="K51" s="247"/>
      <c r="L51" s="239">
        <f t="shared" si="5"/>
        <v>0</v>
      </c>
      <c r="M51" s="223"/>
      <c r="N51" s="223"/>
      <c r="O51" s="223"/>
    </row>
    <row r="52" spans="1:15" x14ac:dyDescent="0.3">
      <c r="A52" s="154"/>
      <c r="B52" s="250">
        <v>32</v>
      </c>
      <c r="C52" s="251" t="str">
        <f t="shared" si="4"/>
        <v/>
      </c>
      <c r="D52" s="248"/>
      <c r="E52" s="248"/>
      <c r="F52" s="249"/>
      <c r="G52" s="247"/>
      <c r="H52" s="247"/>
      <c r="I52" s="247"/>
      <c r="J52" s="236"/>
      <c r="K52" s="247"/>
      <c r="L52" s="239">
        <f t="shared" si="5"/>
        <v>0</v>
      </c>
      <c r="M52" s="223"/>
      <c r="N52" s="223"/>
      <c r="O52" s="223"/>
    </row>
    <row r="53" spans="1:15" x14ac:dyDescent="0.3">
      <c r="A53" s="154"/>
      <c r="B53" s="250">
        <v>33</v>
      </c>
      <c r="C53" s="251" t="str">
        <f t="shared" si="4"/>
        <v/>
      </c>
      <c r="D53" s="248"/>
      <c r="E53" s="248"/>
      <c r="F53" s="249"/>
      <c r="G53" s="247"/>
      <c r="H53" s="247"/>
      <c r="I53" s="247"/>
      <c r="J53" s="236"/>
      <c r="K53" s="247"/>
      <c r="L53" s="239">
        <f t="shared" si="5"/>
        <v>0</v>
      </c>
      <c r="M53" s="223"/>
      <c r="N53" s="223"/>
      <c r="O53" s="223"/>
    </row>
    <row r="54" spans="1:15" x14ac:dyDescent="0.3">
      <c r="A54" s="154"/>
      <c r="B54" s="250">
        <v>34</v>
      </c>
      <c r="C54" s="251" t="str">
        <f t="shared" si="4"/>
        <v/>
      </c>
      <c r="D54" s="248"/>
      <c r="E54" s="248"/>
      <c r="F54" s="249"/>
      <c r="G54" s="247"/>
      <c r="H54" s="247"/>
      <c r="I54" s="247"/>
      <c r="J54" s="236"/>
      <c r="K54" s="247"/>
      <c r="L54" s="239">
        <f t="shared" si="5"/>
        <v>0</v>
      </c>
      <c r="M54" s="223"/>
      <c r="N54" s="223"/>
      <c r="O54" s="223"/>
    </row>
    <row r="55" spans="1:15" x14ac:dyDescent="0.3">
      <c r="A55" s="154"/>
      <c r="B55" s="250">
        <v>35</v>
      </c>
      <c r="C55" s="251" t="str">
        <f t="shared" si="4"/>
        <v/>
      </c>
      <c r="D55" s="248"/>
      <c r="E55" s="248"/>
      <c r="F55" s="249"/>
      <c r="G55" s="247"/>
      <c r="H55" s="247"/>
      <c r="I55" s="247"/>
      <c r="J55" s="236"/>
      <c r="K55" s="247"/>
      <c r="L55" s="239">
        <f t="shared" si="5"/>
        <v>0</v>
      </c>
      <c r="M55" s="223"/>
      <c r="N55" s="223"/>
      <c r="O55" s="223"/>
    </row>
    <row r="56" spans="1:15" x14ac:dyDescent="0.3">
      <c r="A56" s="154"/>
      <c r="B56" s="250">
        <v>36</v>
      </c>
      <c r="C56" s="251" t="str">
        <f t="shared" si="4"/>
        <v/>
      </c>
      <c r="D56" s="248"/>
      <c r="E56" s="248"/>
      <c r="F56" s="249"/>
      <c r="G56" s="247"/>
      <c r="H56" s="247"/>
      <c r="I56" s="247"/>
      <c r="J56" s="236"/>
      <c r="K56" s="247"/>
      <c r="L56" s="239">
        <f t="shared" si="5"/>
        <v>0</v>
      </c>
      <c r="M56" s="223"/>
      <c r="N56" s="223"/>
      <c r="O56" s="223"/>
    </row>
    <row r="57" spans="1:15" x14ac:dyDescent="0.3">
      <c r="A57" s="154"/>
      <c r="B57" s="250">
        <v>37</v>
      </c>
      <c r="C57" s="251" t="str">
        <f t="shared" si="4"/>
        <v/>
      </c>
      <c r="D57" s="248"/>
      <c r="E57" s="248"/>
      <c r="F57" s="249"/>
      <c r="G57" s="247"/>
      <c r="H57" s="247"/>
      <c r="I57" s="247"/>
      <c r="J57" s="236"/>
      <c r="K57" s="247"/>
      <c r="L57" s="239">
        <f t="shared" si="5"/>
        <v>0</v>
      </c>
      <c r="M57" s="223"/>
      <c r="N57" s="223"/>
      <c r="O57" s="223"/>
    </row>
    <row r="58" spans="1:15" x14ac:dyDescent="0.3">
      <c r="A58" s="154"/>
      <c r="B58" s="250">
        <v>38</v>
      </c>
      <c r="C58" s="251" t="str">
        <f t="shared" si="4"/>
        <v/>
      </c>
      <c r="D58" s="248"/>
      <c r="E58" s="248"/>
      <c r="F58" s="249"/>
      <c r="G58" s="247"/>
      <c r="H58" s="247"/>
      <c r="I58" s="247"/>
      <c r="J58" s="236"/>
      <c r="K58" s="247"/>
      <c r="L58" s="239">
        <f t="shared" si="5"/>
        <v>0</v>
      </c>
      <c r="M58" s="223"/>
      <c r="N58" s="223"/>
      <c r="O58" s="223"/>
    </row>
    <row r="59" spans="1:15" x14ac:dyDescent="0.3">
      <c r="A59" s="154"/>
      <c r="B59" s="250">
        <v>39</v>
      </c>
      <c r="C59" s="251" t="str">
        <f t="shared" si="4"/>
        <v/>
      </c>
      <c r="D59" s="248"/>
      <c r="E59" s="248"/>
      <c r="F59" s="249"/>
      <c r="G59" s="247"/>
      <c r="H59" s="247"/>
      <c r="I59" s="247"/>
      <c r="J59" s="236"/>
      <c r="K59" s="247"/>
      <c r="L59" s="239">
        <f t="shared" si="5"/>
        <v>0</v>
      </c>
      <c r="M59" s="223"/>
      <c r="N59" s="223"/>
      <c r="O59" s="223"/>
    </row>
    <row r="60" spans="1:15" x14ac:dyDescent="0.3">
      <c r="A60" s="154"/>
      <c r="B60" s="250">
        <v>40</v>
      </c>
      <c r="C60" s="251" t="str">
        <f t="shared" si="4"/>
        <v/>
      </c>
      <c r="D60" s="248"/>
      <c r="E60" s="248"/>
      <c r="F60" s="249"/>
      <c r="G60" s="247"/>
      <c r="H60" s="247"/>
      <c r="I60" s="247"/>
      <c r="J60" s="236"/>
      <c r="K60" s="247"/>
      <c r="L60" s="239">
        <f t="shared" si="5"/>
        <v>0</v>
      </c>
      <c r="M60" s="223"/>
      <c r="N60" s="223"/>
      <c r="O60" s="223"/>
    </row>
    <row r="61" spans="1:15" x14ac:dyDescent="0.3">
      <c r="A61" s="154"/>
      <c r="B61" s="250">
        <v>41</v>
      </c>
      <c r="C61" s="251" t="str">
        <f t="shared" si="4"/>
        <v/>
      </c>
      <c r="D61" s="248"/>
      <c r="E61" s="248"/>
      <c r="F61" s="249"/>
      <c r="G61" s="247"/>
      <c r="H61" s="247"/>
      <c r="I61" s="247"/>
      <c r="J61" s="236"/>
      <c r="K61" s="247"/>
      <c r="L61" s="239">
        <f t="shared" si="5"/>
        <v>0</v>
      </c>
      <c r="M61" s="223"/>
      <c r="N61" s="223"/>
      <c r="O61" s="223"/>
    </row>
    <row r="62" spans="1:15" x14ac:dyDescent="0.3">
      <c r="A62" s="154"/>
      <c r="B62" s="250">
        <v>42</v>
      </c>
      <c r="C62" s="251" t="str">
        <f t="shared" si="4"/>
        <v/>
      </c>
      <c r="D62" s="248"/>
      <c r="E62" s="248"/>
      <c r="F62" s="249"/>
      <c r="G62" s="247"/>
      <c r="H62" s="247"/>
      <c r="I62" s="247"/>
      <c r="J62" s="236"/>
      <c r="K62" s="247"/>
      <c r="L62" s="239">
        <f t="shared" si="5"/>
        <v>0</v>
      </c>
      <c r="M62" s="223"/>
      <c r="N62" s="223"/>
      <c r="O62" s="223"/>
    </row>
    <row r="63" spans="1:15" x14ac:dyDescent="0.3">
      <c r="A63" s="154"/>
      <c r="B63" s="250">
        <v>43</v>
      </c>
      <c r="C63" s="251" t="str">
        <f t="shared" si="4"/>
        <v/>
      </c>
      <c r="D63" s="248"/>
      <c r="E63" s="248"/>
      <c r="F63" s="249"/>
      <c r="G63" s="247"/>
      <c r="H63" s="247"/>
      <c r="I63" s="247"/>
      <c r="J63" s="236"/>
      <c r="K63" s="247"/>
      <c r="L63" s="239">
        <f t="shared" si="5"/>
        <v>0</v>
      </c>
      <c r="M63" s="223"/>
      <c r="N63" s="223"/>
      <c r="O63" s="223"/>
    </row>
    <row r="64" spans="1:15" x14ac:dyDescent="0.3">
      <c r="A64" s="154"/>
      <c r="B64" s="250">
        <v>44</v>
      </c>
      <c r="C64" s="251" t="str">
        <f t="shared" si="4"/>
        <v/>
      </c>
      <c r="D64" s="248"/>
      <c r="E64" s="248"/>
      <c r="F64" s="249"/>
      <c r="G64" s="247"/>
      <c r="H64" s="247"/>
      <c r="I64" s="247"/>
      <c r="J64" s="236"/>
      <c r="K64" s="247"/>
      <c r="L64" s="239">
        <f t="shared" si="5"/>
        <v>0</v>
      </c>
      <c r="M64" s="223"/>
      <c r="N64" s="223"/>
      <c r="O64" s="223"/>
    </row>
    <row r="65" spans="1:15" x14ac:dyDescent="0.3">
      <c r="A65" s="154"/>
      <c r="B65" s="250">
        <v>45</v>
      </c>
      <c r="C65" s="251" t="str">
        <f t="shared" si="4"/>
        <v/>
      </c>
      <c r="D65" s="248"/>
      <c r="E65" s="248"/>
      <c r="F65" s="249"/>
      <c r="G65" s="247"/>
      <c r="H65" s="247"/>
      <c r="I65" s="247"/>
      <c r="J65" s="236"/>
      <c r="K65" s="247"/>
      <c r="L65" s="239">
        <f t="shared" si="5"/>
        <v>0</v>
      </c>
      <c r="M65" s="223"/>
      <c r="N65" s="223"/>
      <c r="O65" s="223"/>
    </row>
    <row r="66" spans="1:15" x14ac:dyDescent="0.3">
      <c r="A66" s="154"/>
      <c r="B66" s="250">
        <v>46</v>
      </c>
      <c r="C66" s="251" t="str">
        <f t="shared" ref="C66:C97" si="6">IF(L66&lt;&gt;0,VLOOKUP($D$9,Info_County_Code,2,FALSE),"")</f>
        <v/>
      </c>
      <c r="D66" s="248"/>
      <c r="E66" s="248"/>
      <c r="F66" s="249"/>
      <c r="G66" s="247"/>
      <c r="H66" s="247"/>
      <c r="I66" s="247"/>
      <c r="J66" s="236"/>
      <c r="K66" s="247"/>
      <c r="L66" s="239">
        <f t="shared" si="5"/>
        <v>0</v>
      </c>
      <c r="M66" s="223"/>
      <c r="N66" s="223"/>
      <c r="O66" s="223"/>
    </row>
    <row r="67" spans="1:15" x14ac:dyDescent="0.3">
      <c r="A67" s="154"/>
      <c r="B67" s="250">
        <v>47</v>
      </c>
      <c r="C67" s="251" t="str">
        <f t="shared" si="6"/>
        <v/>
      </c>
      <c r="D67" s="248"/>
      <c r="E67" s="248"/>
      <c r="F67" s="249"/>
      <c r="G67" s="247"/>
      <c r="H67" s="247"/>
      <c r="I67" s="247"/>
      <c r="J67" s="236"/>
      <c r="K67" s="247"/>
      <c r="L67" s="239">
        <f t="shared" si="5"/>
        <v>0</v>
      </c>
      <c r="M67" s="223"/>
      <c r="N67" s="223"/>
      <c r="O67" s="223"/>
    </row>
    <row r="68" spans="1:15" x14ac:dyDescent="0.3">
      <c r="A68" s="154"/>
      <c r="B68" s="250">
        <v>48</v>
      </c>
      <c r="C68" s="251" t="str">
        <f t="shared" si="6"/>
        <v/>
      </c>
      <c r="D68" s="248"/>
      <c r="E68" s="248"/>
      <c r="F68" s="249"/>
      <c r="G68" s="247"/>
      <c r="H68" s="247"/>
      <c r="I68" s="247"/>
      <c r="J68" s="236"/>
      <c r="K68" s="247"/>
      <c r="L68" s="239">
        <f t="shared" si="5"/>
        <v>0</v>
      </c>
      <c r="M68" s="223"/>
      <c r="N68" s="223"/>
      <c r="O68" s="223"/>
    </row>
    <row r="69" spans="1:15" x14ac:dyDescent="0.3">
      <c r="A69" s="154"/>
      <c r="B69" s="250">
        <v>49</v>
      </c>
      <c r="C69" s="251" t="str">
        <f t="shared" si="6"/>
        <v/>
      </c>
      <c r="D69" s="248"/>
      <c r="E69" s="248"/>
      <c r="F69" s="249"/>
      <c r="G69" s="247"/>
      <c r="H69" s="247"/>
      <c r="I69" s="247"/>
      <c r="J69" s="236"/>
      <c r="K69" s="247"/>
      <c r="L69" s="239">
        <f t="shared" si="5"/>
        <v>0</v>
      </c>
      <c r="M69" s="223"/>
      <c r="N69" s="223"/>
      <c r="O69" s="223"/>
    </row>
    <row r="70" spans="1:15" x14ac:dyDescent="0.3">
      <c r="A70" s="154"/>
      <c r="B70" s="250">
        <v>50</v>
      </c>
      <c r="C70" s="251" t="str">
        <f t="shared" si="6"/>
        <v/>
      </c>
      <c r="D70" s="248"/>
      <c r="E70" s="248"/>
      <c r="F70" s="249"/>
      <c r="G70" s="247"/>
      <c r="H70" s="247"/>
      <c r="I70" s="247"/>
      <c r="J70" s="236"/>
      <c r="K70" s="247"/>
      <c r="L70" s="239">
        <f t="shared" si="5"/>
        <v>0</v>
      </c>
      <c r="M70" s="223"/>
      <c r="N70" s="223"/>
      <c r="O70" s="223"/>
    </row>
    <row r="71" spans="1:15" x14ac:dyDescent="0.3">
      <c r="A71" s="154"/>
      <c r="B71" s="250">
        <v>51</v>
      </c>
      <c r="C71" s="251" t="str">
        <f t="shared" si="6"/>
        <v/>
      </c>
      <c r="D71" s="248"/>
      <c r="E71" s="248"/>
      <c r="F71" s="249"/>
      <c r="G71" s="247"/>
      <c r="H71" s="247"/>
      <c r="I71" s="247"/>
      <c r="J71" s="236"/>
      <c r="K71" s="247"/>
      <c r="L71" s="239">
        <f t="shared" si="5"/>
        <v>0</v>
      </c>
      <c r="M71" s="223"/>
      <c r="N71" s="223"/>
      <c r="O71" s="223"/>
    </row>
    <row r="72" spans="1:15" x14ac:dyDescent="0.3">
      <c r="A72" s="154"/>
      <c r="B72" s="250">
        <v>52</v>
      </c>
      <c r="C72" s="251" t="str">
        <f t="shared" si="6"/>
        <v/>
      </c>
      <c r="D72" s="248"/>
      <c r="E72" s="248"/>
      <c r="F72" s="249"/>
      <c r="G72" s="247"/>
      <c r="H72" s="247"/>
      <c r="I72" s="247"/>
      <c r="J72" s="236"/>
      <c r="K72" s="247"/>
      <c r="L72" s="239">
        <f t="shared" si="5"/>
        <v>0</v>
      </c>
      <c r="M72" s="223"/>
      <c r="N72" s="223"/>
      <c r="O72" s="223"/>
    </row>
    <row r="73" spans="1:15" x14ac:dyDescent="0.3">
      <c r="A73" s="154"/>
      <c r="B73" s="250">
        <v>53</v>
      </c>
      <c r="C73" s="251" t="str">
        <f t="shared" si="6"/>
        <v/>
      </c>
      <c r="D73" s="248"/>
      <c r="E73" s="248"/>
      <c r="F73" s="249"/>
      <c r="G73" s="247"/>
      <c r="H73" s="247"/>
      <c r="I73" s="247"/>
      <c r="J73" s="236"/>
      <c r="K73" s="247"/>
      <c r="L73" s="239">
        <f t="shared" si="5"/>
        <v>0</v>
      </c>
      <c r="M73" s="223"/>
      <c r="N73" s="223"/>
      <c r="O73" s="223"/>
    </row>
    <row r="74" spans="1:15" x14ac:dyDescent="0.3">
      <c r="A74" s="154"/>
      <c r="B74" s="250">
        <v>54</v>
      </c>
      <c r="C74" s="251" t="str">
        <f t="shared" si="6"/>
        <v/>
      </c>
      <c r="D74" s="248"/>
      <c r="E74" s="248"/>
      <c r="F74" s="249"/>
      <c r="G74" s="247"/>
      <c r="H74" s="247"/>
      <c r="I74" s="247"/>
      <c r="J74" s="236"/>
      <c r="K74" s="247"/>
      <c r="L74" s="239">
        <f t="shared" si="5"/>
        <v>0</v>
      </c>
      <c r="M74" s="223"/>
      <c r="N74" s="223"/>
      <c r="O74" s="223"/>
    </row>
    <row r="75" spans="1:15" x14ac:dyDescent="0.3">
      <c r="A75" s="154"/>
      <c r="B75" s="250">
        <v>55</v>
      </c>
      <c r="C75" s="251" t="str">
        <f t="shared" si="6"/>
        <v/>
      </c>
      <c r="D75" s="248"/>
      <c r="E75" s="248"/>
      <c r="F75" s="249"/>
      <c r="G75" s="247"/>
      <c r="H75" s="247"/>
      <c r="I75" s="247"/>
      <c r="J75" s="236"/>
      <c r="K75" s="247"/>
      <c r="L75" s="239">
        <f t="shared" si="5"/>
        <v>0</v>
      </c>
      <c r="M75" s="223"/>
      <c r="N75" s="223"/>
      <c r="O75" s="223"/>
    </row>
    <row r="76" spans="1:15" x14ac:dyDescent="0.3">
      <c r="A76" s="154"/>
      <c r="B76" s="250">
        <v>56</v>
      </c>
      <c r="C76" s="251" t="str">
        <f t="shared" si="6"/>
        <v/>
      </c>
      <c r="D76" s="248"/>
      <c r="E76" s="248"/>
      <c r="F76" s="249"/>
      <c r="G76" s="247"/>
      <c r="H76" s="247"/>
      <c r="I76" s="247"/>
      <c r="J76" s="236"/>
      <c r="K76" s="247"/>
      <c r="L76" s="239">
        <f t="shared" si="5"/>
        <v>0</v>
      </c>
      <c r="M76" s="223"/>
      <c r="N76" s="223"/>
      <c r="O76" s="223"/>
    </row>
    <row r="77" spans="1:15" x14ac:dyDescent="0.3">
      <c r="A77" s="154"/>
      <c r="B77" s="250">
        <v>57</v>
      </c>
      <c r="C77" s="251" t="str">
        <f t="shared" si="6"/>
        <v/>
      </c>
      <c r="D77" s="248"/>
      <c r="E77" s="248"/>
      <c r="F77" s="249"/>
      <c r="G77" s="247"/>
      <c r="H77" s="247"/>
      <c r="I77" s="247"/>
      <c r="J77" s="236"/>
      <c r="K77" s="247"/>
      <c r="L77" s="239">
        <f t="shared" si="5"/>
        <v>0</v>
      </c>
      <c r="M77" s="223"/>
      <c r="N77" s="223"/>
      <c r="O77" s="223"/>
    </row>
    <row r="78" spans="1:15" x14ac:dyDescent="0.3">
      <c r="A78" s="154"/>
      <c r="B78" s="250">
        <v>58</v>
      </c>
      <c r="C78" s="251" t="str">
        <f t="shared" si="6"/>
        <v/>
      </c>
      <c r="D78" s="248"/>
      <c r="E78" s="248"/>
      <c r="F78" s="249"/>
      <c r="G78" s="247"/>
      <c r="H78" s="247"/>
      <c r="I78" s="247"/>
      <c r="J78" s="236"/>
      <c r="K78" s="247"/>
      <c r="L78" s="239">
        <f>SUM(G78:K78)</f>
        <v>0</v>
      </c>
      <c r="M78" s="223"/>
      <c r="N78" s="223"/>
      <c r="O78" s="223"/>
    </row>
    <row r="79" spans="1:15" x14ac:dyDescent="0.3">
      <c r="A79" s="154"/>
      <c r="B79" s="250">
        <v>59</v>
      </c>
      <c r="C79" s="251" t="str">
        <f t="shared" si="6"/>
        <v/>
      </c>
      <c r="D79" s="248"/>
      <c r="E79" s="248"/>
      <c r="F79" s="249"/>
      <c r="G79" s="247"/>
      <c r="H79" s="247"/>
      <c r="I79" s="247"/>
      <c r="J79" s="236"/>
      <c r="K79" s="247"/>
      <c r="L79" s="239">
        <f t="shared" si="5"/>
        <v>0</v>
      </c>
      <c r="M79" s="223"/>
      <c r="N79" s="223"/>
      <c r="O79" s="223"/>
    </row>
    <row r="80" spans="1:15" x14ac:dyDescent="0.3">
      <c r="A80" s="154"/>
      <c r="B80" s="250">
        <v>60</v>
      </c>
      <c r="C80" s="251" t="str">
        <f t="shared" si="6"/>
        <v/>
      </c>
      <c r="D80" s="248"/>
      <c r="E80" s="248"/>
      <c r="F80" s="249"/>
      <c r="G80" s="247"/>
      <c r="H80" s="247"/>
      <c r="I80" s="247"/>
      <c r="J80" s="236"/>
      <c r="K80" s="247"/>
      <c r="L80" s="239">
        <f t="shared" si="5"/>
        <v>0</v>
      </c>
      <c r="M80" s="223"/>
      <c r="N80" s="223"/>
      <c r="O80" s="223"/>
    </row>
    <row r="81" spans="1:15" x14ac:dyDescent="0.3">
      <c r="A81" s="154"/>
      <c r="B81" s="250">
        <v>61</v>
      </c>
      <c r="C81" s="251" t="str">
        <f t="shared" si="6"/>
        <v/>
      </c>
      <c r="D81" s="248"/>
      <c r="E81" s="248"/>
      <c r="F81" s="249"/>
      <c r="G81" s="247"/>
      <c r="H81" s="247"/>
      <c r="I81" s="247"/>
      <c r="J81" s="236"/>
      <c r="K81" s="247"/>
      <c r="L81" s="239">
        <f t="shared" si="5"/>
        <v>0</v>
      </c>
      <c r="M81" s="223"/>
      <c r="N81" s="223"/>
      <c r="O81" s="223"/>
    </row>
    <row r="82" spans="1:15" x14ac:dyDescent="0.3">
      <c r="A82" s="154"/>
      <c r="B82" s="250">
        <v>62</v>
      </c>
      <c r="C82" s="251" t="str">
        <f t="shared" si="6"/>
        <v/>
      </c>
      <c r="D82" s="248"/>
      <c r="E82" s="248"/>
      <c r="F82" s="249"/>
      <c r="G82" s="247"/>
      <c r="H82" s="247"/>
      <c r="I82" s="247"/>
      <c r="J82" s="236"/>
      <c r="K82" s="247"/>
      <c r="L82" s="239">
        <f t="shared" si="5"/>
        <v>0</v>
      </c>
      <c r="M82" s="223"/>
      <c r="N82" s="223"/>
      <c r="O82" s="223"/>
    </row>
    <row r="83" spans="1:15" x14ac:dyDescent="0.3">
      <c r="A83" s="154"/>
      <c r="B83" s="250">
        <v>63</v>
      </c>
      <c r="C83" s="251" t="str">
        <f t="shared" si="6"/>
        <v/>
      </c>
      <c r="D83" s="248"/>
      <c r="E83" s="248"/>
      <c r="F83" s="249"/>
      <c r="G83" s="247"/>
      <c r="H83" s="247"/>
      <c r="I83" s="247"/>
      <c r="J83" s="236"/>
      <c r="K83" s="247"/>
      <c r="L83" s="239">
        <f t="shared" si="5"/>
        <v>0</v>
      </c>
      <c r="M83" s="223"/>
      <c r="N83" s="223"/>
      <c r="O83" s="223"/>
    </row>
    <row r="84" spans="1:15" x14ac:dyDescent="0.3">
      <c r="A84" s="154"/>
      <c r="B84" s="250">
        <v>64</v>
      </c>
      <c r="C84" s="251" t="str">
        <f t="shared" si="6"/>
        <v/>
      </c>
      <c r="D84" s="248"/>
      <c r="E84" s="248"/>
      <c r="F84" s="249"/>
      <c r="G84" s="247"/>
      <c r="H84" s="247"/>
      <c r="I84" s="247"/>
      <c r="J84" s="236"/>
      <c r="K84" s="247"/>
      <c r="L84" s="239">
        <f t="shared" si="5"/>
        <v>0</v>
      </c>
      <c r="M84" s="223"/>
      <c r="N84" s="223"/>
      <c r="O84" s="223"/>
    </row>
    <row r="85" spans="1:15" x14ac:dyDescent="0.3">
      <c r="A85" s="154"/>
      <c r="B85" s="250">
        <v>65</v>
      </c>
      <c r="C85" s="251" t="str">
        <f t="shared" si="6"/>
        <v/>
      </c>
      <c r="D85" s="248"/>
      <c r="E85" s="248"/>
      <c r="F85" s="249"/>
      <c r="G85" s="247"/>
      <c r="H85" s="247"/>
      <c r="I85" s="247"/>
      <c r="J85" s="236"/>
      <c r="K85" s="247"/>
      <c r="L85" s="239">
        <f t="shared" si="5"/>
        <v>0</v>
      </c>
      <c r="M85" s="223"/>
      <c r="N85" s="223"/>
      <c r="O85" s="223"/>
    </row>
    <row r="86" spans="1:15" x14ac:dyDescent="0.3">
      <c r="A86" s="154"/>
      <c r="B86" s="250">
        <v>66</v>
      </c>
      <c r="C86" s="251" t="str">
        <f t="shared" si="6"/>
        <v/>
      </c>
      <c r="D86" s="248"/>
      <c r="E86" s="248"/>
      <c r="F86" s="249"/>
      <c r="G86" s="247"/>
      <c r="H86" s="247"/>
      <c r="I86" s="247"/>
      <c r="J86" s="236"/>
      <c r="K86" s="247"/>
      <c r="L86" s="239">
        <f t="shared" si="5"/>
        <v>0</v>
      </c>
      <c r="M86" s="223"/>
      <c r="N86" s="223"/>
      <c r="O86" s="223"/>
    </row>
    <row r="87" spans="1:15" x14ac:dyDescent="0.3">
      <c r="A87" s="154"/>
      <c r="B87" s="250">
        <v>67</v>
      </c>
      <c r="C87" s="251" t="str">
        <f t="shared" si="6"/>
        <v/>
      </c>
      <c r="D87" s="248"/>
      <c r="E87" s="248"/>
      <c r="F87" s="249"/>
      <c r="G87" s="247"/>
      <c r="H87" s="247"/>
      <c r="I87" s="247"/>
      <c r="J87" s="236"/>
      <c r="K87" s="247"/>
      <c r="L87" s="239">
        <f t="shared" si="5"/>
        <v>0</v>
      </c>
      <c r="M87" s="223"/>
      <c r="N87" s="223"/>
      <c r="O87" s="223"/>
    </row>
    <row r="88" spans="1:15" x14ac:dyDescent="0.3">
      <c r="A88" s="154"/>
      <c r="B88" s="250">
        <v>68</v>
      </c>
      <c r="C88" s="251" t="str">
        <f t="shared" si="6"/>
        <v/>
      </c>
      <c r="D88" s="248"/>
      <c r="E88" s="248"/>
      <c r="F88" s="249"/>
      <c r="G88" s="247"/>
      <c r="H88" s="247"/>
      <c r="I88" s="247"/>
      <c r="J88" s="236"/>
      <c r="K88" s="247"/>
      <c r="L88" s="239">
        <f t="shared" si="5"/>
        <v>0</v>
      </c>
      <c r="M88" s="223"/>
      <c r="N88" s="223"/>
      <c r="O88" s="223"/>
    </row>
    <row r="89" spans="1:15" x14ac:dyDescent="0.3">
      <c r="A89" s="154"/>
      <c r="B89" s="250">
        <v>69</v>
      </c>
      <c r="C89" s="251" t="str">
        <f t="shared" si="6"/>
        <v/>
      </c>
      <c r="D89" s="248"/>
      <c r="E89" s="248"/>
      <c r="F89" s="249"/>
      <c r="G89" s="247"/>
      <c r="H89" s="247"/>
      <c r="I89" s="247"/>
      <c r="J89" s="236"/>
      <c r="K89" s="247"/>
      <c r="L89" s="239">
        <f t="shared" si="5"/>
        <v>0</v>
      </c>
      <c r="M89" s="223"/>
      <c r="N89" s="223"/>
      <c r="O89" s="223"/>
    </row>
    <row r="90" spans="1:15" x14ac:dyDescent="0.3">
      <c r="A90" s="154"/>
      <c r="B90" s="250">
        <v>70</v>
      </c>
      <c r="C90" s="251" t="str">
        <f t="shared" si="6"/>
        <v/>
      </c>
      <c r="D90" s="248"/>
      <c r="E90" s="248"/>
      <c r="F90" s="249"/>
      <c r="G90" s="247"/>
      <c r="H90" s="247"/>
      <c r="I90" s="247"/>
      <c r="J90" s="236"/>
      <c r="K90" s="247"/>
      <c r="L90" s="239">
        <f t="shared" si="5"/>
        <v>0</v>
      </c>
      <c r="M90" s="223"/>
      <c r="N90" s="223"/>
      <c r="O90" s="223"/>
    </row>
    <row r="91" spans="1:15" x14ac:dyDescent="0.3">
      <c r="A91" s="154"/>
      <c r="B91" s="250">
        <v>71</v>
      </c>
      <c r="C91" s="251" t="str">
        <f t="shared" si="6"/>
        <v/>
      </c>
      <c r="D91" s="248"/>
      <c r="E91" s="248"/>
      <c r="F91" s="249"/>
      <c r="G91" s="247"/>
      <c r="H91" s="247"/>
      <c r="I91" s="247"/>
      <c r="J91" s="236"/>
      <c r="K91" s="247"/>
      <c r="L91" s="239">
        <f t="shared" si="5"/>
        <v>0</v>
      </c>
      <c r="M91" s="223"/>
      <c r="N91" s="223"/>
      <c r="O91" s="223"/>
    </row>
    <row r="92" spans="1:15" x14ac:dyDescent="0.3">
      <c r="A92" s="154"/>
      <c r="B92" s="250">
        <v>72</v>
      </c>
      <c r="C92" s="251" t="str">
        <f t="shared" si="6"/>
        <v/>
      </c>
      <c r="D92" s="248"/>
      <c r="E92" s="248"/>
      <c r="F92" s="249"/>
      <c r="G92" s="247"/>
      <c r="H92" s="247"/>
      <c r="I92" s="247"/>
      <c r="J92" s="236"/>
      <c r="K92" s="247"/>
      <c r="L92" s="239">
        <f t="shared" si="5"/>
        <v>0</v>
      </c>
      <c r="M92" s="223"/>
      <c r="N92" s="223"/>
      <c r="O92" s="223"/>
    </row>
    <row r="93" spans="1:15" x14ac:dyDescent="0.3">
      <c r="A93" s="154"/>
      <c r="B93" s="250">
        <v>73</v>
      </c>
      <c r="C93" s="251" t="str">
        <f t="shared" si="6"/>
        <v/>
      </c>
      <c r="D93" s="248"/>
      <c r="E93" s="248"/>
      <c r="F93" s="249"/>
      <c r="G93" s="247"/>
      <c r="H93" s="247"/>
      <c r="I93" s="247"/>
      <c r="J93" s="236"/>
      <c r="K93" s="247"/>
      <c r="L93" s="239">
        <f t="shared" si="5"/>
        <v>0</v>
      </c>
      <c r="M93" s="223"/>
      <c r="N93" s="223"/>
      <c r="O93" s="223"/>
    </row>
    <row r="94" spans="1:15" x14ac:dyDescent="0.3">
      <c r="A94" s="154"/>
      <c r="B94" s="250">
        <v>74</v>
      </c>
      <c r="C94" s="251" t="str">
        <f t="shared" si="6"/>
        <v/>
      </c>
      <c r="D94" s="248"/>
      <c r="E94" s="248"/>
      <c r="F94" s="249"/>
      <c r="G94" s="247"/>
      <c r="H94" s="247"/>
      <c r="I94" s="247"/>
      <c r="J94" s="236"/>
      <c r="K94" s="247"/>
      <c r="L94" s="239">
        <f t="shared" si="5"/>
        <v>0</v>
      </c>
      <c r="M94" s="223"/>
      <c r="N94" s="223"/>
      <c r="O94" s="223"/>
    </row>
    <row r="95" spans="1:15" x14ac:dyDescent="0.3">
      <c r="A95" s="154"/>
      <c r="B95" s="250">
        <v>75</v>
      </c>
      <c r="C95" s="251" t="str">
        <f t="shared" si="6"/>
        <v/>
      </c>
      <c r="D95" s="248"/>
      <c r="E95" s="248"/>
      <c r="F95" s="249"/>
      <c r="G95" s="247"/>
      <c r="H95" s="247"/>
      <c r="I95" s="247"/>
      <c r="J95" s="236"/>
      <c r="K95" s="247"/>
      <c r="L95" s="239">
        <f t="shared" si="5"/>
        <v>0</v>
      </c>
      <c r="M95" s="223"/>
      <c r="N95" s="223"/>
      <c r="O95" s="223"/>
    </row>
    <row r="96" spans="1:15" x14ac:dyDescent="0.3">
      <c r="A96" s="154"/>
      <c r="B96" s="250">
        <v>76</v>
      </c>
      <c r="C96" s="251" t="str">
        <f t="shared" si="6"/>
        <v/>
      </c>
      <c r="D96" s="248"/>
      <c r="E96" s="248"/>
      <c r="F96" s="249"/>
      <c r="G96" s="247"/>
      <c r="H96" s="247"/>
      <c r="I96" s="247"/>
      <c r="J96" s="236"/>
      <c r="K96" s="247"/>
      <c r="L96" s="239">
        <f t="shared" si="5"/>
        <v>0</v>
      </c>
      <c r="M96" s="223"/>
      <c r="N96" s="223"/>
      <c r="O96" s="223"/>
    </row>
    <row r="97" spans="1:15" x14ac:dyDescent="0.3">
      <c r="A97" s="154"/>
      <c r="B97" s="250">
        <v>77</v>
      </c>
      <c r="C97" s="251" t="str">
        <f t="shared" si="6"/>
        <v/>
      </c>
      <c r="D97" s="248"/>
      <c r="E97" s="248"/>
      <c r="F97" s="249"/>
      <c r="G97" s="247"/>
      <c r="H97" s="247"/>
      <c r="I97" s="247"/>
      <c r="J97" s="236"/>
      <c r="K97" s="247"/>
      <c r="L97" s="239">
        <f t="shared" si="5"/>
        <v>0</v>
      </c>
      <c r="M97" s="223"/>
      <c r="N97" s="223"/>
      <c r="O97" s="223"/>
    </row>
    <row r="98" spans="1:15" x14ac:dyDescent="0.3">
      <c r="A98" s="154"/>
      <c r="B98" s="250">
        <v>78</v>
      </c>
      <c r="C98" s="251" t="str">
        <f t="shared" ref="C98:C133" si="7">IF(L98&lt;&gt;0,VLOOKUP($D$9,Info_County_Code,2,FALSE),"")</f>
        <v/>
      </c>
      <c r="D98" s="248"/>
      <c r="E98" s="248"/>
      <c r="F98" s="249"/>
      <c r="G98" s="247"/>
      <c r="H98" s="247"/>
      <c r="I98" s="247"/>
      <c r="J98" s="236"/>
      <c r="K98" s="247"/>
      <c r="L98" s="239">
        <f t="shared" si="5"/>
        <v>0</v>
      </c>
      <c r="M98" s="223"/>
      <c r="N98" s="223"/>
      <c r="O98" s="223"/>
    </row>
    <row r="99" spans="1:15" x14ac:dyDescent="0.3">
      <c r="A99" s="154"/>
      <c r="B99" s="250">
        <v>79</v>
      </c>
      <c r="C99" s="251" t="str">
        <f t="shared" si="7"/>
        <v/>
      </c>
      <c r="D99" s="248"/>
      <c r="E99" s="248"/>
      <c r="F99" s="249"/>
      <c r="G99" s="247"/>
      <c r="H99" s="247"/>
      <c r="I99" s="247"/>
      <c r="J99" s="236"/>
      <c r="K99" s="247"/>
      <c r="L99" s="239">
        <f t="shared" ref="L99:L110" si="8">SUM(G99:K99)</f>
        <v>0</v>
      </c>
      <c r="M99" s="223"/>
      <c r="N99" s="223"/>
      <c r="O99" s="223"/>
    </row>
    <row r="100" spans="1:15" x14ac:dyDescent="0.3">
      <c r="A100" s="154"/>
      <c r="B100" s="250">
        <v>80</v>
      </c>
      <c r="C100" s="251" t="str">
        <f t="shared" si="7"/>
        <v/>
      </c>
      <c r="D100" s="248"/>
      <c r="E100" s="248"/>
      <c r="F100" s="249"/>
      <c r="G100" s="247"/>
      <c r="H100" s="247"/>
      <c r="I100" s="247"/>
      <c r="J100" s="236"/>
      <c r="K100" s="247"/>
      <c r="L100" s="239">
        <f t="shared" si="8"/>
        <v>0</v>
      </c>
      <c r="M100" s="223"/>
      <c r="N100" s="223"/>
      <c r="O100" s="223"/>
    </row>
    <row r="101" spans="1:15" x14ac:dyDescent="0.3">
      <c r="A101" s="154"/>
      <c r="B101" s="250">
        <v>81</v>
      </c>
      <c r="C101" s="251" t="str">
        <f t="shared" si="7"/>
        <v/>
      </c>
      <c r="D101" s="248"/>
      <c r="E101" s="248"/>
      <c r="F101" s="249"/>
      <c r="G101" s="247"/>
      <c r="H101" s="247"/>
      <c r="I101" s="247"/>
      <c r="J101" s="236"/>
      <c r="K101" s="247"/>
      <c r="L101" s="239">
        <f t="shared" si="8"/>
        <v>0</v>
      </c>
      <c r="M101" s="223"/>
      <c r="N101" s="223"/>
      <c r="O101" s="223"/>
    </row>
    <row r="102" spans="1:15" x14ac:dyDescent="0.3">
      <c r="A102" s="154"/>
      <c r="B102" s="250">
        <v>82</v>
      </c>
      <c r="C102" s="251" t="str">
        <f t="shared" si="7"/>
        <v/>
      </c>
      <c r="D102" s="248"/>
      <c r="E102" s="248"/>
      <c r="F102" s="249"/>
      <c r="G102" s="247"/>
      <c r="H102" s="247"/>
      <c r="I102" s="247"/>
      <c r="J102" s="236"/>
      <c r="K102" s="247"/>
      <c r="L102" s="239">
        <f t="shared" si="8"/>
        <v>0</v>
      </c>
      <c r="M102" s="223"/>
      <c r="N102" s="223"/>
      <c r="O102" s="223"/>
    </row>
    <row r="103" spans="1:15" x14ac:dyDescent="0.3">
      <c r="A103" s="154"/>
      <c r="B103" s="250">
        <v>83</v>
      </c>
      <c r="C103" s="251" t="str">
        <f t="shared" si="7"/>
        <v/>
      </c>
      <c r="D103" s="248"/>
      <c r="E103" s="248"/>
      <c r="F103" s="249"/>
      <c r="G103" s="247"/>
      <c r="H103" s="247"/>
      <c r="I103" s="247"/>
      <c r="J103" s="236"/>
      <c r="K103" s="247"/>
      <c r="L103" s="239">
        <f t="shared" si="8"/>
        <v>0</v>
      </c>
      <c r="M103" s="223"/>
      <c r="N103" s="223"/>
      <c r="O103" s="223"/>
    </row>
    <row r="104" spans="1:15" x14ac:dyDescent="0.3">
      <c r="A104" s="154"/>
      <c r="B104" s="250">
        <v>84</v>
      </c>
      <c r="C104" s="251" t="str">
        <f t="shared" si="7"/>
        <v/>
      </c>
      <c r="D104" s="248"/>
      <c r="E104" s="248"/>
      <c r="F104" s="249"/>
      <c r="G104" s="247"/>
      <c r="H104" s="247"/>
      <c r="I104" s="247"/>
      <c r="J104" s="236"/>
      <c r="K104" s="247"/>
      <c r="L104" s="239">
        <f t="shared" si="8"/>
        <v>0</v>
      </c>
      <c r="M104" s="223"/>
      <c r="N104" s="223"/>
      <c r="O104" s="223"/>
    </row>
    <row r="105" spans="1:15" x14ac:dyDescent="0.3">
      <c r="A105" s="154"/>
      <c r="B105" s="250">
        <v>85</v>
      </c>
      <c r="C105" s="251" t="str">
        <f t="shared" si="7"/>
        <v/>
      </c>
      <c r="D105" s="248"/>
      <c r="E105" s="248"/>
      <c r="F105" s="249"/>
      <c r="G105" s="247"/>
      <c r="H105" s="247"/>
      <c r="I105" s="247"/>
      <c r="J105" s="236"/>
      <c r="K105" s="247"/>
      <c r="L105" s="239">
        <f t="shared" si="8"/>
        <v>0</v>
      </c>
      <c r="M105" s="223"/>
      <c r="N105" s="223"/>
      <c r="O105" s="223"/>
    </row>
    <row r="106" spans="1:15" x14ac:dyDescent="0.3">
      <c r="A106" s="154"/>
      <c r="B106" s="250">
        <v>86</v>
      </c>
      <c r="C106" s="251" t="str">
        <f t="shared" si="7"/>
        <v/>
      </c>
      <c r="D106" s="248"/>
      <c r="E106" s="248"/>
      <c r="F106" s="249"/>
      <c r="G106" s="247"/>
      <c r="H106" s="247"/>
      <c r="I106" s="247"/>
      <c r="J106" s="236"/>
      <c r="K106" s="247"/>
      <c r="L106" s="239">
        <f t="shared" si="8"/>
        <v>0</v>
      </c>
      <c r="M106" s="223"/>
      <c r="N106" s="223"/>
      <c r="O106" s="223"/>
    </row>
    <row r="107" spans="1:15" x14ac:dyDescent="0.3">
      <c r="A107" s="154"/>
      <c r="B107" s="250">
        <v>87</v>
      </c>
      <c r="C107" s="251" t="str">
        <f t="shared" si="7"/>
        <v/>
      </c>
      <c r="D107" s="248"/>
      <c r="E107" s="248"/>
      <c r="F107" s="249"/>
      <c r="G107" s="247"/>
      <c r="H107" s="247"/>
      <c r="I107" s="247"/>
      <c r="J107" s="236"/>
      <c r="K107" s="247"/>
      <c r="L107" s="239">
        <f t="shared" si="8"/>
        <v>0</v>
      </c>
      <c r="M107" s="223"/>
      <c r="N107" s="223"/>
      <c r="O107" s="223"/>
    </row>
    <row r="108" spans="1:15" x14ac:dyDescent="0.3">
      <c r="A108" s="154"/>
      <c r="B108" s="250">
        <v>88</v>
      </c>
      <c r="C108" s="251" t="str">
        <f t="shared" si="7"/>
        <v/>
      </c>
      <c r="D108" s="248"/>
      <c r="E108" s="248"/>
      <c r="F108" s="249"/>
      <c r="G108" s="247"/>
      <c r="H108" s="247"/>
      <c r="I108" s="247"/>
      <c r="J108" s="236"/>
      <c r="K108" s="247"/>
      <c r="L108" s="239">
        <f t="shared" si="8"/>
        <v>0</v>
      </c>
      <c r="M108" s="223"/>
      <c r="N108" s="223"/>
      <c r="O108" s="223"/>
    </row>
    <row r="109" spans="1:15" x14ac:dyDescent="0.3">
      <c r="A109" s="154"/>
      <c r="B109" s="250">
        <v>89</v>
      </c>
      <c r="C109" s="251" t="str">
        <f t="shared" si="7"/>
        <v/>
      </c>
      <c r="D109" s="248"/>
      <c r="E109" s="248"/>
      <c r="F109" s="249"/>
      <c r="G109" s="247"/>
      <c r="H109" s="247"/>
      <c r="I109" s="247"/>
      <c r="J109" s="236"/>
      <c r="K109" s="247"/>
      <c r="L109" s="239">
        <f t="shared" si="8"/>
        <v>0</v>
      </c>
      <c r="M109" s="223"/>
      <c r="N109" s="223"/>
      <c r="O109" s="223"/>
    </row>
    <row r="110" spans="1:15" x14ac:dyDescent="0.3">
      <c r="A110" s="154"/>
      <c r="B110" s="250">
        <v>90</v>
      </c>
      <c r="C110" s="251" t="str">
        <f t="shared" si="7"/>
        <v/>
      </c>
      <c r="D110" s="248"/>
      <c r="E110" s="248"/>
      <c r="F110" s="249"/>
      <c r="G110" s="247"/>
      <c r="H110" s="247"/>
      <c r="I110" s="247"/>
      <c r="J110" s="236"/>
      <c r="K110" s="247"/>
      <c r="L110" s="239">
        <f t="shared" si="8"/>
        <v>0</v>
      </c>
      <c r="M110" s="223"/>
      <c r="N110" s="223"/>
      <c r="O110" s="223"/>
    </row>
    <row r="111" spans="1:15" x14ac:dyDescent="0.3">
      <c r="A111" s="154"/>
      <c r="B111" s="250">
        <v>91</v>
      </c>
      <c r="C111" s="251" t="str">
        <f t="shared" si="7"/>
        <v/>
      </c>
      <c r="D111" s="248"/>
      <c r="E111" s="248"/>
      <c r="F111" s="249"/>
      <c r="G111" s="247"/>
      <c r="H111" s="247"/>
      <c r="I111" s="247"/>
      <c r="J111" s="236"/>
      <c r="K111" s="247"/>
      <c r="L111" s="239">
        <f>SUM(G111:K111)</f>
        <v>0</v>
      </c>
      <c r="M111" s="223"/>
      <c r="N111" s="223"/>
      <c r="O111" s="223"/>
    </row>
    <row r="112" spans="1:15" x14ac:dyDescent="0.3">
      <c r="A112" s="154"/>
      <c r="B112" s="250">
        <v>92</v>
      </c>
      <c r="C112" s="251" t="str">
        <f t="shared" si="7"/>
        <v/>
      </c>
      <c r="D112" s="248"/>
      <c r="E112" s="248"/>
      <c r="F112" s="249"/>
      <c r="G112" s="247"/>
      <c r="H112" s="247"/>
      <c r="I112" s="247"/>
      <c r="J112" s="236"/>
      <c r="K112" s="247"/>
      <c r="L112" s="239">
        <f t="shared" ref="L112:L120" si="9">SUM(G112:K112)</f>
        <v>0</v>
      </c>
      <c r="M112" s="223"/>
      <c r="N112" s="223"/>
      <c r="O112" s="223"/>
    </row>
    <row r="113" spans="1:15" x14ac:dyDescent="0.3">
      <c r="A113" s="154"/>
      <c r="B113" s="250">
        <v>93</v>
      </c>
      <c r="C113" s="251" t="str">
        <f t="shared" si="7"/>
        <v/>
      </c>
      <c r="D113" s="248"/>
      <c r="E113" s="248"/>
      <c r="F113" s="249"/>
      <c r="G113" s="247"/>
      <c r="H113" s="247"/>
      <c r="I113" s="247"/>
      <c r="J113" s="236"/>
      <c r="K113" s="247"/>
      <c r="L113" s="239">
        <f t="shared" si="9"/>
        <v>0</v>
      </c>
      <c r="M113" s="223"/>
      <c r="N113" s="223"/>
      <c r="O113" s="223"/>
    </row>
    <row r="114" spans="1:15" x14ac:dyDescent="0.3">
      <c r="A114" s="154"/>
      <c r="B114" s="250">
        <v>94</v>
      </c>
      <c r="C114" s="251" t="str">
        <f t="shared" si="7"/>
        <v/>
      </c>
      <c r="D114" s="248"/>
      <c r="E114" s="248"/>
      <c r="F114" s="249"/>
      <c r="G114" s="247"/>
      <c r="H114" s="247"/>
      <c r="I114" s="247"/>
      <c r="J114" s="236"/>
      <c r="K114" s="247"/>
      <c r="L114" s="239">
        <f t="shared" si="9"/>
        <v>0</v>
      </c>
      <c r="M114" s="223"/>
      <c r="N114" s="223"/>
      <c r="O114" s="223"/>
    </row>
    <row r="115" spans="1:15" x14ac:dyDescent="0.3">
      <c r="A115" s="154"/>
      <c r="B115" s="250">
        <v>95</v>
      </c>
      <c r="C115" s="251" t="str">
        <f t="shared" si="7"/>
        <v/>
      </c>
      <c r="D115" s="248"/>
      <c r="E115" s="248"/>
      <c r="F115" s="249"/>
      <c r="G115" s="247"/>
      <c r="H115" s="247"/>
      <c r="I115" s="247"/>
      <c r="J115" s="236"/>
      <c r="K115" s="247"/>
      <c r="L115" s="239">
        <f t="shared" si="9"/>
        <v>0</v>
      </c>
      <c r="M115" s="223"/>
      <c r="N115" s="223"/>
      <c r="O115" s="223"/>
    </row>
    <row r="116" spans="1:15" x14ac:dyDescent="0.3">
      <c r="A116" s="154"/>
      <c r="B116" s="250">
        <v>96</v>
      </c>
      <c r="C116" s="251" t="str">
        <f t="shared" si="7"/>
        <v/>
      </c>
      <c r="D116" s="248"/>
      <c r="E116" s="248"/>
      <c r="F116" s="249"/>
      <c r="G116" s="247"/>
      <c r="H116" s="247"/>
      <c r="I116" s="247"/>
      <c r="J116" s="236"/>
      <c r="K116" s="247"/>
      <c r="L116" s="239">
        <f t="shared" si="9"/>
        <v>0</v>
      </c>
      <c r="M116" s="223"/>
      <c r="N116" s="223"/>
      <c r="O116" s="223"/>
    </row>
    <row r="117" spans="1:15" x14ac:dyDescent="0.3">
      <c r="A117" s="154"/>
      <c r="B117" s="250">
        <v>97</v>
      </c>
      <c r="C117" s="251" t="str">
        <f t="shared" si="7"/>
        <v/>
      </c>
      <c r="D117" s="248"/>
      <c r="E117" s="248"/>
      <c r="F117" s="249"/>
      <c r="G117" s="247"/>
      <c r="H117" s="247"/>
      <c r="I117" s="247"/>
      <c r="J117" s="236"/>
      <c r="K117" s="247"/>
      <c r="L117" s="239">
        <f t="shared" si="9"/>
        <v>0</v>
      </c>
      <c r="M117" s="223"/>
      <c r="N117" s="223"/>
      <c r="O117" s="223"/>
    </row>
    <row r="118" spans="1:15" x14ac:dyDescent="0.3">
      <c r="A118" s="154"/>
      <c r="B118" s="250">
        <v>98</v>
      </c>
      <c r="C118" s="251" t="str">
        <f t="shared" si="7"/>
        <v/>
      </c>
      <c r="D118" s="248"/>
      <c r="E118" s="248"/>
      <c r="F118" s="249"/>
      <c r="G118" s="247"/>
      <c r="H118" s="247"/>
      <c r="I118" s="247"/>
      <c r="J118" s="236"/>
      <c r="K118" s="247"/>
      <c r="L118" s="239">
        <f t="shared" si="9"/>
        <v>0</v>
      </c>
      <c r="M118" s="223"/>
      <c r="N118" s="223"/>
      <c r="O118" s="223"/>
    </row>
    <row r="119" spans="1:15" x14ac:dyDescent="0.3">
      <c r="A119" s="154"/>
      <c r="B119" s="250">
        <v>99</v>
      </c>
      <c r="C119" s="251" t="str">
        <f t="shared" si="7"/>
        <v/>
      </c>
      <c r="D119" s="248"/>
      <c r="E119" s="248"/>
      <c r="F119" s="249"/>
      <c r="G119" s="247"/>
      <c r="H119" s="247"/>
      <c r="I119" s="247"/>
      <c r="J119" s="236"/>
      <c r="K119" s="247"/>
      <c r="L119" s="239">
        <f t="shared" si="9"/>
        <v>0</v>
      </c>
      <c r="M119" s="223"/>
      <c r="N119" s="223"/>
      <c r="O119" s="223"/>
    </row>
    <row r="120" spans="1:15" x14ac:dyDescent="0.3">
      <c r="A120" s="154"/>
      <c r="B120" s="250">
        <v>100</v>
      </c>
      <c r="C120" s="251" t="str">
        <f t="shared" si="7"/>
        <v/>
      </c>
      <c r="D120" s="248"/>
      <c r="E120" s="248"/>
      <c r="F120" s="249"/>
      <c r="G120" s="247"/>
      <c r="H120" s="247"/>
      <c r="I120" s="247"/>
      <c r="J120" s="236"/>
      <c r="K120" s="247"/>
      <c r="L120" s="239">
        <f t="shared" si="9"/>
        <v>0</v>
      </c>
      <c r="M120" s="223"/>
      <c r="N120" s="223"/>
      <c r="O120" s="223"/>
    </row>
    <row r="121" spans="1:15" x14ac:dyDescent="0.3">
      <c r="A121" s="154"/>
      <c r="B121" s="250">
        <v>101</v>
      </c>
      <c r="C121" s="251" t="str">
        <f t="shared" si="7"/>
        <v/>
      </c>
      <c r="D121" s="248"/>
      <c r="E121" s="248"/>
      <c r="F121" s="249"/>
      <c r="G121" s="247"/>
      <c r="H121" s="247"/>
      <c r="I121" s="247"/>
      <c r="J121" s="236"/>
      <c r="K121" s="247"/>
      <c r="L121" s="239">
        <f>SUM(G121:K121)</f>
        <v>0</v>
      </c>
      <c r="M121" s="223"/>
      <c r="N121" s="223"/>
      <c r="O121" s="223"/>
    </row>
    <row r="122" spans="1:15" x14ac:dyDescent="0.3">
      <c r="A122" s="154"/>
      <c r="B122" s="250">
        <v>102</v>
      </c>
      <c r="C122" s="251" t="str">
        <f t="shared" si="7"/>
        <v/>
      </c>
      <c r="D122" s="248"/>
      <c r="E122" s="248"/>
      <c r="F122" s="249"/>
      <c r="G122" s="247"/>
      <c r="H122" s="247"/>
      <c r="I122" s="247"/>
      <c r="J122" s="236"/>
      <c r="K122" s="247"/>
      <c r="L122" s="239">
        <f t="shared" ref="L122:L127" si="10">SUM(G122:K122)</f>
        <v>0</v>
      </c>
      <c r="M122" s="223"/>
      <c r="N122" s="223"/>
      <c r="O122" s="223"/>
    </row>
    <row r="123" spans="1:15" x14ac:dyDescent="0.3">
      <c r="A123" s="154"/>
      <c r="B123" s="250">
        <v>103</v>
      </c>
      <c r="C123" s="251" t="str">
        <f t="shared" si="7"/>
        <v/>
      </c>
      <c r="D123" s="248"/>
      <c r="E123" s="248"/>
      <c r="F123" s="249"/>
      <c r="G123" s="247"/>
      <c r="H123" s="247"/>
      <c r="I123" s="247"/>
      <c r="J123" s="236"/>
      <c r="K123" s="247"/>
      <c r="L123" s="239">
        <f t="shared" si="10"/>
        <v>0</v>
      </c>
      <c r="M123" s="223"/>
      <c r="N123" s="223"/>
      <c r="O123" s="223"/>
    </row>
    <row r="124" spans="1:15" x14ac:dyDescent="0.3">
      <c r="A124" s="154"/>
      <c r="B124" s="250">
        <v>104</v>
      </c>
      <c r="C124" s="251" t="str">
        <f t="shared" si="7"/>
        <v/>
      </c>
      <c r="D124" s="248"/>
      <c r="E124" s="248"/>
      <c r="F124" s="249"/>
      <c r="G124" s="247"/>
      <c r="H124" s="247"/>
      <c r="I124" s="247"/>
      <c r="J124" s="236"/>
      <c r="K124" s="247"/>
      <c r="L124" s="239">
        <f>SUM(G124:K124)</f>
        <v>0</v>
      </c>
      <c r="M124" s="223"/>
      <c r="N124" s="223"/>
      <c r="O124" s="223"/>
    </row>
    <row r="125" spans="1:15" x14ac:dyDescent="0.3">
      <c r="A125" s="154"/>
      <c r="B125" s="250">
        <v>105</v>
      </c>
      <c r="C125" s="251" t="str">
        <f t="shared" si="7"/>
        <v/>
      </c>
      <c r="D125" s="248"/>
      <c r="E125" s="248"/>
      <c r="F125" s="249"/>
      <c r="G125" s="247"/>
      <c r="H125" s="247"/>
      <c r="I125" s="247"/>
      <c r="J125" s="236"/>
      <c r="K125" s="247"/>
      <c r="L125" s="239">
        <f t="shared" si="10"/>
        <v>0</v>
      </c>
      <c r="M125" s="223"/>
      <c r="N125" s="223"/>
      <c r="O125" s="223"/>
    </row>
    <row r="126" spans="1:15" x14ac:dyDescent="0.3">
      <c r="A126" s="154"/>
      <c r="B126" s="250">
        <v>106</v>
      </c>
      <c r="C126" s="251" t="str">
        <f t="shared" si="7"/>
        <v/>
      </c>
      <c r="D126" s="248"/>
      <c r="E126" s="248"/>
      <c r="F126" s="249"/>
      <c r="G126" s="247"/>
      <c r="H126" s="247"/>
      <c r="I126" s="247"/>
      <c r="J126" s="236"/>
      <c r="K126" s="247"/>
      <c r="L126" s="239">
        <f t="shared" si="10"/>
        <v>0</v>
      </c>
      <c r="M126" s="223"/>
      <c r="N126" s="223"/>
      <c r="O126" s="223"/>
    </row>
    <row r="127" spans="1:15" x14ac:dyDescent="0.3">
      <c r="A127" s="154"/>
      <c r="B127" s="250">
        <v>107</v>
      </c>
      <c r="C127" s="251" t="str">
        <f t="shared" si="7"/>
        <v/>
      </c>
      <c r="D127" s="248"/>
      <c r="E127" s="248"/>
      <c r="F127" s="249"/>
      <c r="G127" s="247"/>
      <c r="H127" s="247"/>
      <c r="I127" s="247"/>
      <c r="J127" s="236"/>
      <c r="K127" s="247"/>
      <c r="L127" s="239">
        <f t="shared" si="10"/>
        <v>0</v>
      </c>
      <c r="M127" s="223"/>
      <c r="N127" s="223"/>
      <c r="O127" s="223"/>
    </row>
    <row r="128" spans="1:15" x14ac:dyDescent="0.3">
      <c r="A128" s="154"/>
      <c r="B128" s="250">
        <v>108</v>
      </c>
      <c r="C128" s="251" t="str">
        <f t="shared" si="7"/>
        <v/>
      </c>
      <c r="D128" s="248"/>
      <c r="E128" s="248"/>
      <c r="F128" s="249"/>
      <c r="G128" s="247"/>
      <c r="H128" s="247"/>
      <c r="I128" s="247"/>
      <c r="J128" s="236"/>
      <c r="K128" s="247"/>
      <c r="L128" s="239">
        <f>SUM(G128:K128)</f>
        <v>0</v>
      </c>
      <c r="M128" s="223"/>
      <c r="N128" s="223"/>
      <c r="O128" s="223"/>
    </row>
    <row r="129" spans="1:15" x14ac:dyDescent="0.3">
      <c r="A129" s="154"/>
      <c r="B129" s="250">
        <v>109</v>
      </c>
      <c r="C129" s="251" t="str">
        <f t="shared" si="7"/>
        <v/>
      </c>
      <c r="D129" s="248"/>
      <c r="E129" s="248"/>
      <c r="F129" s="249"/>
      <c r="G129" s="247"/>
      <c r="H129" s="247"/>
      <c r="I129" s="247"/>
      <c r="J129" s="236"/>
      <c r="K129" s="247"/>
      <c r="L129" s="239">
        <f t="shared" ref="L129" si="11">SUM(G129:K129)</f>
        <v>0</v>
      </c>
      <c r="M129" s="223"/>
      <c r="N129" s="223"/>
      <c r="O129" s="223"/>
    </row>
    <row r="130" spans="1:15" x14ac:dyDescent="0.3">
      <c r="A130" s="154"/>
      <c r="B130" s="250">
        <v>110</v>
      </c>
      <c r="C130" s="251" t="str">
        <f t="shared" si="7"/>
        <v/>
      </c>
      <c r="D130" s="248"/>
      <c r="E130" s="248"/>
      <c r="F130" s="249"/>
      <c r="G130" s="247"/>
      <c r="H130" s="247"/>
      <c r="I130" s="247"/>
      <c r="J130" s="236"/>
      <c r="K130" s="247"/>
      <c r="L130" s="239">
        <f>SUM(G130:K130)</f>
        <v>0</v>
      </c>
      <c r="M130" s="223"/>
      <c r="N130" s="223"/>
      <c r="O130" s="223"/>
    </row>
    <row r="131" spans="1:15" x14ac:dyDescent="0.3">
      <c r="A131" s="154"/>
      <c r="B131" s="250">
        <v>111</v>
      </c>
      <c r="C131" s="251" t="str">
        <f t="shared" si="7"/>
        <v/>
      </c>
      <c r="D131" s="248"/>
      <c r="E131" s="248"/>
      <c r="F131" s="249"/>
      <c r="G131" s="247"/>
      <c r="H131" s="247"/>
      <c r="I131" s="247"/>
      <c r="J131" s="236"/>
      <c r="K131" s="247"/>
      <c r="L131" s="239">
        <f t="shared" ref="L131:L133" si="12">SUM(G131:K131)</f>
        <v>0</v>
      </c>
      <c r="M131" s="223"/>
      <c r="N131" s="223"/>
      <c r="O131" s="223"/>
    </row>
    <row r="132" spans="1:15" x14ac:dyDescent="0.3">
      <c r="A132" s="154"/>
      <c r="B132" s="250">
        <v>112</v>
      </c>
      <c r="C132" s="251" t="str">
        <f t="shared" si="7"/>
        <v/>
      </c>
      <c r="D132" s="248"/>
      <c r="E132" s="248"/>
      <c r="F132" s="249"/>
      <c r="G132" s="247"/>
      <c r="H132" s="247"/>
      <c r="I132" s="247"/>
      <c r="J132" s="236"/>
      <c r="K132" s="247"/>
      <c r="L132" s="239">
        <f t="shared" si="12"/>
        <v>0</v>
      </c>
      <c r="M132" s="223"/>
      <c r="N132" s="223"/>
      <c r="O132" s="223"/>
    </row>
    <row r="133" spans="1:15" x14ac:dyDescent="0.3">
      <c r="A133" s="154"/>
      <c r="B133" s="250">
        <v>113</v>
      </c>
      <c r="C133" s="251" t="str">
        <f t="shared" si="7"/>
        <v/>
      </c>
      <c r="D133" s="248"/>
      <c r="E133" s="248"/>
      <c r="F133" s="249"/>
      <c r="G133" s="247"/>
      <c r="H133" s="247"/>
      <c r="I133" s="247"/>
      <c r="J133" s="236"/>
      <c r="K133" s="247"/>
      <c r="L133" s="239">
        <f t="shared" si="12"/>
        <v>0</v>
      </c>
      <c r="M133" s="223"/>
      <c r="N133" s="223"/>
      <c r="O133" s="223"/>
    </row>
  </sheetData>
  <sheetProtection algorithmName="SHA-512" hashValue="rh6EkW1S6lih/JUlHSKiP+a0kZA9bwzF4t/PFyuLGORyfsHL8zqOKjzQ3KpwbG9oj/Ht7XJj3entWt8Y8dPV4A==" saltValue="1/ONSdOm52I4iS9X2iCqH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1:A91"/>
    </sheetView>
  </sheetViews>
  <sheetFormatPr defaultColWidth="0" defaultRowHeight="14.4" zeroHeight="1" x14ac:dyDescent="0.3"/>
  <cols>
    <col min="1" max="1" width="128.21875" style="98" customWidth="1"/>
    <col min="2" max="16384" width="9.21875" style="98" hidden="1"/>
  </cols>
  <sheetData>
    <row r="1" spans="1:1" x14ac:dyDescent="0.3">
      <c r="A1" s="118" t="s">
        <v>773</v>
      </c>
    </row>
    <row r="2" spans="1:1" ht="15.6" x14ac:dyDescent="0.3">
      <c r="A2" s="120" t="s">
        <v>313</v>
      </c>
    </row>
    <row r="3" spans="1:1" ht="15.6" x14ac:dyDescent="0.3">
      <c r="A3" s="120" t="s">
        <v>312</v>
      </c>
    </row>
    <row r="4" spans="1:1" ht="15.6" x14ac:dyDescent="0.3">
      <c r="A4" s="120" t="s">
        <v>433</v>
      </c>
    </row>
    <row r="5" spans="1:1" ht="15.6" x14ac:dyDescent="0.3">
      <c r="A5" s="120" t="s">
        <v>432</v>
      </c>
    </row>
    <row r="6" spans="1:1" ht="15.6" x14ac:dyDescent="0.3">
      <c r="A6" s="120" t="s">
        <v>431</v>
      </c>
    </row>
    <row r="7" spans="1:1" ht="15.6" x14ac:dyDescent="0.3">
      <c r="A7" s="120" t="s">
        <v>727</v>
      </c>
    </row>
    <row r="8" spans="1:1" ht="45.6" x14ac:dyDescent="0.3">
      <c r="A8" s="120" t="s">
        <v>430</v>
      </c>
    </row>
    <row r="9" spans="1:1" ht="15.6" x14ac:dyDescent="0.3">
      <c r="A9" s="120" t="s">
        <v>429</v>
      </c>
    </row>
    <row r="10" spans="1:1" ht="15.6" x14ac:dyDescent="0.3">
      <c r="A10" s="120" t="s">
        <v>428</v>
      </c>
    </row>
    <row r="11" spans="1:1" ht="15.6" x14ac:dyDescent="0.3">
      <c r="A11" s="120" t="s">
        <v>427</v>
      </c>
    </row>
    <row r="12" spans="1:1" ht="15.6" x14ac:dyDescent="0.3">
      <c r="A12" s="120" t="s">
        <v>426</v>
      </c>
    </row>
    <row r="13" spans="1:1" ht="15.6" x14ac:dyDescent="0.3">
      <c r="A13" s="120" t="s">
        <v>757</v>
      </c>
    </row>
    <row r="14" spans="1:1" ht="15.6" x14ac:dyDescent="0.3">
      <c r="A14" s="120" t="s">
        <v>425</v>
      </c>
    </row>
    <row r="15" spans="1:1" ht="15.6" x14ac:dyDescent="0.3">
      <c r="A15" s="120" t="s">
        <v>424</v>
      </c>
    </row>
    <row r="16" spans="1:1" ht="135.6" x14ac:dyDescent="0.3">
      <c r="A16" s="120" t="s">
        <v>423</v>
      </c>
    </row>
    <row r="17" spans="1:1" ht="15.6" x14ac:dyDescent="0.3">
      <c r="A17" s="120" t="s">
        <v>326</v>
      </c>
    </row>
    <row r="18" spans="1:1" ht="15.6" x14ac:dyDescent="0.3">
      <c r="A18" s="120" t="s">
        <v>434</v>
      </c>
    </row>
    <row r="19" spans="1:1" ht="15.6" x14ac:dyDescent="0.3">
      <c r="A19" s="120" t="s">
        <v>435</v>
      </c>
    </row>
    <row r="20" spans="1:1" ht="15.6" x14ac:dyDescent="0.3">
      <c r="A20" s="120" t="s">
        <v>436</v>
      </c>
    </row>
    <row r="21" spans="1:1" ht="15.6" x14ac:dyDescent="0.3">
      <c r="A21" s="120" t="s">
        <v>494</v>
      </c>
    </row>
    <row r="22" spans="1:1" ht="30.6" x14ac:dyDescent="0.3">
      <c r="A22" s="120" t="s">
        <v>422</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45.6" x14ac:dyDescent="0.3">
      <c r="A28" s="120" t="s">
        <v>437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90.6" x14ac:dyDescent="0.3">
      <c r="A34" s="120" t="s">
        <v>417</v>
      </c>
    </row>
    <row r="35" spans="1:1" ht="15.6" x14ac:dyDescent="0.3">
      <c r="A35" s="120" t="s">
        <v>334</v>
      </c>
    </row>
    <row r="36" spans="1:1" ht="15.6" x14ac:dyDescent="0.3">
      <c r="A36" s="120" t="s">
        <v>416</v>
      </c>
    </row>
    <row r="37" spans="1:1" ht="15.6" x14ac:dyDescent="0.3">
      <c r="A37" s="120" t="s">
        <v>415</v>
      </c>
    </row>
    <row r="38" spans="1:1" ht="15.6" x14ac:dyDescent="0.3">
      <c r="A38" s="120" t="s">
        <v>414</v>
      </c>
    </row>
    <row r="39" spans="1:1" ht="15.6" x14ac:dyDescent="0.3">
      <c r="A39" s="120" t="s">
        <v>413</v>
      </c>
    </row>
    <row r="40" spans="1:1" ht="30.6" x14ac:dyDescent="0.3">
      <c r="A40" s="120" t="s">
        <v>412</v>
      </c>
    </row>
    <row r="41" spans="1:1" ht="15.6" x14ac:dyDescent="0.3">
      <c r="A41" s="120" t="s">
        <v>336</v>
      </c>
    </row>
    <row r="42" spans="1:1" ht="15.6" x14ac:dyDescent="0.3">
      <c r="A42" s="120" t="s">
        <v>411</v>
      </c>
    </row>
    <row r="43" spans="1:1" ht="15.6" x14ac:dyDescent="0.3">
      <c r="A43" s="120" t="s">
        <v>410</v>
      </c>
    </row>
    <row r="44" spans="1:1" ht="15.6" x14ac:dyDescent="0.3">
      <c r="A44" s="120" t="s">
        <v>409</v>
      </c>
    </row>
    <row r="45" spans="1:1" ht="15.6" x14ac:dyDescent="0.3">
      <c r="A45" s="120" t="s">
        <v>408</v>
      </c>
    </row>
    <row r="46" spans="1:1" ht="30.6" x14ac:dyDescent="0.3">
      <c r="A46" s="120" t="s">
        <v>407</v>
      </c>
    </row>
    <row r="47" spans="1:1" ht="15.6" x14ac:dyDescent="0.3">
      <c r="A47" s="120" t="s">
        <v>406</v>
      </c>
    </row>
    <row r="48" spans="1:1" ht="15.6" x14ac:dyDescent="0.3">
      <c r="A48" s="120" t="s">
        <v>405</v>
      </c>
    </row>
    <row r="49" spans="1:1" ht="15.6" x14ac:dyDescent="0.3">
      <c r="A49" s="120" t="s">
        <v>404</v>
      </c>
    </row>
    <row r="50" spans="1:1" ht="15.6" x14ac:dyDescent="0.3">
      <c r="A50" s="120" t="s">
        <v>403</v>
      </c>
    </row>
    <row r="51" spans="1:1" ht="15.6" x14ac:dyDescent="0.3">
      <c r="A51" s="120" t="s">
        <v>402</v>
      </c>
    </row>
    <row r="52" spans="1:1" ht="30.6" x14ac:dyDescent="0.3">
      <c r="A52" s="120" t="s">
        <v>401</v>
      </c>
    </row>
    <row r="53" spans="1:1" ht="15.6" x14ac:dyDescent="0.3">
      <c r="A53" s="120" t="s">
        <v>400</v>
      </c>
    </row>
    <row r="54" spans="1:1" ht="15.6" x14ac:dyDescent="0.3">
      <c r="A54" s="120" t="s">
        <v>399</v>
      </c>
    </row>
    <row r="55" spans="1:1" ht="15.6" x14ac:dyDescent="0.3">
      <c r="A55" s="120" t="s">
        <v>398</v>
      </c>
    </row>
    <row r="56" spans="1:1" ht="15.6" x14ac:dyDescent="0.3">
      <c r="A56" s="120" t="s">
        <v>397</v>
      </c>
    </row>
    <row r="57" spans="1:1" ht="15.6" x14ac:dyDescent="0.3">
      <c r="A57" s="120" t="s">
        <v>396</v>
      </c>
    </row>
    <row r="58" spans="1:1" ht="30.6" x14ac:dyDescent="0.3">
      <c r="A58" s="120" t="s">
        <v>395</v>
      </c>
    </row>
    <row r="59" spans="1:1" ht="15.6" x14ac:dyDescent="0.3">
      <c r="A59" s="120" t="s">
        <v>394</v>
      </c>
    </row>
    <row r="60" spans="1:1" ht="15.6" x14ac:dyDescent="0.3">
      <c r="A60" s="120" t="s">
        <v>393</v>
      </c>
    </row>
    <row r="61" spans="1:1" ht="15.6" x14ac:dyDescent="0.3">
      <c r="A61" s="120" t="s">
        <v>392</v>
      </c>
    </row>
    <row r="62" spans="1:1" ht="15.6" x14ac:dyDescent="0.3">
      <c r="A62" s="120" t="s">
        <v>391</v>
      </c>
    </row>
    <row r="63" spans="1:1" ht="15.6" x14ac:dyDescent="0.3">
      <c r="A63" s="120" t="s">
        <v>390</v>
      </c>
    </row>
    <row r="64" spans="1:1" ht="15.6" x14ac:dyDescent="0.3">
      <c r="A64" s="120" t="s">
        <v>710</v>
      </c>
    </row>
    <row r="65" spans="1:1" ht="15.6" x14ac:dyDescent="0.3">
      <c r="A65" s="120" t="s">
        <v>711</v>
      </c>
    </row>
    <row r="66" spans="1:1" ht="15.6" x14ac:dyDescent="0.3">
      <c r="A66" s="120" t="s">
        <v>712</v>
      </c>
    </row>
    <row r="67" spans="1:1" ht="15.6" x14ac:dyDescent="0.3">
      <c r="A67" s="120" t="s">
        <v>713</v>
      </c>
    </row>
    <row r="68" spans="1:1" ht="15.6" x14ac:dyDescent="0.3">
      <c r="A68" s="120" t="s">
        <v>714</v>
      </c>
    </row>
    <row r="69" spans="1:1" ht="15.6" x14ac:dyDescent="0.3">
      <c r="A69" s="120" t="s">
        <v>715</v>
      </c>
    </row>
    <row r="70" spans="1:1" ht="15.6" x14ac:dyDescent="0.3">
      <c r="A70" s="120" t="s">
        <v>389</v>
      </c>
    </row>
    <row r="71" spans="1:1" ht="15.6" x14ac:dyDescent="0.3">
      <c r="A71" s="120" t="s">
        <v>388</v>
      </c>
    </row>
    <row r="72" spans="1:1" ht="15.6" x14ac:dyDescent="0.3">
      <c r="A72" s="120" t="s">
        <v>387</v>
      </c>
    </row>
    <row r="73" spans="1:1" ht="15.6" x14ac:dyDescent="0.3">
      <c r="A73" s="120" t="s">
        <v>386</v>
      </c>
    </row>
    <row r="74" spans="1:1" ht="15.6" x14ac:dyDescent="0.3">
      <c r="A74" s="120" t="s">
        <v>385</v>
      </c>
    </row>
    <row r="75" spans="1:1" ht="15.6" x14ac:dyDescent="0.3">
      <c r="A75" s="120" t="s">
        <v>384</v>
      </c>
    </row>
    <row r="76" spans="1:1" ht="15.6" x14ac:dyDescent="0.3">
      <c r="A76" s="120" t="s">
        <v>696</v>
      </c>
    </row>
    <row r="77" spans="1:1" ht="15.6" x14ac:dyDescent="0.3">
      <c r="A77" s="120" t="s">
        <v>760</v>
      </c>
    </row>
    <row r="78" spans="1:1" ht="15.6" x14ac:dyDescent="0.3">
      <c r="A78" s="120" t="s">
        <v>759</v>
      </c>
    </row>
    <row r="79" spans="1:1" ht="15.6" x14ac:dyDescent="0.3">
      <c r="A79" s="120" t="s">
        <v>761</v>
      </c>
    </row>
    <row r="80" spans="1:1" ht="15.6" x14ac:dyDescent="0.3">
      <c r="A80" s="120" t="s">
        <v>762</v>
      </c>
    </row>
    <row r="81" spans="1:1" ht="15.6" x14ac:dyDescent="0.3">
      <c r="A81" s="120" t="s">
        <v>731</v>
      </c>
    </row>
    <row r="82" spans="1:1" ht="45.6" x14ac:dyDescent="0.3">
      <c r="A82" s="120" t="s">
        <v>716</v>
      </c>
    </row>
    <row r="83" spans="1:1" ht="82.5" customHeight="1" x14ac:dyDescent="0.3">
      <c r="A83" s="120" t="s">
        <v>717</v>
      </c>
    </row>
    <row r="84" spans="1:1" ht="75" x14ac:dyDescent="0.3">
      <c r="A84" s="127" t="s">
        <v>718</v>
      </c>
    </row>
    <row r="85" spans="1:1" ht="45.6" x14ac:dyDescent="0.3">
      <c r="A85" s="120" t="s">
        <v>724</v>
      </c>
    </row>
    <row r="86" spans="1:1" ht="30.6" x14ac:dyDescent="0.3">
      <c r="A86" s="120" t="s">
        <v>719</v>
      </c>
    </row>
    <row r="87" spans="1:1" ht="30.6" x14ac:dyDescent="0.3">
      <c r="A87" s="120" t="s">
        <v>720</v>
      </c>
    </row>
    <row r="88" spans="1:1" ht="30.6" x14ac:dyDescent="0.3">
      <c r="A88" s="120" t="s">
        <v>721</v>
      </c>
    </row>
    <row r="89" spans="1:1" ht="30.6" x14ac:dyDescent="0.3">
      <c r="A89" s="120" t="s">
        <v>722</v>
      </c>
    </row>
    <row r="90" spans="1:1" ht="30.6" x14ac:dyDescent="0.3">
      <c r="A90" s="120" t="s">
        <v>723</v>
      </c>
    </row>
    <row r="91" spans="1:1" ht="15.6" x14ac:dyDescent="0.3">
      <c r="A91" s="120" t="s">
        <v>732</v>
      </c>
    </row>
    <row r="92" spans="1:1" ht="15.6" hidden="1" x14ac:dyDescent="0.3">
      <c r="A92" s="97"/>
    </row>
  </sheetData>
  <sheetProtection algorithmName="SHA-512" hashValue="HMYLzj3EbFhByYd7YYlnCXQav43M6R65vPOrmsDIt8oLWWpfaS20uMo0GUki7s2cOX+/1lkS7h+inPajp+MKEA==" saltValue="TDbh6Fs4J+K/ClLBMJMms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0" zoomScaleNormal="60" zoomScaleSheetLayoutView="40" zoomScalePageLayoutView="80" workbookViewId="0">
      <selection activeCell="B61" sqref="B61"/>
    </sheetView>
  </sheetViews>
  <sheetFormatPr defaultColWidth="0" defaultRowHeight="15.6" zeroHeight="1" x14ac:dyDescent="0.3"/>
  <cols>
    <col min="1" max="1" width="2.77734375" style="128" customWidth="1"/>
    <col min="2" max="2" width="6.77734375" style="128" customWidth="1"/>
    <col min="3" max="3" width="15.21875" style="284" customWidth="1"/>
    <col min="4" max="5" width="46.77734375" style="128" customWidth="1"/>
    <col min="6" max="6" width="37" style="128" bestFit="1" customWidth="1"/>
    <col min="7" max="7" width="26" style="128" bestFit="1" customWidth="1"/>
    <col min="8" max="8" width="20.77734375" style="128" bestFit="1" customWidth="1"/>
    <col min="9" max="9" width="20" style="128" bestFit="1" customWidth="1"/>
    <col min="10" max="10" width="30.77734375" style="128" customWidth="1"/>
    <col min="11" max="11" width="31.5546875" style="128" bestFit="1" customWidth="1"/>
    <col min="12" max="12" width="27.44140625" style="128" bestFit="1" customWidth="1"/>
    <col min="13" max="13" width="23.21875" style="128" customWidth="1"/>
    <col min="14" max="15" width="26.44140625" style="128" bestFit="1" customWidth="1"/>
    <col min="16" max="16" width="22.21875" style="128" customWidth="1"/>
    <col min="17" max="17" width="18.77734375" style="128" bestFit="1" customWidth="1"/>
    <col min="18" max="18" width="15" style="252" hidden="1" customWidth="1"/>
    <col min="19" max="24" width="15" style="197" hidden="1" customWidth="1"/>
    <col min="25" max="40" width="9.21875" style="197" hidden="1" customWidth="1"/>
    <col min="41" max="16384" width="9.21875" style="128" hidden="1"/>
  </cols>
  <sheetData>
    <row r="1" spans="1:40" ht="15" x14ac:dyDescent="0.25">
      <c r="A1" s="112" t="s">
        <v>775</v>
      </c>
      <c r="B1" s="113" t="s">
        <v>277</v>
      </c>
      <c r="C1" s="149"/>
      <c r="D1" s="149"/>
      <c r="E1" s="153"/>
      <c r="F1" s="149"/>
      <c r="G1" s="149"/>
      <c r="H1" s="149"/>
      <c r="I1" s="153"/>
      <c r="J1" s="149"/>
      <c r="K1" s="149"/>
      <c r="L1" s="153"/>
      <c r="M1" s="149"/>
      <c r="N1" s="149"/>
      <c r="O1" s="149"/>
      <c r="P1" s="149"/>
      <c r="Q1" s="115" t="s">
        <v>275</v>
      </c>
      <c r="R1" s="149"/>
      <c r="S1" s="149"/>
      <c r="T1" s="149"/>
      <c r="U1" s="149"/>
      <c r="V1" s="149"/>
      <c r="W1" s="149"/>
      <c r="X1" s="149"/>
      <c r="Y1" s="149"/>
      <c r="Z1" s="149"/>
      <c r="AA1" s="149"/>
      <c r="AB1" s="149"/>
      <c r="AC1" s="149"/>
      <c r="AD1" s="149"/>
      <c r="AE1" s="149"/>
      <c r="AF1" s="149"/>
      <c r="AG1" s="149"/>
      <c r="AH1" s="149"/>
      <c r="AI1" s="149"/>
      <c r="AJ1" s="149"/>
      <c r="AK1" s="149"/>
      <c r="AL1" s="149"/>
      <c r="AM1" s="149"/>
      <c r="AN1" s="149"/>
    </row>
    <row r="2" spans="1:40" thickBot="1" x14ac:dyDescent="0.3">
      <c r="A2" s="149"/>
      <c r="B2" s="114" t="s">
        <v>276</v>
      </c>
      <c r="C2" s="150"/>
      <c r="D2" s="150"/>
      <c r="E2" s="152"/>
      <c r="F2" s="150"/>
      <c r="G2" s="150"/>
      <c r="H2" s="150"/>
      <c r="I2" s="152"/>
      <c r="J2" s="150"/>
      <c r="K2" s="150"/>
      <c r="L2" s="152"/>
      <c r="M2" s="150"/>
      <c r="N2" s="150"/>
      <c r="O2" s="150"/>
      <c r="P2" s="150"/>
      <c r="Q2" s="152"/>
      <c r="R2" s="149"/>
      <c r="S2" s="149"/>
      <c r="T2" s="149"/>
      <c r="U2" s="149"/>
      <c r="V2" s="149"/>
      <c r="W2" s="149"/>
      <c r="X2" s="149"/>
      <c r="Y2" s="149"/>
      <c r="Z2" s="149"/>
      <c r="AA2" s="149"/>
      <c r="AB2" s="149"/>
      <c r="AC2" s="149"/>
      <c r="AD2" s="149"/>
      <c r="AE2" s="149"/>
      <c r="AF2" s="149"/>
      <c r="AG2" s="149"/>
      <c r="AH2" s="149"/>
      <c r="AI2" s="149"/>
      <c r="AJ2" s="149"/>
      <c r="AK2" s="149"/>
      <c r="AL2" s="149"/>
      <c r="AM2" s="149"/>
      <c r="AN2" s="149"/>
    </row>
    <row r="3" spans="1:40" x14ac:dyDescent="0.3">
      <c r="A3" s="149"/>
      <c r="B3" s="223"/>
      <c r="C3" s="3"/>
      <c r="D3" s="3"/>
      <c r="E3" s="149"/>
      <c r="F3" s="149"/>
      <c r="G3" s="149"/>
      <c r="H3" s="149"/>
      <c r="I3" s="149"/>
      <c r="J3" s="149"/>
      <c r="K3" s="149"/>
      <c r="L3" s="149"/>
      <c r="M3" s="149"/>
      <c r="N3" s="149"/>
      <c r="O3" s="149"/>
      <c r="P3" s="149"/>
      <c r="Q3" s="149"/>
      <c r="R3" s="295"/>
      <c r="S3" s="223"/>
      <c r="T3" s="223"/>
      <c r="U3" s="223"/>
      <c r="V3" s="223"/>
      <c r="W3" s="223"/>
      <c r="X3" s="223"/>
      <c r="Y3" s="223"/>
      <c r="Z3" s="223"/>
      <c r="AA3" s="223"/>
      <c r="AB3" s="223"/>
      <c r="AC3" s="223"/>
      <c r="AD3" s="223"/>
      <c r="AE3" s="223"/>
      <c r="AF3" s="223"/>
      <c r="AG3" s="223"/>
      <c r="AH3" s="223"/>
      <c r="AI3" s="223"/>
      <c r="AJ3" s="223"/>
      <c r="AK3" s="223"/>
      <c r="AL3" s="223"/>
      <c r="AM3" s="223"/>
      <c r="AN3" s="223"/>
    </row>
    <row r="4" spans="1:40" s="113" customFormat="1" ht="15" x14ac:dyDescent="0.25">
      <c r="A4" s="154"/>
      <c r="B4" s="116" t="s">
        <v>742</v>
      </c>
      <c r="C4" s="154"/>
      <c r="D4" s="154"/>
      <c r="E4" s="154"/>
      <c r="F4" s="154"/>
      <c r="G4" s="154"/>
      <c r="H4" s="154"/>
      <c r="I4" s="154"/>
      <c r="J4" s="154"/>
      <c r="K4" s="154"/>
      <c r="L4" s="154"/>
      <c r="M4" s="154"/>
      <c r="N4" s="154"/>
      <c r="O4" s="154"/>
      <c r="P4" s="154"/>
      <c r="Q4" s="154"/>
      <c r="R4" s="286"/>
      <c r="S4" s="154"/>
      <c r="T4" s="154"/>
      <c r="U4" s="154"/>
      <c r="V4" s="154"/>
      <c r="W4" s="154"/>
      <c r="X4" s="154"/>
      <c r="Y4" s="154"/>
      <c r="Z4" s="154"/>
      <c r="AA4" s="154"/>
      <c r="AB4" s="154"/>
      <c r="AC4" s="154"/>
      <c r="AD4" s="154"/>
      <c r="AE4" s="154"/>
      <c r="AF4" s="154"/>
      <c r="AG4" s="154"/>
      <c r="AH4" s="154"/>
      <c r="AI4" s="154"/>
      <c r="AJ4" s="154"/>
      <c r="AK4" s="154"/>
      <c r="AL4" s="154"/>
      <c r="AM4" s="154"/>
      <c r="AN4" s="154"/>
    </row>
    <row r="5" spans="1:40" ht="17.399999999999999" x14ac:dyDescent="0.3">
      <c r="A5" s="149"/>
      <c r="B5" s="129" t="str">
        <f>'1. Information'!B5</f>
        <v>Annual Mental Health Services Act (MHSA) Revenue and Expenditure Report</v>
      </c>
      <c r="C5" s="287"/>
      <c r="D5" s="287"/>
      <c r="E5" s="287"/>
      <c r="F5" s="287"/>
      <c r="G5" s="287"/>
      <c r="H5" s="287"/>
      <c r="I5" s="287"/>
      <c r="J5" s="287"/>
      <c r="K5" s="287"/>
      <c r="L5" s="222"/>
      <c r="M5" s="151"/>
      <c r="N5" s="151"/>
      <c r="O5" s="151"/>
      <c r="P5" s="151"/>
      <c r="Q5" s="151"/>
      <c r="R5" s="295"/>
      <c r="S5" s="223"/>
      <c r="T5" s="223"/>
      <c r="U5" s="223"/>
      <c r="V5" s="223"/>
      <c r="W5" s="223"/>
      <c r="X5" s="223"/>
      <c r="Y5" s="223"/>
      <c r="Z5" s="223"/>
      <c r="AA5" s="223"/>
      <c r="AB5" s="223"/>
      <c r="AC5" s="223"/>
      <c r="AD5" s="223"/>
      <c r="AE5" s="223"/>
      <c r="AF5" s="223"/>
      <c r="AG5" s="223"/>
      <c r="AH5" s="223"/>
      <c r="AI5" s="223"/>
      <c r="AJ5" s="223"/>
      <c r="AK5" s="223"/>
      <c r="AL5" s="223"/>
      <c r="AM5" s="223"/>
      <c r="AN5" s="223"/>
    </row>
    <row r="6" spans="1:40" ht="17.399999999999999" x14ac:dyDescent="0.3">
      <c r="A6" s="149"/>
      <c r="B6" s="129" t="str">
        <f>'1. Information'!B6</f>
        <v>Fiscal Year: 2022-2023</v>
      </c>
      <c r="C6" s="287"/>
      <c r="D6" s="287"/>
      <c r="E6" s="287"/>
      <c r="F6" s="287"/>
      <c r="G6" s="287"/>
      <c r="H6" s="287"/>
      <c r="I6" s="287"/>
      <c r="J6" s="287"/>
      <c r="K6" s="287"/>
      <c r="L6" s="222"/>
      <c r="M6" s="151"/>
      <c r="N6" s="151"/>
      <c r="O6" s="151"/>
      <c r="P6" s="151"/>
      <c r="Q6" s="151"/>
      <c r="R6" s="295"/>
      <c r="S6" s="223"/>
      <c r="T6" s="223"/>
      <c r="U6" s="223"/>
      <c r="V6" s="223"/>
      <c r="W6" s="223"/>
      <c r="X6" s="223"/>
      <c r="Y6" s="223"/>
      <c r="Z6" s="223"/>
      <c r="AA6" s="223"/>
      <c r="AB6" s="223"/>
      <c r="AC6" s="223"/>
      <c r="AD6" s="223"/>
      <c r="AE6" s="223"/>
      <c r="AF6" s="223"/>
      <c r="AG6" s="223"/>
      <c r="AH6" s="223"/>
      <c r="AI6" s="223"/>
      <c r="AJ6" s="223"/>
      <c r="AK6" s="223"/>
      <c r="AL6" s="223"/>
      <c r="AM6" s="223"/>
      <c r="AN6" s="223"/>
    </row>
    <row r="7" spans="1:40" ht="17.399999999999999" x14ac:dyDescent="0.3">
      <c r="A7" s="149"/>
      <c r="B7" s="129" t="s">
        <v>287</v>
      </c>
      <c r="C7" s="287"/>
      <c r="D7" s="287"/>
      <c r="E7" s="287"/>
      <c r="F7" s="287"/>
      <c r="G7" s="287"/>
      <c r="H7" s="287"/>
      <c r="I7" s="287"/>
      <c r="J7" s="287"/>
      <c r="K7" s="287"/>
      <c r="L7" s="222"/>
      <c r="M7" s="151"/>
      <c r="N7" s="151"/>
      <c r="O7" s="151"/>
      <c r="P7" s="151"/>
      <c r="Q7" s="151"/>
      <c r="R7" s="295"/>
      <c r="S7" s="223"/>
      <c r="T7" s="223"/>
      <c r="U7" s="223"/>
      <c r="V7" s="223"/>
      <c r="W7" s="223"/>
      <c r="X7" s="223"/>
      <c r="Y7" s="223"/>
      <c r="Z7" s="223"/>
      <c r="AA7" s="223"/>
      <c r="AB7" s="223"/>
      <c r="AC7" s="223"/>
      <c r="AD7" s="223"/>
      <c r="AE7" s="223"/>
      <c r="AF7" s="223"/>
      <c r="AG7" s="223"/>
      <c r="AH7" s="223"/>
      <c r="AI7" s="223"/>
      <c r="AJ7" s="223"/>
      <c r="AK7" s="223"/>
      <c r="AL7" s="223"/>
      <c r="AM7" s="223"/>
      <c r="AN7" s="223"/>
    </row>
    <row r="8" spans="1:40" x14ac:dyDescent="0.3">
      <c r="A8" s="149"/>
      <c r="B8" s="222"/>
      <c r="C8" s="222"/>
      <c r="D8" s="222"/>
      <c r="E8" s="222"/>
      <c r="F8" s="222"/>
      <c r="G8" s="222"/>
      <c r="H8" s="222"/>
      <c r="I8" s="222"/>
      <c r="J8" s="222"/>
      <c r="K8" s="222"/>
      <c r="L8" s="222"/>
      <c r="M8" s="151"/>
      <c r="N8" s="151"/>
      <c r="O8" s="151"/>
      <c r="P8" s="151"/>
      <c r="Q8" s="151"/>
      <c r="R8" s="295"/>
      <c r="S8" s="223"/>
      <c r="T8" s="223"/>
      <c r="U8" s="223"/>
      <c r="V8" s="223"/>
      <c r="W8" s="223"/>
      <c r="X8" s="223"/>
      <c r="Y8" s="223"/>
      <c r="Z8" s="223"/>
      <c r="AA8" s="223"/>
      <c r="AB8" s="223"/>
      <c r="AC8" s="223"/>
      <c r="AD8" s="223"/>
      <c r="AE8" s="223"/>
      <c r="AF8" s="223"/>
      <c r="AG8" s="223"/>
      <c r="AH8" s="223"/>
      <c r="AI8" s="223"/>
      <c r="AJ8" s="223"/>
      <c r="AK8" s="223"/>
      <c r="AL8" s="223"/>
      <c r="AM8" s="223"/>
      <c r="AN8" s="223"/>
    </row>
    <row r="9" spans="1:40" ht="15.75" customHeight="1" x14ac:dyDescent="0.3">
      <c r="A9" s="149"/>
      <c r="B9" s="207" t="s">
        <v>0</v>
      </c>
      <c r="C9" s="235"/>
      <c r="D9" s="157" t="str">
        <f>IF(ISBLANK('1. Information'!D11),"",'1. Information'!D11)</f>
        <v>Contra Costa</v>
      </c>
      <c r="E9" s="128" t="str">
        <f>IF(ISBLANK('1. Information'!D11),"",'1. Information'!D11)</f>
        <v>Contra Costa</v>
      </c>
      <c r="F9" s="198" t="s">
        <v>1</v>
      </c>
      <c r="G9" s="253">
        <f>IF(ISBLANK('1. Information'!D9),"",'1. Information'!D9)</f>
        <v>45316</v>
      </c>
      <c r="H9" s="149"/>
      <c r="I9" s="149"/>
      <c r="J9" s="149"/>
      <c r="K9" s="149"/>
      <c r="L9" s="149"/>
      <c r="M9" s="149"/>
      <c r="N9" s="149"/>
      <c r="O9" s="149"/>
      <c r="P9" s="149"/>
      <c r="Q9" s="149"/>
      <c r="R9" s="295"/>
      <c r="S9" s="223"/>
      <c r="T9" s="223"/>
      <c r="U9" s="223"/>
      <c r="V9" s="223"/>
      <c r="W9" s="223"/>
      <c r="X9" s="223"/>
      <c r="Y9" s="223"/>
      <c r="Z9" s="223"/>
      <c r="AA9" s="223"/>
      <c r="AB9" s="223"/>
      <c r="AC9" s="223"/>
      <c r="AD9" s="223"/>
      <c r="AE9" s="223"/>
      <c r="AF9" s="223"/>
      <c r="AG9" s="223"/>
      <c r="AH9" s="223"/>
      <c r="AI9" s="223"/>
      <c r="AJ9" s="223"/>
      <c r="AK9" s="223"/>
      <c r="AL9" s="223"/>
      <c r="AM9" s="223"/>
      <c r="AN9" s="223"/>
    </row>
    <row r="10" spans="1:40" x14ac:dyDescent="0.3">
      <c r="A10" s="149"/>
      <c r="B10" s="149"/>
      <c r="C10" s="225"/>
      <c r="D10" s="225"/>
      <c r="E10" s="225"/>
      <c r="F10" s="225"/>
      <c r="G10" s="196"/>
      <c r="H10" s="288"/>
      <c r="I10" s="225"/>
      <c r="J10" s="289"/>
      <c r="K10" s="149"/>
      <c r="L10" s="223"/>
      <c r="M10" s="223"/>
      <c r="N10" s="223"/>
      <c r="O10" s="223"/>
      <c r="P10" s="223"/>
      <c r="Q10" s="223"/>
      <c r="R10" s="295"/>
      <c r="S10" s="223"/>
      <c r="T10" s="223"/>
      <c r="U10" s="223"/>
      <c r="V10" s="223"/>
      <c r="W10" s="223"/>
      <c r="X10" s="223"/>
      <c r="Y10" s="223"/>
      <c r="Z10" s="223"/>
      <c r="AA10" s="223"/>
      <c r="AB10" s="223"/>
      <c r="AC10" s="223"/>
      <c r="AD10" s="223"/>
      <c r="AE10" s="223"/>
      <c r="AF10" s="223"/>
      <c r="AG10" s="223"/>
      <c r="AH10" s="223"/>
      <c r="AI10" s="223"/>
      <c r="AJ10" s="223"/>
      <c r="AK10" s="223"/>
      <c r="AL10" s="223"/>
      <c r="AM10" s="223"/>
      <c r="AN10" s="223"/>
    </row>
    <row r="11" spans="1:40" ht="18" thickBot="1" x14ac:dyDescent="0.35">
      <c r="A11" s="149"/>
      <c r="B11" s="200" t="s">
        <v>214</v>
      </c>
      <c r="C11" s="292"/>
      <c r="D11" s="227"/>
      <c r="E11" s="227"/>
      <c r="F11" s="227"/>
      <c r="G11" s="229"/>
      <c r="H11" s="290"/>
      <c r="I11" s="227"/>
      <c r="J11" s="291"/>
      <c r="K11" s="292"/>
      <c r="L11" s="223"/>
      <c r="M11" s="223"/>
      <c r="N11" s="223"/>
      <c r="O11" s="223"/>
      <c r="P11" s="223"/>
      <c r="Q11" s="223"/>
      <c r="R11" s="295"/>
      <c r="S11" s="223"/>
      <c r="T11" s="223"/>
      <c r="U11" s="223"/>
      <c r="V11" s="223"/>
      <c r="W11" s="223"/>
      <c r="X11" s="223"/>
      <c r="Y11" s="223"/>
      <c r="Z11" s="223"/>
      <c r="AA11" s="223"/>
      <c r="AB11" s="223"/>
      <c r="AC11" s="223"/>
      <c r="AD11" s="223"/>
      <c r="AE11" s="223"/>
      <c r="AF11" s="223"/>
      <c r="AG11" s="223"/>
      <c r="AH11" s="223"/>
      <c r="AI11" s="223"/>
      <c r="AJ11" s="223"/>
      <c r="AK11" s="223"/>
      <c r="AL11" s="223"/>
      <c r="AM11" s="223"/>
      <c r="AN11" s="223"/>
    </row>
    <row r="12" spans="1:40" ht="16.2" thickTop="1" x14ac:dyDescent="0.3">
      <c r="A12" s="149"/>
      <c r="B12" s="149"/>
      <c r="C12" s="196"/>
      <c r="D12" s="225"/>
      <c r="E12" s="225"/>
      <c r="F12" s="225"/>
      <c r="G12" s="196"/>
      <c r="H12" s="288"/>
      <c r="I12" s="225"/>
      <c r="J12" s="289"/>
      <c r="K12" s="149"/>
      <c r="L12" s="149"/>
      <c r="M12" s="149"/>
      <c r="N12" s="149"/>
      <c r="O12" s="223"/>
      <c r="P12" s="223"/>
      <c r="Q12" s="223"/>
      <c r="R12" s="295"/>
      <c r="S12" s="223"/>
      <c r="T12" s="223"/>
      <c r="U12" s="223"/>
      <c r="V12" s="223"/>
      <c r="W12" s="223"/>
      <c r="X12" s="223"/>
      <c r="Y12" s="223"/>
      <c r="Z12" s="223"/>
      <c r="AA12" s="223"/>
      <c r="AB12" s="223"/>
      <c r="AC12" s="223"/>
      <c r="AD12" s="223"/>
      <c r="AE12" s="223"/>
      <c r="AF12" s="223"/>
      <c r="AG12" s="223"/>
      <c r="AH12" s="223"/>
      <c r="AI12" s="223"/>
      <c r="AJ12" s="223"/>
      <c r="AK12" s="223"/>
      <c r="AL12" s="223"/>
      <c r="AM12" s="223"/>
      <c r="AN12" s="223"/>
    </row>
    <row r="13" spans="1:40" x14ac:dyDescent="0.3">
      <c r="A13" s="149"/>
      <c r="B13" s="149"/>
      <c r="C13" s="196"/>
      <c r="D13" s="225"/>
      <c r="E13" s="225"/>
      <c r="F13" s="254" t="s">
        <v>23</v>
      </c>
      <c r="G13" s="255" t="s">
        <v>25</v>
      </c>
      <c r="H13" s="166" t="s">
        <v>27</v>
      </c>
      <c r="I13" s="166" t="s">
        <v>202</v>
      </c>
      <c r="J13" s="256" t="s">
        <v>203</v>
      </c>
      <c r="K13" s="166" t="s">
        <v>204</v>
      </c>
      <c r="L13" s="223"/>
      <c r="M13" s="223"/>
      <c r="N13" s="223"/>
      <c r="O13" s="223"/>
      <c r="P13" s="223"/>
      <c r="Q13" s="223"/>
      <c r="R13" s="295"/>
      <c r="S13" s="223"/>
      <c r="T13" s="223"/>
      <c r="U13" s="223"/>
      <c r="V13" s="223"/>
      <c r="W13" s="223"/>
      <c r="X13" s="223"/>
      <c r="Y13" s="223"/>
      <c r="Z13" s="223"/>
      <c r="AA13" s="223"/>
      <c r="AB13" s="223"/>
      <c r="AC13" s="223"/>
      <c r="AD13" s="223"/>
      <c r="AE13" s="223"/>
      <c r="AF13" s="223"/>
      <c r="AG13" s="223"/>
      <c r="AH13" s="223"/>
      <c r="AI13" s="223"/>
      <c r="AJ13" s="223"/>
      <c r="AK13" s="223"/>
      <c r="AL13" s="149"/>
      <c r="AM13" s="149"/>
      <c r="AN13" s="149"/>
    </row>
    <row r="14" spans="1:40" ht="47.25" customHeight="1" x14ac:dyDescent="0.3">
      <c r="A14" s="149"/>
      <c r="B14" s="149"/>
      <c r="C14" s="149"/>
      <c r="D14" s="149"/>
      <c r="E14" s="149"/>
      <c r="F14" s="202" t="s">
        <v>283</v>
      </c>
      <c r="G14" s="203" t="s">
        <v>4</v>
      </c>
      <c r="H14" s="203" t="s">
        <v>5</v>
      </c>
      <c r="I14" s="203" t="s">
        <v>26</v>
      </c>
      <c r="J14" s="203" t="s">
        <v>12</v>
      </c>
      <c r="K14" s="257" t="s">
        <v>222</v>
      </c>
      <c r="L14" s="223"/>
      <c r="M14" s="223"/>
      <c r="N14" s="223"/>
      <c r="O14" s="223"/>
      <c r="P14" s="223"/>
      <c r="Q14" s="223"/>
      <c r="R14" s="295"/>
      <c r="S14" s="223"/>
      <c r="T14" s="223"/>
      <c r="U14" s="223"/>
      <c r="V14" s="223"/>
      <c r="W14" s="223"/>
      <c r="X14" s="223"/>
      <c r="Y14" s="223"/>
      <c r="Z14" s="223"/>
      <c r="AA14" s="223"/>
      <c r="AB14" s="223"/>
      <c r="AC14" s="223"/>
      <c r="AD14" s="223"/>
      <c r="AE14" s="223"/>
      <c r="AF14" s="223"/>
      <c r="AG14" s="223"/>
      <c r="AH14" s="223"/>
      <c r="AI14" s="223"/>
      <c r="AJ14" s="223"/>
      <c r="AK14" s="223"/>
      <c r="AL14" s="149"/>
      <c r="AM14" s="149"/>
      <c r="AN14" s="149"/>
    </row>
    <row r="15" spans="1:40" x14ac:dyDescent="0.3">
      <c r="A15" s="149"/>
      <c r="B15" s="166">
        <v>1</v>
      </c>
      <c r="C15" s="175" t="s">
        <v>2</v>
      </c>
      <c r="D15" s="234"/>
      <c r="E15" s="238"/>
      <c r="F15" s="80">
        <v>39553.060852868068</v>
      </c>
      <c r="G15" s="236"/>
      <c r="H15" s="236"/>
      <c r="I15" s="236"/>
      <c r="J15" s="236"/>
      <c r="K15" s="206">
        <f>SUM(F15:J15)</f>
        <v>39553.060852868068</v>
      </c>
      <c r="L15" s="223"/>
      <c r="M15" s="223"/>
      <c r="N15" s="223"/>
      <c r="O15" s="223"/>
      <c r="P15" s="223"/>
      <c r="Q15" s="223"/>
      <c r="R15" s="295"/>
      <c r="S15" s="223"/>
      <c r="T15" s="223"/>
      <c r="U15" s="223"/>
      <c r="V15" s="223"/>
      <c r="W15" s="223"/>
      <c r="X15" s="223"/>
      <c r="Y15" s="223"/>
      <c r="Z15" s="223"/>
      <c r="AA15" s="223"/>
      <c r="AB15" s="223"/>
      <c r="AC15" s="223"/>
      <c r="AD15" s="223"/>
      <c r="AE15" s="223"/>
      <c r="AF15" s="223"/>
      <c r="AG15" s="223"/>
      <c r="AH15" s="223"/>
      <c r="AI15" s="223"/>
      <c r="AJ15" s="223"/>
      <c r="AK15" s="223"/>
      <c r="AL15" s="149"/>
      <c r="AM15" s="149"/>
      <c r="AN15" s="149"/>
    </row>
    <row r="16" spans="1:40" ht="15" customHeight="1" x14ac:dyDescent="0.3">
      <c r="A16" s="149"/>
      <c r="B16" s="166">
        <v>2</v>
      </c>
      <c r="C16" s="175" t="s">
        <v>119</v>
      </c>
      <c r="D16" s="234"/>
      <c r="E16" s="238"/>
      <c r="F16" s="80">
        <v>39553.060852868068</v>
      </c>
      <c r="G16" s="236"/>
      <c r="H16" s="236"/>
      <c r="I16" s="236"/>
      <c r="J16" s="236"/>
      <c r="K16" s="206">
        <f t="shared" ref="K16:K22" si="0">SUM(F16:J16)</f>
        <v>39553.060852868068</v>
      </c>
      <c r="L16" s="223"/>
      <c r="M16" s="223"/>
      <c r="N16" s="223"/>
      <c r="O16" s="223"/>
      <c r="P16" s="223"/>
      <c r="Q16" s="223"/>
      <c r="R16" s="295"/>
      <c r="S16" s="223"/>
      <c r="T16" s="223"/>
      <c r="U16" s="223"/>
      <c r="V16" s="223"/>
      <c r="W16" s="223"/>
      <c r="X16" s="223"/>
      <c r="Y16" s="223"/>
      <c r="Z16" s="223"/>
      <c r="AA16" s="223"/>
      <c r="AB16" s="223"/>
      <c r="AC16" s="223"/>
      <c r="AD16" s="223"/>
      <c r="AE16" s="223"/>
      <c r="AF16" s="223"/>
      <c r="AG16" s="223"/>
      <c r="AH16" s="223"/>
      <c r="AI16" s="223"/>
      <c r="AJ16" s="223"/>
      <c r="AK16" s="223"/>
      <c r="AL16" s="149"/>
      <c r="AM16" s="149"/>
      <c r="AN16" s="149"/>
    </row>
    <row r="17" spans="1:40" ht="15" customHeight="1" x14ac:dyDescent="0.3">
      <c r="A17" s="149"/>
      <c r="B17" s="166">
        <v>3</v>
      </c>
      <c r="C17" s="175" t="s">
        <v>131</v>
      </c>
      <c r="D17" s="234"/>
      <c r="E17" s="238"/>
      <c r="F17" s="80">
        <v>120981.10170573615</v>
      </c>
      <c r="G17" s="236"/>
      <c r="H17" s="236"/>
      <c r="I17" s="236"/>
      <c r="J17" s="236"/>
      <c r="K17" s="206">
        <f t="shared" si="0"/>
        <v>120981.10170573615</v>
      </c>
      <c r="L17" s="223"/>
      <c r="M17" s="223"/>
      <c r="N17" s="223"/>
      <c r="O17" s="223"/>
      <c r="P17" s="223"/>
      <c r="Q17" s="223"/>
      <c r="R17" s="295"/>
      <c r="S17" s="223"/>
      <c r="T17" s="223"/>
      <c r="U17" s="223"/>
      <c r="V17" s="223"/>
      <c r="W17" s="223"/>
      <c r="X17" s="223"/>
      <c r="Y17" s="223"/>
      <c r="Z17" s="223"/>
      <c r="AA17" s="223"/>
      <c r="AB17" s="223"/>
      <c r="AC17" s="223"/>
      <c r="AD17" s="223"/>
      <c r="AE17" s="223"/>
      <c r="AF17" s="223"/>
      <c r="AG17" s="223"/>
      <c r="AH17" s="223"/>
      <c r="AI17" s="223"/>
      <c r="AJ17" s="223"/>
      <c r="AK17" s="223"/>
      <c r="AL17" s="149"/>
      <c r="AM17" s="149"/>
      <c r="AN17" s="149"/>
    </row>
    <row r="18" spans="1:40" ht="15" customHeight="1" x14ac:dyDescent="0.3">
      <c r="A18" s="149"/>
      <c r="B18" s="166">
        <v>4</v>
      </c>
      <c r="C18" s="175" t="s">
        <v>288</v>
      </c>
      <c r="D18" s="234"/>
      <c r="E18" s="238"/>
      <c r="F18" s="236"/>
      <c r="G18" s="237"/>
      <c r="H18" s="237"/>
      <c r="I18" s="237"/>
      <c r="J18" s="237"/>
      <c r="K18" s="206">
        <f>F18</f>
        <v>0</v>
      </c>
      <c r="L18" s="223"/>
      <c r="M18" s="223"/>
      <c r="N18" s="223"/>
      <c r="O18" s="223"/>
      <c r="P18" s="223"/>
      <c r="Q18" s="223"/>
      <c r="R18" s="295"/>
      <c r="S18" s="223"/>
      <c r="T18" s="223"/>
      <c r="U18" s="223"/>
      <c r="V18" s="223"/>
      <c r="W18" s="223"/>
      <c r="X18" s="223"/>
      <c r="Y18" s="223"/>
      <c r="Z18" s="223"/>
      <c r="AA18" s="223"/>
      <c r="AB18" s="223"/>
      <c r="AC18" s="223"/>
      <c r="AD18" s="223"/>
      <c r="AE18" s="223"/>
      <c r="AF18" s="223"/>
      <c r="AG18" s="223"/>
      <c r="AH18" s="223"/>
      <c r="AI18" s="223"/>
      <c r="AJ18" s="223"/>
      <c r="AK18" s="223"/>
      <c r="AL18" s="149"/>
      <c r="AM18" s="149"/>
      <c r="AN18" s="149"/>
    </row>
    <row r="19" spans="1:40" ht="15" customHeight="1" x14ac:dyDescent="0.3">
      <c r="A19" s="149"/>
      <c r="B19" s="166">
        <v>5</v>
      </c>
      <c r="C19" s="175" t="s">
        <v>185</v>
      </c>
      <c r="D19" s="234"/>
      <c r="E19" s="238"/>
      <c r="F19" s="236"/>
      <c r="G19" s="237"/>
      <c r="H19" s="237"/>
      <c r="I19" s="237"/>
      <c r="J19" s="237"/>
      <c r="K19" s="206">
        <f t="shared" ref="K19:K20" si="1">F19</f>
        <v>0</v>
      </c>
      <c r="L19" s="223"/>
      <c r="M19" s="223"/>
      <c r="N19" s="223"/>
      <c r="O19" s="223"/>
      <c r="P19" s="223"/>
      <c r="Q19" s="223"/>
      <c r="R19" s="295"/>
      <c r="S19" s="223"/>
      <c r="T19" s="223"/>
      <c r="U19" s="223"/>
      <c r="V19" s="223"/>
      <c r="W19" s="223"/>
      <c r="X19" s="223"/>
      <c r="Y19" s="223"/>
      <c r="Z19" s="223"/>
      <c r="AA19" s="223"/>
      <c r="AB19" s="223"/>
      <c r="AC19" s="223"/>
      <c r="AD19" s="223"/>
      <c r="AE19" s="223"/>
      <c r="AF19" s="223"/>
      <c r="AG19" s="223"/>
      <c r="AH19" s="223"/>
      <c r="AI19" s="223"/>
      <c r="AJ19" s="223"/>
      <c r="AK19" s="223"/>
      <c r="AL19" s="149"/>
      <c r="AM19" s="149"/>
      <c r="AN19" s="149"/>
    </row>
    <row r="20" spans="1:40" ht="15" customHeight="1" x14ac:dyDescent="0.3">
      <c r="A20" s="149"/>
      <c r="B20" s="166">
        <v>6</v>
      </c>
      <c r="C20" s="175" t="s">
        <v>289</v>
      </c>
      <c r="D20" s="234"/>
      <c r="E20" s="238"/>
      <c r="F20" s="236"/>
      <c r="G20" s="237"/>
      <c r="H20" s="237"/>
      <c r="I20" s="237"/>
      <c r="J20" s="237"/>
      <c r="K20" s="206">
        <f t="shared" si="1"/>
        <v>0</v>
      </c>
      <c r="L20" s="223"/>
      <c r="M20" s="223"/>
      <c r="N20" s="223"/>
      <c r="O20" s="223"/>
      <c r="P20" s="223"/>
      <c r="Q20" s="223"/>
      <c r="R20" s="295"/>
      <c r="S20" s="223"/>
      <c r="T20" s="223"/>
      <c r="U20" s="223"/>
      <c r="V20" s="223"/>
      <c r="W20" s="223"/>
      <c r="X20" s="223"/>
      <c r="Y20" s="223"/>
      <c r="Z20" s="223"/>
      <c r="AA20" s="223"/>
      <c r="AB20" s="223"/>
      <c r="AC20" s="223"/>
      <c r="AD20" s="223"/>
      <c r="AE20" s="223"/>
      <c r="AF20" s="223"/>
      <c r="AG20" s="223"/>
      <c r="AH20" s="223"/>
      <c r="AI20" s="223"/>
      <c r="AJ20" s="223"/>
      <c r="AK20" s="223"/>
      <c r="AL20" s="149"/>
      <c r="AM20" s="149"/>
      <c r="AN20" s="149"/>
    </row>
    <row r="21" spans="1:40" ht="15" customHeight="1" x14ac:dyDescent="0.3">
      <c r="A21" s="149"/>
      <c r="B21" s="166">
        <v>7</v>
      </c>
      <c r="C21" s="175" t="s">
        <v>132</v>
      </c>
      <c r="D21" s="234"/>
      <c r="E21" s="235"/>
      <c r="F21" s="258">
        <f>SUMIF($G$34:$G$133,"Combined Summary",L$34:L$133) + SUMIF($F$34:$F$133,"Standalone",L$34:L$133)</f>
        <v>10366327.040519547</v>
      </c>
      <c r="G21" s="259">
        <f>SUMIF($G$34:$G$133,"Combined Summary",M$34:M$133) + SUMIF($F$34:$F$133,"Standalone",M$34:M$133)</f>
        <v>0</v>
      </c>
      <c r="H21" s="259">
        <f>SUMIF($G$34:$G$133,"Combined Summary",N$34:N$133) + SUMIF($F$34:$F$133,"Standalone",N$34:N$133)</f>
        <v>0</v>
      </c>
      <c r="I21" s="259">
        <f>SUMIF($G$34:$G$133,"Combined Summary",O$34:O$133) + SUMIF($F$34:$F$133,"Standalone",O$34:O$133)</f>
        <v>0</v>
      </c>
      <c r="J21" s="259">
        <f>SUMIF($G$34:$G$133,"Combined Summary",P$34:P$133) + SUMIF($F$34:$F$133,"Standalone",P$34:P$133)</f>
        <v>0</v>
      </c>
      <c r="K21" s="209">
        <f t="shared" si="0"/>
        <v>10366327.040519547</v>
      </c>
      <c r="L21" s="223"/>
      <c r="M21" s="223"/>
      <c r="N21" s="223"/>
      <c r="O21" s="223"/>
      <c r="P21" s="223"/>
      <c r="Q21" s="223"/>
      <c r="R21" s="295"/>
      <c r="S21" s="223"/>
      <c r="T21" s="223"/>
      <c r="U21" s="223"/>
      <c r="V21" s="223"/>
      <c r="W21" s="223"/>
      <c r="X21" s="223"/>
      <c r="Y21" s="223"/>
      <c r="Z21" s="223"/>
      <c r="AA21" s="223"/>
      <c r="AB21" s="223"/>
      <c r="AC21" s="223"/>
      <c r="AD21" s="223"/>
      <c r="AE21" s="223"/>
      <c r="AF21" s="223"/>
      <c r="AG21" s="223"/>
      <c r="AH21" s="223"/>
      <c r="AI21" s="223"/>
      <c r="AJ21" s="223"/>
      <c r="AK21" s="223"/>
      <c r="AL21" s="149"/>
      <c r="AM21" s="149"/>
      <c r="AN21" s="149"/>
    </row>
    <row r="22" spans="1:40" ht="31.05" customHeight="1" x14ac:dyDescent="0.3">
      <c r="A22" s="149"/>
      <c r="B22" s="260">
        <v>8</v>
      </c>
      <c r="C22" s="261" t="s">
        <v>304</v>
      </c>
      <c r="D22" s="296"/>
      <c r="E22" s="293"/>
      <c r="F22" s="262">
        <f>SUM(F15:F17,F20:F21)</f>
        <v>10566414.263931019</v>
      </c>
      <c r="G22" s="262">
        <f t="shared" ref="G22:J22" si="2">SUM(G15:G17,G20:G21)</f>
        <v>0</v>
      </c>
      <c r="H22" s="262">
        <f t="shared" si="2"/>
        <v>0</v>
      </c>
      <c r="I22" s="262">
        <f t="shared" si="2"/>
        <v>0</v>
      </c>
      <c r="J22" s="262">
        <f t="shared" si="2"/>
        <v>0</v>
      </c>
      <c r="K22" s="262">
        <f t="shared" si="0"/>
        <v>10566414.263931019</v>
      </c>
      <c r="L22" s="223"/>
      <c r="M22" s="223"/>
      <c r="N22" s="223"/>
      <c r="O22" s="223"/>
      <c r="P22" s="223"/>
      <c r="Q22" s="223"/>
      <c r="R22" s="295"/>
      <c r="S22" s="223"/>
      <c r="T22" s="223"/>
      <c r="U22" s="223"/>
      <c r="V22" s="223"/>
      <c r="W22" s="223"/>
      <c r="X22" s="223"/>
      <c r="Y22" s="223"/>
      <c r="Z22" s="223"/>
      <c r="AA22" s="223"/>
      <c r="AB22" s="223"/>
      <c r="AC22" s="223"/>
      <c r="AD22" s="223"/>
      <c r="AE22" s="223"/>
      <c r="AF22" s="223"/>
      <c r="AG22" s="223"/>
      <c r="AH22" s="223"/>
      <c r="AI22" s="223"/>
      <c r="AJ22" s="223"/>
      <c r="AK22" s="223"/>
      <c r="AL22" s="149"/>
      <c r="AM22" s="149"/>
      <c r="AN22" s="149"/>
    </row>
    <row r="23" spans="1:40" x14ac:dyDescent="0.3">
      <c r="A23" s="149"/>
      <c r="B23" s="149"/>
      <c r="C23" s="149"/>
      <c r="D23" s="196"/>
      <c r="E23" s="196"/>
      <c r="F23" s="196"/>
      <c r="G23" s="243"/>
      <c r="H23" s="196"/>
      <c r="I23" s="149"/>
      <c r="J23" s="149"/>
      <c r="K23" s="149"/>
      <c r="L23" s="149"/>
      <c r="M23" s="149"/>
      <c r="N23" s="149"/>
      <c r="O23" s="223"/>
      <c r="P23" s="223"/>
      <c r="Q23" s="223"/>
      <c r="R23" s="295"/>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4" spans="1:40" ht="18" thickBot="1" x14ac:dyDescent="0.35">
      <c r="A24" s="149"/>
      <c r="B24" s="200" t="s">
        <v>215</v>
      </c>
      <c r="C24" s="229"/>
      <c r="D24" s="229"/>
      <c r="E24" s="229"/>
      <c r="F24" s="294"/>
      <c r="G24" s="196"/>
      <c r="H24" s="223"/>
      <c r="I24" s="223"/>
      <c r="J24" s="223"/>
      <c r="K24" s="223"/>
      <c r="L24" s="223"/>
      <c r="M24" s="223"/>
      <c r="N24" s="223"/>
      <c r="O24" s="223"/>
      <c r="P24" s="223"/>
      <c r="Q24" s="223"/>
      <c r="R24" s="295"/>
      <c r="S24" s="223"/>
      <c r="T24" s="223"/>
      <c r="U24" s="223"/>
      <c r="V24" s="223"/>
      <c r="W24" s="223"/>
      <c r="X24" s="223"/>
      <c r="Y24" s="223"/>
      <c r="Z24" s="223"/>
      <c r="AA24" s="223"/>
      <c r="AB24" s="223"/>
      <c r="AC24" s="223"/>
      <c r="AD24" s="223"/>
      <c r="AE24" s="223"/>
      <c r="AF24" s="223"/>
      <c r="AG24" s="223"/>
      <c r="AH24" s="223"/>
      <c r="AI24" s="223"/>
      <c r="AJ24" s="223"/>
      <c r="AK24" s="223"/>
      <c r="AL24" s="223"/>
      <c r="AM24" s="223"/>
      <c r="AN24" s="223"/>
    </row>
    <row r="25" spans="1:40" ht="16.2" thickTop="1" x14ac:dyDescent="0.3">
      <c r="A25" s="149"/>
      <c r="B25" s="149"/>
      <c r="C25" s="196"/>
      <c r="D25" s="196"/>
      <c r="E25" s="196"/>
      <c r="F25" s="196"/>
      <c r="G25" s="243"/>
      <c r="H25" s="196"/>
      <c r="I25" s="149"/>
      <c r="J25" s="149"/>
      <c r="K25" s="149"/>
      <c r="L25" s="149"/>
      <c r="M25" s="149"/>
      <c r="N25" s="149"/>
      <c r="O25" s="223"/>
      <c r="P25" s="223"/>
      <c r="Q25" s="223"/>
      <c r="R25" s="295"/>
      <c r="S25" s="223"/>
      <c r="T25" s="223"/>
      <c r="U25" s="223"/>
      <c r="V25" s="223"/>
      <c r="W25" s="223"/>
      <c r="X25" s="223"/>
      <c r="Y25" s="223"/>
      <c r="Z25" s="223"/>
      <c r="AA25" s="223"/>
      <c r="AB25" s="223"/>
      <c r="AC25" s="223"/>
      <c r="AD25" s="223"/>
      <c r="AE25" s="223"/>
      <c r="AF25" s="223"/>
      <c r="AG25" s="223"/>
      <c r="AH25" s="223"/>
      <c r="AI25" s="223"/>
      <c r="AJ25" s="223"/>
      <c r="AK25" s="223"/>
      <c r="AL25" s="223"/>
      <c r="AM25" s="223"/>
      <c r="AN25" s="223"/>
    </row>
    <row r="26" spans="1:40" x14ac:dyDescent="0.3">
      <c r="A26" s="149"/>
      <c r="B26" s="149"/>
      <c r="C26" s="196"/>
      <c r="D26" s="196"/>
      <c r="E26" s="159" t="s">
        <v>23</v>
      </c>
      <c r="F26" s="263" t="s">
        <v>25</v>
      </c>
      <c r="G26" s="196"/>
      <c r="H26" s="149"/>
      <c r="I26" s="149"/>
      <c r="J26" s="149"/>
      <c r="K26" s="149"/>
      <c r="L26" s="149"/>
      <c r="M26" s="149"/>
      <c r="N26" s="223"/>
      <c r="O26" s="223"/>
      <c r="P26" s="223"/>
      <c r="Q26" s="295"/>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149"/>
    </row>
    <row r="27" spans="1:40" ht="48" customHeight="1" x14ac:dyDescent="0.3">
      <c r="A27" s="149"/>
      <c r="B27" s="149"/>
      <c r="C27" s="149"/>
      <c r="D27" s="149"/>
      <c r="E27" s="264" t="s">
        <v>290</v>
      </c>
      <c r="F27" s="265" t="s">
        <v>291</v>
      </c>
      <c r="G27" s="149"/>
      <c r="H27" s="149"/>
      <c r="I27" s="149"/>
      <c r="J27" s="149"/>
      <c r="K27" s="149"/>
      <c r="L27" s="149"/>
      <c r="M27" s="149"/>
      <c r="N27" s="149"/>
      <c r="O27" s="149"/>
      <c r="P27" s="149"/>
      <c r="Q27" s="295"/>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149"/>
    </row>
    <row r="28" spans="1:40" ht="96.75" customHeight="1" x14ac:dyDescent="0.3">
      <c r="A28" s="149"/>
      <c r="B28" s="141">
        <v>9</v>
      </c>
      <c r="C28" s="297"/>
      <c r="D28" s="266" t="s">
        <v>733</v>
      </c>
      <c r="E28" s="267">
        <f>IF(F22=0,"0%",((SUMPRODUCT($K$34:$K$133,$L$34:$L$133)+(F20*F28))/$F$22))</f>
        <v>0.59879636821712734</v>
      </c>
      <c r="F28" s="298"/>
      <c r="G28" s="149"/>
      <c r="H28" s="149"/>
      <c r="I28" s="149"/>
      <c r="J28" s="149"/>
      <c r="K28" s="149"/>
      <c r="L28" s="149"/>
      <c r="M28" s="149"/>
      <c r="N28" s="149"/>
      <c r="O28" s="149"/>
      <c r="P28" s="149"/>
      <c r="Q28" s="295"/>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149"/>
    </row>
    <row r="29" spans="1:40" x14ac:dyDescent="0.3">
      <c r="A29" s="149"/>
      <c r="B29" s="149"/>
      <c r="C29" s="149"/>
      <c r="D29" s="149"/>
      <c r="E29" s="149"/>
      <c r="F29" s="149"/>
      <c r="G29" s="149"/>
      <c r="H29" s="149"/>
      <c r="I29" s="149"/>
      <c r="J29" s="149"/>
      <c r="K29" s="149"/>
      <c r="L29" s="149"/>
      <c r="M29" s="149"/>
      <c r="N29" s="149"/>
      <c r="O29" s="149"/>
      <c r="P29" s="149"/>
      <c r="Q29" s="149"/>
      <c r="R29" s="295"/>
      <c r="S29" s="223"/>
      <c r="T29" s="223"/>
      <c r="U29" s="223"/>
      <c r="V29" s="223"/>
      <c r="W29" s="223"/>
      <c r="X29" s="223"/>
      <c r="Y29" s="223"/>
      <c r="Z29" s="223"/>
      <c r="AA29" s="223"/>
      <c r="AB29" s="223"/>
      <c r="AC29" s="223"/>
      <c r="AD29" s="223"/>
      <c r="AE29" s="223"/>
      <c r="AF29" s="223"/>
      <c r="AG29" s="223"/>
      <c r="AH29" s="223"/>
      <c r="AI29" s="223"/>
      <c r="AJ29" s="223"/>
      <c r="AK29" s="223"/>
      <c r="AL29" s="223"/>
      <c r="AM29" s="223"/>
      <c r="AN29" s="223"/>
    </row>
    <row r="30" spans="1:40" ht="18" thickBot="1" x14ac:dyDescent="0.35">
      <c r="A30" s="149"/>
      <c r="B30" s="200" t="s">
        <v>216</v>
      </c>
      <c r="C30" s="299"/>
      <c r="D30" s="299"/>
      <c r="E30" s="299"/>
      <c r="F30" s="300"/>
      <c r="G30" s="229"/>
      <c r="H30" s="292"/>
      <c r="I30" s="292"/>
      <c r="J30" s="292"/>
      <c r="K30" s="292"/>
      <c r="L30" s="292"/>
      <c r="M30" s="292"/>
      <c r="N30" s="292"/>
      <c r="O30" s="292"/>
      <c r="P30" s="292"/>
      <c r="Q30" s="292"/>
      <c r="R30" s="295"/>
      <c r="S30" s="223"/>
      <c r="T30" s="223"/>
      <c r="U30" s="223"/>
      <c r="V30" s="223"/>
      <c r="W30" s="223"/>
      <c r="X30" s="223"/>
      <c r="Y30" s="223"/>
      <c r="Z30" s="223"/>
      <c r="AA30" s="223"/>
      <c r="AB30" s="223"/>
      <c r="AC30" s="223"/>
      <c r="AD30" s="223"/>
      <c r="AE30" s="223"/>
      <c r="AF30" s="223"/>
      <c r="AG30" s="223"/>
      <c r="AH30" s="223"/>
      <c r="AI30" s="223"/>
      <c r="AJ30" s="223"/>
      <c r="AK30" s="223"/>
      <c r="AL30" s="223"/>
      <c r="AM30" s="223"/>
      <c r="AN30" s="223"/>
    </row>
    <row r="31" spans="1:40" ht="16.2" thickTop="1" x14ac:dyDescent="0.3">
      <c r="A31" s="149"/>
      <c r="B31" s="149"/>
      <c r="C31" s="196"/>
      <c r="D31" s="301"/>
      <c r="E31" s="301"/>
      <c r="F31" s="301"/>
      <c r="G31" s="302"/>
      <c r="H31" s="196"/>
      <c r="I31" s="149"/>
      <c r="J31" s="149"/>
      <c r="K31" s="149"/>
      <c r="L31" s="149"/>
      <c r="M31" s="149"/>
      <c r="N31" s="149"/>
      <c r="O31" s="149"/>
      <c r="P31" s="149"/>
      <c r="Q31" s="149"/>
      <c r="R31" s="295"/>
      <c r="S31" s="223"/>
      <c r="T31" s="223"/>
      <c r="U31" s="223"/>
      <c r="V31" s="223"/>
      <c r="W31" s="223"/>
      <c r="X31" s="223"/>
      <c r="Y31" s="223"/>
      <c r="Z31" s="223"/>
      <c r="AA31" s="223"/>
      <c r="AB31" s="223"/>
      <c r="AC31" s="223"/>
      <c r="AD31" s="223"/>
      <c r="AE31" s="223"/>
      <c r="AF31" s="223"/>
      <c r="AG31" s="223"/>
      <c r="AH31" s="223"/>
      <c r="AI31" s="223"/>
      <c r="AJ31" s="223"/>
      <c r="AK31" s="223"/>
      <c r="AL31" s="223"/>
      <c r="AM31" s="223"/>
      <c r="AN31" s="223"/>
    </row>
    <row r="32" spans="1:40" x14ac:dyDescent="0.3">
      <c r="A32" s="149"/>
      <c r="B32" s="149"/>
      <c r="C32" s="268" t="s">
        <v>23</v>
      </c>
      <c r="D32" s="268" t="s">
        <v>25</v>
      </c>
      <c r="E32" s="268" t="s">
        <v>27</v>
      </c>
      <c r="F32" s="263" t="s">
        <v>202</v>
      </c>
      <c r="G32" s="159" t="s">
        <v>203</v>
      </c>
      <c r="H32" s="260" t="s">
        <v>204</v>
      </c>
      <c r="I32" s="260" t="s">
        <v>213</v>
      </c>
      <c r="J32" s="260" t="s">
        <v>205</v>
      </c>
      <c r="K32" s="260" t="s">
        <v>206</v>
      </c>
      <c r="L32" s="166" t="s">
        <v>207</v>
      </c>
      <c r="M32" s="269" t="s">
        <v>208</v>
      </c>
      <c r="N32" s="166" t="s">
        <v>209</v>
      </c>
      <c r="O32" s="166" t="s">
        <v>210</v>
      </c>
      <c r="P32" s="219" t="s">
        <v>211</v>
      </c>
      <c r="Q32" s="166" t="s">
        <v>212</v>
      </c>
      <c r="R32" s="295"/>
      <c r="S32" s="223"/>
      <c r="T32" s="223"/>
      <c r="U32" s="223"/>
      <c r="V32" s="223"/>
      <c r="W32" s="223"/>
      <c r="X32" s="223"/>
      <c r="Y32" s="223"/>
      <c r="Z32" s="223"/>
      <c r="AA32" s="223"/>
      <c r="AB32" s="223"/>
      <c r="AC32" s="223"/>
      <c r="AD32" s="223"/>
      <c r="AE32" s="223"/>
      <c r="AF32" s="223"/>
      <c r="AG32" s="223"/>
      <c r="AH32" s="223"/>
      <c r="AI32" s="223"/>
      <c r="AJ32" s="223"/>
      <c r="AK32" s="223"/>
      <c r="AL32" s="223"/>
      <c r="AM32" s="149"/>
      <c r="AN32" s="149"/>
    </row>
    <row r="33" spans="1:40" s="277" customFormat="1" ht="133.5" customHeight="1" x14ac:dyDescent="0.3">
      <c r="A33" s="285"/>
      <c r="B33" s="141" t="s">
        <v>120</v>
      </c>
      <c r="C33" s="270" t="s">
        <v>168</v>
      </c>
      <c r="D33" s="271" t="s">
        <v>8</v>
      </c>
      <c r="E33" s="272" t="s">
        <v>3</v>
      </c>
      <c r="F33" s="272" t="s">
        <v>305</v>
      </c>
      <c r="G33" s="272" t="s">
        <v>97</v>
      </c>
      <c r="H33" s="272" t="s">
        <v>169</v>
      </c>
      <c r="I33" s="272" t="s">
        <v>124</v>
      </c>
      <c r="J33" s="272" t="s">
        <v>306</v>
      </c>
      <c r="K33" s="273" t="s">
        <v>307</v>
      </c>
      <c r="L33" s="202" t="s">
        <v>283</v>
      </c>
      <c r="M33" s="274" t="s">
        <v>4</v>
      </c>
      <c r="N33" s="272" t="s">
        <v>5</v>
      </c>
      <c r="O33" s="272" t="s">
        <v>26</v>
      </c>
      <c r="P33" s="272" t="s">
        <v>12</v>
      </c>
      <c r="Q33" s="275" t="s">
        <v>222</v>
      </c>
      <c r="R33" s="276" t="s">
        <v>237</v>
      </c>
      <c r="S33" s="87"/>
      <c r="T33" s="223"/>
      <c r="U33" s="223"/>
      <c r="V33" s="223"/>
      <c r="W33" s="223"/>
      <c r="X33" s="223"/>
      <c r="Y33" s="223"/>
      <c r="Z33" s="223"/>
      <c r="AA33" s="223"/>
      <c r="AB33" s="223"/>
      <c r="AC33" s="223"/>
      <c r="AD33" s="223"/>
      <c r="AE33" s="223"/>
      <c r="AF33" s="223"/>
      <c r="AG33" s="223"/>
      <c r="AH33" s="223"/>
      <c r="AI33" s="223"/>
      <c r="AJ33" s="223"/>
      <c r="AK33" s="223"/>
      <c r="AL33" s="285"/>
      <c r="AM33" s="285"/>
      <c r="AN33" s="285"/>
    </row>
    <row r="34" spans="1:40" x14ac:dyDescent="0.3">
      <c r="A34" s="149"/>
      <c r="B34" s="260">
        <v>10</v>
      </c>
      <c r="C34" s="278">
        <f t="shared" ref="C34:C65" si="3">IF(AND(NOT(COUNTA(D34:J34)),(NOT(COUNTA(L34:P34)))),"",VLOOKUP($D$9,Info_County_Code,2,FALSE))</f>
        <v>7</v>
      </c>
      <c r="D34" s="81" t="s">
        <v>799</v>
      </c>
      <c r="E34" s="81" t="s">
        <v>817</v>
      </c>
      <c r="F34" s="88" t="s">
        <v>125</v>
      </c>
      <c r="G34" s="88" t="s">
        <v>127</v>
      </c>
      <c r="H34" s="305"/>
      <c r="I34" s="136">
        <v>1</v>
      </c>
      <c r="J34" s="8">
        <v>0</v>
      </c>
      <c r="K34" s="279">
        <f>IF(OR(G34="Combined Summary",F34="Standalone"),(SUMPRODUCT(--(D$34:D$133=D34),I$34:I$133,J$34:J$133)),"")</f>
        <v>0</v>
      </c>
      <c r="L34" s="78">
        <v>123642.16</v>
      </c>
      <c r="M34" s="303"/>
      <c r="N34" s="304"/>
      <c r="O34" s="304"/>
      <c r="P34" s="304"/>
      <c r="Q34" s="280">
        <f>SUM(L34:P34)</f>
        <v>123642.16</v>
      </c>
      <c r="R34" s="281">
        <f>IF(OR(G34="Combined Summary",F34="Standalone"),(SUMIF(D$34:D$133,D34,I$34:I$133)),"")</f>
        <v>1</v>
      </c>
      <c r="S34" s="282" t="str">
        <f>IF(AND(F34="Standalone",NOT(R34=1)),"ERROR",IF(AND(G34="Combined Summary",NOT(R34=1)),"ERROR",""))</f>
        <v/>
      </c>
      <c r="T34" s="286"/>
      <c r="U34" s="223"/>
      <c r="V34" s="223"/>
      <c r="W34" s="223"/>
      <c r="X34" s="223"/>
      <c r="Y34" s="223"/>
      <c r="Z34" s="223"/>
      <c r="AA34" s="223"/>
      <c r="AB34" s="223"/>
      <c r="AC34" s="223"/>
      <c r="AD34" s="223"/>
      <c r="AE34" s="223"/>
      <c r="AF34" s="223"/>
      <c r="AG34" s="223"/>
      <c r="AH34" s="223"/>
      <c r="AI34" s="223"/>
      <c r="AJ34" s="223"/>
      <c r="AK34" s="223"/>
      <c r="AL34" s="149"/>
      <c r="AM34" s="149"/>
      <c r="AN34" s="149"/>
    </row>
    <row r="35" spans="1:40" x14ac:dyDescent="0.3">
      <c r="A35" s="149"/>
      <c r="B35" s="260">
        <v>11</v>
      </c>
      <c r="C35" s="278">
        <f t="shared" si="3"/>
        <v>7</v>
      </c>
      <c r="D35" s="81" t="s">
        <v>800</v>
      </c>
      <c r="E35" s="248"/>
      <c r="F35" s="88" t="s">
        <v>125</v>
      </c>
      <c r="G35" s="88" t="s">
        <v>127</v>
      </c>
      <c r="H35" s="305"/>
      <c r="I35" s="136">
        <v>1</v>
      </c>
      <c r="J35" s="8">
        <v>0.04</v>
      </c>
      <c r="K35" s="279">
        <f t="shared" ref="K35:K98" si="4">IF(OR(G35="Combined Summary",F35="Standalone"),(SUMPRODUCT(--(D$34:D$133=D35),I$34:I$133,J$34:J$133)),"")</f>
        <v>0.04</v>
      </c>
      <c r="L35" s="78">
        <v>268660</v>
      </c>
      <c r="M35" s="303"/>
      <c r="N35" s="304"/>
      <c r="O35" s="304"/>
      <c r="P35" s="304"/>
      <c r="Q35" s="280">
        <f t="shared" ref="Q35:Q98" si="5">SUM(L35:P35)</f>
        <v>268660</v>
      </c>
      <c r="R35" s="281">
        <f t="shared" ref="R35:R98" si="6">IF(OR(G35="Combined Summary",F35="Standalone"),(SUMIF(D$34:D$133,D35,I$34:I$133)),"")</f>
        <v>1</v>
      </c>
      <c r="S35" s="283" t="str">
        <f t="shared" ref="S35:S98" si="7">IF(AND(F35="Standalone",NOT(R35=1)),"ERROR",IF(AND(G35="Combined Summary",NOT(R35=1)),"ERROR",""))</f>
        <v/>
      </c>
      <c r="T35" s="286"/>
      <c r="U35" s="223"/>
      <c r="V35" s="223"/>
      <c r="W35" s="223"/>
      <c r="X35" s="223"/>
      <c r="Y35" s="223"/>
      <c r="Z35" s="223"/>
      <c r="AA35" s="223"/>
      <c r="AB35" s="223"/>
      <c r="AC35" s="223"/>
      <c r="AD35" s="223"/>
      <c r="AE35" s="223"/>
      <c r="AF35" s="223"/>
      <c r="AG35" s="223"/>
      <c r="AH35" s="223"/>
      <c r="AI35" s="223"/>
      <c r="AJ35" s="223"/>
      <c r="AK35" s="223"/>
      <c r="AL35" s="149"/>
      <c r="AM35" s="149"/>
      <c r="AN35" s="149"/>
    </row>
    <row r="36" spans="1:40" x14ac:dyDescent="0.3">
      <c r="A36" s="149"/>
      <c r="B36" s="260">
        <v>12</v>
      </c>
      <c r="C36" s="278">
        <f t="shared" si="3"/>
        <v>7</v>
      </c>
      <c r="D36" s="81" t="s">
        <v>801</v>
      </c>
      <c r="E36" s="248"/>
      <c r="F36" s="88" t="s">
        <v>125</v>
      </c>
      <c r="G36" s="88" t="s">
        <v>127</v>
      </c>
      <c r="H36" s="305"/>
      <c r="I36" s="136">
        <v>1</v>
      </c>
      <c r="J36" s="8">
        <v>0.04</v>
      </c>
      <c r="K36" s="279">
        <f t="shared" si="4"/>
        <v>0.04</v>
      </c>
      <c r="L36" s="78">
        <v>89343</v>
      </c>
      <c r="M36" s="303"/>
      <c r="N36" s="304"/>
      <c r="O36" s="304"/>
      <c r="P36" s="304"/>
      <c r="Q36" s="280">
        <f t="shared" si="5"/>
        <v>89343</v>
      </c>
      <c r="R36" s="281">
        <f t="shared" si="6"/>
        <v>1</v>
      </c>
      <c r="S36" s="283" t="str">
        <f t="shared" si="7"/>
        <v/>
      </c>
      <c r="T36" s="223"/>
      <c r="U36" s="223"/>
      <c r="V36" s="223"/>
      <c r="W36" s="223"/>
      <c r="X36" s="223"/>
      <c r="Y36" s="223"/>
      <c r="Z36" s="223"/>
      <c r="AA36" s="223"/>
      <c r="AB36" s="223"/>
      <c r="AC36" s="223"/>
      <c r="AD36" s="223"/>
      <c r="AE36" s="223"/>
      <c r="AF36" s="223"/>
      <c r="AG36" s="223"/>
      <c r="AH36" s="223"/>
      <c r="AI36" s="223"/>
      <c r="AJ36" s="223"/>
      <c r="AK36" s="223"/>
      <c r="AL36" s="149"/>
      <c r="AM36" s="149"/>
      <c r="AN36" s="149"/>
    </row>
    <row r="37" spans="1:40" ht="30.6" x14ac:dyDescent="0.3">
      <c r="A37" s="149"/>
      <c r="B37" s="260">
        <v>13</v>
      </c>
      <c r="C37" s="278">
        <f t="shared" si="3"/>
        <v>7</v>
      </c>
      <c r="D37" s="81" t="s">
        <v>802</v>
      </c>
      <c r="E37" s="248"/>
      <c r="F37" s="88" t="s">
        <v>125</v>
      </c>
      <c r="G37" s="88" t="s">
        <v>127</v>
      </c>
      <c r="H37" s="305"/>
      <c r="I37" s="136">
        <v>1</v>
      </c>
      <c r="J37" s="8">
        <v>0.45</v>
      </c>
      <c r="K37" s="279">
        <f t="shared" si="4"/>
        <v>0.45</v>
      </c>
      <c r="L37" s="78">
        <v>408801.52999999997</v>
      </c>
      <c r="M37" s="303"/>
      <c r="N37" s="304"/>
      <c r="O37" s="304"/>
      <c r="P37" s="304"/>
      <c r="Q37" s="280">
        <f t="shared" si="5"/>
        <v>408801.52999999997</v>
      </c>
      <c r="R37" s="281">
        <f t="shared" si="6"/>
        <v>1</v>
      </c>
      <c r="S37" s="283" t="str">
        <f t="shared" si="7"/>
        <v/>
      </c>
      <c r="T37" s="223"/>
      <c r="U37" s="223"/>
      <c r="V37" s="223"/>
      <c r="W37" s="223"/>
      <c r="X37" s="223"/>
      <c r="Y37" s="223"/>
      <c r="Z37" s="223"/>
      <c r="AA37" s="223"/>
      <c r="AB37" s="223"/>
      <c r="AC37" s="223"/>
      <c r="AD37" s="223"/>
      <c r="AE37" s="223"/>
      <c r="AF37" s="223"/>
      <c r="AG37" s="223"/>
      <c r="AH37" s="223"/>
      <c r="AI37" s="223"/>
      <c r="AJ37" s="223"/>
      <c r="AK37" s="223"/>
      <c r="AL37" s="149"/>
      <c r="AM37" s="149"/>
      <c r="AN37" s="149"/>
    </row>
    <row r="38" spans="1:40" ht="30.6" x14ac:dyDescent="0.3">
      <c r="A38" s="149"/>
      <c r="B38" s="260">
        <v>14</v>
      </c>
      <c r="C38" s="278">
        <f t="shared" si="3"/>
        <v>7</v>
      </c>
      <c r="D38" s="81" t="s">
        <v>828</v>
      </c>
      <c r="E38" s="81" t="s">
        <v>836</v>
      </c>
      <c r="F38" s="88" t="s">
        <v>125</v>
      </c>
      <c r="G38" s="88" t="s">
        <v>127</v>
      </c>
      <c r="H38" s="305"/>
      <c r="I38" s="136">
        <v>1</v>
      </c>
      <c r="J38" s="8">
        <v>0.61</v>
      </c>
      <c r="K38" s="279">
        <f t="shared" si="4"/>
        <v>0.61</v>
      </c>
      <c r="L38" s="78">
        <v>137254</v>
      </c>
      <c r="M38" s="303"/>
      <c r="N38" s="304"/>
      <c r="O38" s="304"/>
      <c r="P38" s="304"/>
      <c r="Q38" s="280">
        <f t="shared" si="5"/>
        <v>137254</v>
      </c>
      <c r="R38" s="281">
        <f t="shared" si="6"/>
        <v>1</v>
      </c>
      <c r="S38" s="283" t="str">
        <f t="shared" si="7"/>
        <v/>
      </c>
      <c r="T38" s="223"/>
      <c r="U38" s="223"/>
      <c r="V38" s="223"/>
      <c r="W38" s="223"/>
      <c r="X38" s="223"/>
      <c r="Y38" s="223"/>
      <c r="Z38" s="223"/>
      <c r="AA38" s="223"/>
      <c r="AB38" s="223"/>
      <c r="AC38" s="223"/>
      <c r="AD38" s="223"/>
      <c r="AE38" s="223"/>
      <c r="AF38" s="223"/>
      <c r="AG38" s="223"/>
      <c r="AH38" s="223"/>
      <c r="AI38" s="223"/>
      <c r="AJ38" s="223"/>
      <c r="AK38" s="223"/>
      <c r="AL38" s="149"/>
      <c r="AM38" s="149"/>
      <c r="AN38" s="149"/>
    </row>
    <row r="39" spans="1:40" x14ac:dyDescent="0.3">
      <c r="A39" s="149"/>
      <c r="B39" s="260">
        <v>15</v>
      </c>
      <c r="C39" s="278">
        <f t="shared" si="3"/>
        <v>7</v>
      </c>
      <c r="D39" s="81" t="s">
        <v>803</v>
      </c>
      <c r="E39" s="248"/>
      <c r="F39" s="88" t="s">
        <v>125</v>
      </c>
      <c r="G39" s="88" t="s">
        <v>127</v>
      </c>
      <c r="H39" s="305"/>
      <c r="I39" s="136">
        <v>1</v>
      </c>
      <c r="J39" s="8">
        <v>0.24</v>
      </c>
      <c r="K39" s="279">
        <f t="shared" si="4"/>
        <v>0.24</v>
      </c>
      <c r="L39" s="78">
        <v>240384.86000000002</v>
      </c>
      <c r="M39" s="303"/>
      <c r="N39" s="304"/>
      <c r="O39" s="304"/>
      <c r="P39" s="304"/>
      <c r="Q39" s="280">
        <f t="shared" si="5"/>
        <v>240384.86000000002</v>
      </c>
      <c r="R39" s="281">
        <f t="shared" si="6"/>
        <v>1</v>
      </c>
      <c r="S39" s="283" t="str">
        <f t="shared" si="7"/>
        <v/>
      </c>
      <c r="T39" s="223"/>
      <c r="U39" s="223"/>
      <c r="V39" s="223"/>
      <c r="W39" s="223"/>
      <c r="X39" s="223"/>
      <c r="Y39" s="223"/>
      <c r="Z39" s="223"/>
      <c r="AA39" s="223"/>
      <c r="AB39" s="223"/>
      <c r="AC39" s="223"/>
      <c r="AD39" s="223"/>
      <c r="AE39" s="223"/>
      <c r="AF39" s="223"/>
      <c r="AG39" s="223"/>
      <c r="AH39" s="223"/>
      <c r="AI39" s="223"/>
      <c r="AJ39" s="223"/>
      <c r="AK39" s="223"/>
      <c r="AL39" s="149"/>
      <c r="AM39" s="149"/>
      <c r="AN39" s="149"/>
    </row>
    <row r="40" spans="1:40" x14ac:dyDescent="0.3">
      <c r="A40" s="149"/>
      <c r="B40" s="260">
        <v>16</v>
      </c>
      <c r="C40" s="278">
        <f t="shared" si="3"/>
        <v>7</v>
      </c>
      <c r="D40" s="81" t="s">
        <v>829</v>
      </c>
      <c r="E40" s="248"/>
      <c r="F40" s="88" t="s">
        <v>125</v>
      </c>
      <c r="G40" s="88" t="s">
        <v>127</v>
      </c>
      <c r="H40" s="305"/>
      <c r="I40" s="136">
        <v>1</v>
      </c>
      <c r="J40" s="8">
        <v>0.02</v>
      </c>
      <c r="K40" s="279">
        <f t="shared" si="4"/>
        <v>0.02</v>
      </c>
      <c r="L40" s="78">
        <v>143608.47</v>
      </c>
      <c r="M40" s="303"/>
      <c r="N40" s="304"/>
      <c r="O40" s="304"/>
      <c r="P40" s="304"/>
      <c r="Q40" s="280">
        <f t="shared" si="5"/>
        <v>143608.47</v>
      </c>
      <c r="R40" s="281">
        <f t="shared" si="6"/>
        <v>1</v>
      </c>
      <c r="S40" s="283" t="str">
        <f t="shared" si="7"/>
        <v/>
      </c>
      <c r="T40" s="223"/>
      <c r="U40" s="223"/>
      <c r="V40" s="223"/>
      <c r="W40" s="223"/>
      <c r="X40" s="223"/>
      <c r="Y40" s="223"/>
      <c r="Z40" s="223"/>
      <c r="AA40" s="223"/>
      <c r="AB40" s="223"/>
      <c r="AC40" s="223"/>
      <c r="AD40" s="223"/>
      <c r="AE40" s="223"/>
      <c r="AF40" s="223"/>
      <c r="AG40" s="223"/>
      <c r="AH40" s="223"/>
      <c r="AI40" s="223"/>
      <c r="AJ40" s="223"/>
      <c r="AK40" s="223"/>
      <c r="AL40" s="149"/>
      <c r="AM40" s="149"/>
      <c r="AN40" s="149"/>
    </row>
    <row r="41" spans="1:40" ht="30.6" x14ac:dyDescent="0.3">
      <c r="A41" s="149"/>
      <c r="B41" s="260">
        <v>17</v>
      </c>
      <c r="C41" s="278">
        <f t="shared" si="3"/>
        <v>7</v>
      </c>
      <c r="D41" s="81" t="s">
        <v>830</v>
      </c>
      <c r="E41" s="248"/>
      <c r="F41" s="88" t="s">
        <v>125</v>
      </c>
      <c r="G41" s="88" t="s">
        <v>127</v>
      </c>
      <c r="H41" s="305"/>
      <c r="I41" s="136">
        <v>1</v>
      </c>
      <c r="J41" s="8">
        <v>1</v>
      </c>
      <c r="K41" s="279">
        <f t="shared" si="4"/>
        <v>1</v>
      </c>
      <c r="L41" s="78">
        <v>120023.76999999999</v>
      </c>
      <c r="M41" s="303"/>
      <c r="N41" s="304"/>
      <c r="O41" s="304"/>
      <c r="P41" s="304"/>
      <c r="Q41" s="280">
        <f t="shared" si="5"/>
        <v>120023.76999999999</v>
      </c>
      <c r="R41" s="281">
        <f t="shared" si="6"/>
        <v>1</v>
      </c>
      <c r="S41" s="283" t="str">
        <f t="shared" si="7"/>
        <v/>
      </c>
      <c r="T41" s="223"/>
      <c r="U41" s="223"/>
      <c r="V41" s="223"/>
      <c r="W41" s="223"/>
      <c r="X41" s="223"/>
      <c r="Y41" s="223"/>
      <c r="Z41" s="223"/>
      <c r="AA41" s="223"/>
      <c r="AB41" s="223"/>
      <c r="AC41" s="223"/>
      <c r="AD41" s="223"/>
      <c r="AE41" s="223"/>
      <c r="AF41" s="223"/>
      <c r="AG41" s="223"/>
      <c r="AH41" s="223"/>
      <c r="AI41" s="223"/>
      <c r="AJ41" s="223"/>
      <c r="AK41" s="223"/>
      <c r="AL41" s="149"/>
      <c r="AM41" s="149"/>
      <c r="AN41" s="149"/>
    </row>
    <row r="42" spans="1:40" x14ac:dyDescent="0.3">
      <c r="A42" s="149"/>
      <c r="B42" s="260">
        <v>18</v>
      </c>
      <c r="C42" s="278">
        <f t="shared" si="3"/>
        <v>7</v>
      </c>
      <c r="D42" s="81" t="s">
        <v>804</v>
      </c>
      <c r="E42" s="248"/>
      <c r="F42" s="88" t="s">
        <v>125</v>
      </c>
      <c r="G42" s="88" t="s">
        <v>121</v>
      </c>
      <c r="H42" s="305"/>
      <c r="I42" s="136">
        <v>1</v>
      </c>
      <c r="J42" s="8">
        <v>0.35</v>
      </c>
      <c r="K42" s="279">
        <f t="shared" si="4"/>
        <v>0.35</v>
      </c>
      <c r="L42" s="78">
        <v>238280</v>
      </c>
      <c r="M42" s="303"/>
      <c r="N42" s="304"/>
      <c r="O42" s="304"/>
      <c r="P42" s="304"/>
      <c r="Q42" s="280">
        <f t="shared" si="5"/>
        <v>238280</v>
      </c>
      <c r="R42" s="281">
        <f t="shared" si="6"/>
        <v>1</v>
      </c>
      <c r="S42" s="283" t="str">
        <f t="shared" si="7"/>
        <v/>
      </c>
      <c r="T42" s="223"/>
      <c r="U42" s="223"/>
      <c r="V42" s="223"/>
      <c r="W42" s="223"/>
      <c r="X42" s="223"/>
      <c r="Y42" s="223"/>
      <c r="Z42" s="223"/>
      <c r="AA42" s="223"/>
      <c r="AB42" s="223"/>
      <c r="AC42" s="223"/>
      <c r="AD42" s="223"/>
      <c r="AE42" s="223"/>
      <c r="AF42" s="223"/>
      <c r="AG42" s="223"/>
      <c r="AH42" s="223"/>
      <c r="AI42" s="223"/>
      <c r="AJ42" s="223"/>
      <c r="AK42" s="223"/>
      <c r="AL42" s="149"/>
      <c r="AM42" s="149"/>
      <c r="AN42" s="149"/>
    </row>
    <row r="43" spans="1:40" ht="30.6" x14ac:dyDescent="0.3">
      <c r="A43" s="149"/>
      <c r="B43" s="260">
        <v>19</v>
      </c>
      <c r="C43" s="278">
        <f t="shared" si="3"/>
        <v>7</v>
      </c>
      <c r="D43" s="81" t="s">
        <v>805</v>
      </c>
      <c r="E43" s="248"/>
      <c r="F43" s="88" t="s">
        <v>125</v>
      </c>
      <c r="G43" s="88" t="s">
        <v>121</v>
      </c>
      <c r="H43" s="305"/>
      <c r="I43" s="136">
        <v>1</v>
      </c>
      <c r="J43" s="8">
        <v>1</v>
      </c>
      <c r="K43" s="279">
        <f t="shared" si="4"/>
        <v>1</v>
      </c>
      <c r="L43" s="78">
        <v>160586.13</v>
      </c>
      <c r="M43" s="303"/>
      <c r="N43" s="304"/>
      <c r="O43" s="304"/>
      <c r="P43" s="304"/>
      <c r="Q43" s="280">
        <f t="shared" si="5"/>
        <v>160586.13</v>
      </c>
      <c r="R43" s="281">
        <f t="shared" si="6"/>
        <v>1</v>
      </c>
      <c r="S43" s="283" t="str">
        <f t="shared" si="7"/>
        <v/>
      </c>
      <c r="T43" s="223"/>
      <c r="U43" s="223"/>
      <c r="V43" s="223"/>
      <c r="W43" s="223"/>
      <c r="X43" s="223"/>
      <c r="Y43" s="223"/>
      <c r="Z43" s="223"/>
      <c r="AA43" s="223"/>
      <c r="AB43" s="223"/>
      <c r="AC43" s="223"/>
      <c r="AD43" s="223"/>
      <c r="AE43" s="223"/>
      <c r="AF43" s="223"/>
      <c r="AG43" s="223"/>
      <c r="AH43" s="223"/>
      <c r="AI43" s="223"/>
      <c r="AJ43" s="223"/>
      <c r="AK43" s="223"/>
      <c r="AL43" s="149"/>
      <c r="AM43" s="149"/>
      <c r="AN43" s="149"/>
    </row>
    <row r="44" spans="1:40" x14ac:dyDescent="0.3">
      <c r="A44" s="149"/>
      <c r="B44" s="260">
        <v>20</v>
      </c>
      <c r="C44" s="278">
        <f t="shared" si="3"/>
        <v>7</v>
      </c>
      <c r="D44" s="81" t="s">
        <v>806</v>
      </c>
      <c r="E44" s="248"/>
      <c r="F44" s="88" t="s">
        <v>125</v>
      </c>
      <c r="G44" s="88" t="s">
        <v>121</v>
      </c>
      <c r="H44" s="305"/>
      <c r="I44" s="136">
        <v>1</v>
      </c>
      <c r="J44" s="8">
        <v>1</v>
      </c>
      <c r="K44" s="279">
        <f t="shared" si="4"/>
        <v>1</v>
      </c>
      <c r="L44" s="78">
        <v>237951.64</v>
      </c>
      <c r="M44" s="303"/>
      <c r="N44" s="304"/>
      <c r="O44" s="304"/>
      <c r="P44" s="304"/>
      <c r="Q44" s="280">
        <f t="shared" si="5"/>
        <v>237951.64</v>
      </c>
      <c r="R44" s="281">
        <f t="shared" si="6"/>
        <v>1</v>
      </c>
      <c r="S44" s="283" t="str">
        <f t="shared" si="7"/>
        <v/>
      </c>
      <c r="T44" s="223"/>
      <c r="U44" s="223"/>
      <c r="V44" s="223"/>
      <c r="W44" s="223"/>
      <c r="X44" s="223"/>
      <c r="Y44" s="223"/>
      <c r="Z44" s="223"/>
      <c r="AA44" s="223"/>
      <c r="AB44" s="223"/>
      <c r="AC44" s="223"/>
      <c r="AD44" s="223"/>
      <c r="AE44" s="223"/>
      <c r="AF44" s="223"/>
      <c r="AG44" s="223"/>
      <c r="AH44" s="223"/>
      <c r="AI44" s="223"/>
      <c r="AJ44" s="223"/>
      <c r="AK44" s="223"/>
      <c r="AL44" s="149"/>
      <c r="AM44" s="149"/>
      <c r="AN44" s="149"/>
    </row>
    <row r="45" spans="1:40" x14ac:dyDescent="0.3">
      <c r="A45" s="149"/>
      <c r="B45" s="260">
        <v>21</v>
      </c>
      <c r="C45" s="278">
        <f t="shared" si="3"/>
        <v>7</v>
      </c>
      <c r="D45" s="81" t="s">
        <v>807</v>
      </c>
      <c r="E45" s="248"/>
      <c r="F45" s="88" t="s">
        <v>125</v>
      </c>
      <c r="G45" s="88" t="s">
        <v>121</v>
      </c>
      <c r="H45" s="305"/>
      <c r="I45" s="136">
        <v>1</v>
      </c>
      <c r="J45" s="8">
        <v>0.05</v>
      </c>
      <c r="K45" s="279">
        <f t="shared" si="4"/>
        <v>0.05</v>
      </c>
      <c r="L45" s="78">
        <v>688860.85</v>
      </c>
      <c r="M45" s="303"/>
      <c r="N45" s="304"/>
      <c r="O45" s="304"/>
      <c r="P45" s="304"/>
      <c r="Q45" s="280">
        <f t="shared" si="5"/>
        <v>688860.85</v>
      </c>
      <c r="R45" s="281">
        <f t="shared" si="6"/>
        <v>1</v>
      </c>
      <c r="S45" s="283" t="str">
        <f t="shared" si="7"/>
        <v/>
      </c>
      <c r="T45" s="223"/>
      <c r="U45" s="223"/>
      <c r="V45" s="223"/>
      <c r="W45" s="223"/>
      <c r="X45" s="223"/>
      <c r="Y45" s="223"/>
      <c r="Z45" s="223"/>
      <c r="AA45" s="223"/>
      <c r="AB45" s="223"/>
      <c r="AC45" s="223"/>
      <c r="AD45" s="223"/>
      <c r="AE45" s="223"/>
      <c r="AF45" s="223"/>
      <c r="AG45" s="223"/>
      <c r="AH45" s="223"/>
      <c r="AI45" s="223"/>
      <c r="AJ45" s="223"/>
      <c r="AK45" s="223"/>
      <c r="AL45" s="149"/>
      <c r="AM45" s="149"/>
      <c r="AN45" s="149"/>
    </row>
    <row r="46" spans="1:40" x14ac:dyDescent="0.3">
      <c r="A46" s="149"/>
      <c r="B46" s="260">
        <v>22</v>
      </c>
      <c r="C46" s="278">
        <f t="shared" si="3"/>
        <v>7</v>
      </c>
      <c r="D46" s="81" t="s">
        <v>831</v>
      </c>
      <c r="E46" s="248"/>
      <c r="F46" s="88" t="s">
        <v>125</v>
      </c>
      <c r="G46" s="88" t="s">
        <v>121</v>
      </c>
      <c r="H46" s="305"/>
      <c r="I46" s="136">
        <v>1</v>
      </c>
      <c r="J46" s="8">
        <v>1</v>
      </c>
      <c r="K46" s="279">
        <f t="shared" si="4"/>
        <v>1</v>
      </c>
      <c r="L46" s="78">
        <v>533651.67999999993</v>
      </c>
      <c r="M46" s="303"/>
      <c r="N46" s="304"/>
      <c r="O46" s="304"/>
      <c r="P46" s="304"/>
      <c r="Q46" s="280">
        <f t="shared" si="5"/>
        <v>533651.67999999993</v>
      </c>
      <c r="R46" s="281">
        <f t="shared" si="6"/>
        <v>1</v>
      </c>
      <c r="S46" s="283" t="str">
        <f t="shared" si="7"/>
        <v/>
      </c>
      <c r="T46" s="223"/>
      <c r="U46" s="223"/>
      <c r="V46" s="223"/>
      <c r="W46" s="223"/>
      <c r="X46" s="223"/>
      <c r="Y46" s="223"/>
      <c r="Z46" s="223"/>
      <c r="AA46" s="223"/>
      <c r="AB46" s="223"/>
      <c r="AC46" s="223"/>
      <c r="AD46" s="223"/>
      <c r="AE46" s="223"/>
      <c r="AF46" s="223"/>
      <c r="AG46" s="223"/>
      <c r="AH46" s="223"/>
      <c r="AI46" s="223"/>
      <c r="AJ46" s="223"/>
      <c r="AK46" s="223"/>
      <c r="AL46" s="149"/>
      <c r="AM46" s="149"/>
      <c r="AN46" s="149"/>
    </row>
    <row r="47" spans="1:40" x14ac:dyDescent="0.3">
      <c r="A47" s="149"/>
      <c r="B47" s="260">
        <v>23</v>
      </c>
      <c r="C47" s="278">
        <f t="shared" si="3"/>
        <v>7</v>
      </c>
      <c r="D47" s="81" t="s">
        <v>834</v>
      </c>
      <c r="E47" s="81" t="s">
        <v>835</v>
      </c>
      <c r="F47" s="88" t="s">
        <v>125</v>
      </c>
      <c r="G47" s="88" t="s">
        <v>129</v>
      </c>
      <c r="H47" s="305"/>
      <c r="I47" s="136">
        <v>1</v>
      </c>
      <c r="J47" s="8">
        <v>0.1</v>
      </c>
      <c r="K47" s="279">
        <f t="shared" si="4"/>
        <v>0.1</v>
      </c>
      <c r="L47" s="78">
        <v>401603</v>
      </c>
      <c r="M47" s="303"/>
      <c r="N47" s="304"/>
      <c r="O47" s="304"/>
      <c r="P47" s="304"/>
      <c r="Q47" s="280">
        <f t="shared" si="5"/>
        <v>401603</v>
      </c>
      <c r="R47" s="281">
        <f t="shared" si="6"/>
        <v>1</v>
      </c>
      <c r="S47" s="283" t="str">
        <f t="shared" si="7"/>
        <v/>
      </c>
      <c r="T47" s="223"/>
      <c r="U47" s="223"/>
      <c r="V47" s="223"/>
      <c r="W47" s="223"/>
      <c r="X47" s="223"/>
      <c r="Y47" s="223"/>
      <c r="Z47" s="223"/>
      <c r="AA47" s="223"/>
      <c r="AB47" s="223"/>
      <c r="AC47" s="223"/>
      <c r="AD47" s="223"/>
      <c r="AE47" s="223"/>
      <c r="AF47" s="223"/>
      <c r="AG47" s="223"/>
      <c r="AH47" s="223"/>
      <c r="AI47" s="223"/>
      <c r="AJ47" s="223"/>
      <c r="AK47" s="223"/>
      <c r="AL47" s="149"/>
      <c r="AM47" s="149"/>
      <c r="AN47" s="149"/>
    </row>
    <row r="48" spans="1:40" x14ac:dyDescent="0.3">
      <c r="A48" s="149"/>
      <c r="B48" s="260">
        <v>24</v>
      </c>
      <c r="C48" s="278">
        <f t="shared" si="3"/>
        <v>7</v>
      </c>
      <c r="D48" s="81" t="s">
        <v>808</v>
      </c>
      <c r="E48" s="248"/>
      <c r="F48" s="88" t="s">
        <v>125</v>
      </c>
      <c r="G48" s="88" t="s">
        <v>122</v>
      </c>
      <c r="H48" s="305"/>
      <c r="I48" s="136">
        <v>1</v>
      </c>
      <c r="J48" s="8">
        <v>0.94</v>
      </c>
      <c r="K48" s="279">
        <f t="shared" si="4"/>
        <v>0.94</v>
      </c>
      <c r="L48" s="78">
        <v>3851525.0700000003</v>
      </c>
      <c r="M48" s="303"/>
      <c r="N48" s="304"/>
      <c r="O48" s="304"/>
      <c r="P48" s="304"/>
      <c r="Q48" s="280">
        <f t="shared" si="5"/>
        <v>3851525.0700000003</v>
      </c>
      <c r="R48" s="281">
        <f t="shared" si="6"/>
        <v>1</v>
      </c>
      <c r="S48" s="283" t="str">
        <f t="shared" si="7"/>
        <v/>
      </c>
      <c r="T48" s="223"/>
      <c r="U48" s="223"/>
      <c r="V48" s="223"/>
      <c r="W48" s="223"/>
      <c r="X48" s="223"/>
      <c r="Y48" s="223"/>
      <c r="Z48" s="223"/>
      <c r="AA48" s="223"/>
      <c r="AB48" s="223"/>
      <c r="AC48" s="223"/>
      <c r="AD48" s="223"/>
      <c r="AE48" s="223"/>
      <c r="AF48" s="223"/>
      <c r="AG48" s="223"/>
      <c r="AH48" s="223"/>
      <c r="AI48" s="223"/>
      <c r="AJ48" s="223"/>
      <c r="AK48" s="223"/>
      <c r="AL48" s="149"/>
      <c r="AM48" s="149"/>
      <c r="AN48" s="149"/>
    </row>
    <row r="49" spans="1:40" x14ac:dyDescent="0.3">
      <c r="A49" s="149"/>
      <c r="B49" s="260">
        <v>25</v>
      </c>
      <c r="C49" s="278">
        <f t="shared" si="3"/>
        <v>7</v>
      </c>
      <c r="D49" s="81" t="s">
        <v>822</v>
      </c>
      <c r="E49" s="248"/>
      <c r="F49" s="88" t="s">
        <v>125</v>
      </c>
      <c r="G49" s="88" t="s">
        <v>118</v>
      </c>
      <c r="H49" s="305"/>
      <c r="I49" s="136">
        <v>1</v>
      </c>
      <c r="J49" s="8">
        <v>1</v>
      </c>
      <c r="K49" s="279">
        <f t="shared" si="4"/>
        <v>1</v>
      </c>
      <c r="L49" s="78">
        <v>112441.01000000001</v>
      </c>
      <c r="M49" s="303"/>
      <c r="N49" s="304"/>
      <c r="O49" s="304"/>
      <c r="P49" s="304"/>
      <c r="Q49" s="280">
        <f t="shared" si="5"/>
        <v>112441.01000000001</v>
      </c>
      <c r="R49" s="281">
        <f t="shared" si="6"/>
        <v>1</v>
      </c>
      <c r="S49" s="283" t="str">
        <f t="shared" si="7"/>
        <v/>
      </c>
      <c r="T49" s="223"/>
      <c r="U49" s="223"/>
      <c r="V49" s="223"/>
      <c r="W49" s="223"/>
      <c r="X49" s="223"/>
      <c r="Y49" s="223"/>
      <c r="Z49" s="223"/>
      <c r="AA49" s="223"/>
      <c r="AB49" s="223"/>
      <c r="AC49" s="223"/>
      <c r="AD49" s="223"/>
      <c r="AE49" s="223"/>
      <c r="AF49" s="223"/>
      <c r="AG49" s="223"/>
      <c r="AH49" s="223"/>
      <c r="AI49" s="223"/>
      <c r="AJ49" s="223"/>
      <c r="AK49" s="223"/>
      <c r="AL49" s="149"/>
      <c r="AM49" s="149"/>
      <c r="AN49" s="149"/>
    </row>
    <row r="50" spans="1:40" x14ac:dyDescent="0.3">
      <c r="A50" s="149"/>
      <c r="B50" s="260">
        <v>26</v>
      </c>
      <c r="C50" s="278">
        <f t="shared" si="3"/>
        <v>7</v>
      </c>
      <c r="D50" s="81" t="s">
        <v>832</v>
      </c>
      <c r="E50" s="81" t="s">
        <v>809</v>
      </c>
      <c r="F50" s="88" t="s">
        <v>125</v>
      </c>
      <c r="G50" s="88" t="s">
        <v>118</v>
      </c>
      <c r="H50" s="305"/>
      <c r="I50" s="136">
        <v>1</v>
      </c>
      <c r="J50" s="8">
        <v>1</v>
      </c>
      <c r="K50" s="279">
        <f t="shared" si="4"/>
        <v>1</v>
      </c>
      <c r="L50" s="78">
        <v>146548</v>
      </c>
      <c r="M50" s="303"/>
      <c r="N50" s="304"/>
      <c r="O50" s="304"/>
      <c r="P50" s="304"/>
      <c r="Q50" s="280">
        <f t="shared" si="5"/>
        <v>146548</v>
      </c>
      <c r="R50" s="281">
        <f t="shared" si="6"/>
        <v>1</v>
      </c>
      <c r="S50" s="283" t="str">
        <f t="shared" si="7"/>
        <v/>
      </c>
      <c r="T50" s="223"/>
      <c r="U50" s="223"/>
      <c r="V50" s="223"/>
      <c r="W50" s="223"/>
      <c r="X50" s="223"/>
      <c r="Y50" s="223"/>
      <c r="Z50" s="223"/>
      <c r="AA50" s="223"/>
      <c r="AB50" s="223"/>
      <c r="AC50" s="223"/>
      <c r="AD50" s="223"/>
      <c r="AE50" s="223"/>
      <c r="AF50" s="223"/>
      <c r="AG50" s="223"/>
      <c r="AH50" s="223"/>
      <c r="AI50" s="223"/>
      <c r="AJ50" s="223"/>
      <c r="AK50" s="223"/>
      <c r="AL50" s="149"/>
      <c r="AM50" s="149"/>
      <c r="AN50" s="149"/>
    </row>
    <row r="51" spans="1:40" x14ac:dyDescent="0.3">
      <c r="A51" s="149"/>
      <c r="B51" s="260">
        <v>27</v>
      </c>
      <c r="C51" s="278">
        <f t="shared" si="3"/>
        <v>7</v>
      </c>
      <c r="D51" s="81" t="s">
        <v>833</v>
      </c>
      <c r="E51" s="248"/>
      <c r="F51" s="88" t="s">
        <v>125</v>
      </c>
      <c r="G51" s="88" t="s">
        <v>118</v>
      </c>
      <c r="H51" s="305"/>
      <c r="I51" s="136">
        <v>1</v>
      </c>
      <c r="J51" s="136">
        <v>1</v>
      </c>
      <c r="K51" s="279">
        <f t="shared" si="4"/>
        <v>1</v>
      </c>
      <c r="L51" s="78">
        <v>381629.21051954653</v>
      </c>
      <c r="M51" s="303"/>
      <c r="N51" s="304"/>
      <c r="O51" s="304"/>
      <c r="P51" s="304"/>
      <c r="Q51" s="280">
        <f t="shared" si="5"/>
        <v>381629.21051954653</v>
      </c>
      <c r="R51" s="281">
        <f t="shared" si="6"/>
        <v>1</v>
      </c>
      <c r="S51" s="283" t="str">
        <f t="shared" si="7"/>
        <v/>
      </c>
      <c r="T51" s="223"/>
      <c r="U51" s="223"/>
      <c r="V51" s="223"/>
      <c r="W51" s="223"/>
      <c r="X51" s="223"/>
      <c r="Y51" s="223"/>
      <c r="Z51" s="223"/>
      <c r="AA51" s="223"/>
      <c r="AB51" s="223"/>
      <c r="AC51" s="223"/>
      <c r="AD51" s="223"/>
      <c r="AE51" s="223"/>
      <c r="AF51" s="223"/>
      <c r="AG51" s="223"/>
      <c r="AH51" s="223"/>
      <c r="AI51" s="223"/>
      <c r="AJ51" s="223"/>
      <c r="AK51" s="223"/>
      <c r="AL51" s="149"/>
      <c r="AM51" s="149"/>
      <c r="AN51" s="149"/>
    </row>
    <row r="52" spans="1:40" x14ac:dyDescent="0.3">
      <c r="A52" s="149"/>
      <c r="B52" s="260">
        <v>28</v>
      </c>
      <c r="C52" s="278">
        <f t="shared" si="3"/>
        <v>7</v>
      </c>
      <c r="D52" s="81" t="s">
        <v>810</v>
      </c>
      <c r="E52" s="248"/>
      <c r="F52" s="88" t="s">
        <v>125</v>
      </c>
      <c r="G52" s="88" t="s">
        <v>130</v>
      </c>
      <c r="H52" s="305"/>
      <c r="I52" s="136">
        <v>1</v>
      </c>
      <c r="J52" s="8">
        <v>0.61</v>
      </c>
      <c r="K52" s="279">
        <f t="shared" si="4"/>
        <v>0.61</v>
      </c>
      <c r="L52" s="78">
        <v>137782.17000000001</v>
      </c>
      <c r="M52" s="303"/>
      <c r="N52" s="304"/>
      <c r="O52" s="304"/>
      <c r="P52" s="304"/>
      <c r="Q52" s="280">
        <f t="shared" si="5"/>
        <v>137782.17000000001</v>
      </c>
      <c r="R52" s="281">
        <f t="shared" si="6"/>
        <v>1</v>
      </c>
      <c r="S52" s="283" t="str">
        <f t="shared" si="7"/>
        <v/>
      </c>
      <c r="T52" s="223"/>
      <c r="U52" s="223"/>
      <c r="V52" s="223"/>
      <c r="W52" s="223"/>
      <c r="X52" s="223"/>
      <c r="Y52" s="223"/>
      <c r="Z52" s="223"/>
      <c r="AA52" s="223"/>
      <c r="AB52" s="223"/>
      <c r="AC52" s="223"/>
      <c r="AD52" s="223"/>
      <c r="AE52" s="223"/>
      <c r="AF52" s="223"/>
      <c r="AG52" s="223"/>
      <c r="AH52" s="223"/>
      <c r="AI52" s="223"/>
      <c r="AJ52" s="223"/>
      <c r="AK52" s="223"/>
      <c r="AL52" s="149"/>
      <c r="AM52" s="149"/>
      <c r="AN52" s="149"/>
    </row>
    <row r="53" spans="1:40" x14ac:dyDescent="0.3">
      <c r="A53" s="149"/>
      <c r="B53" s="260">
        <v>29</v>
      </c>
      <c r="C53" s="278">
        <f t="shared" si="3"/>
        <v>7</v>
      </c>
      <c r="D53" s="81" t="s">
        <v>811</v>
      </c>
      <c r="E53" s="248"/>
      <c r="F53" s="88" t="s">
        <v>125</v>
      </c>
      <c r="G53" s="88" t="s">
        <v>130</v>
      </c>
      <c r="H53" s="305"/>
      <c r="I53" s="136">
        <v>1</v>
      </c>
      <c r="J53" s="8">
        <v>0.41</v>
      </c>
      <c r="K53" s="279">
        <f t="shared" si="4"/>
        <v>0.41</v>
      </c>
      <c r="L53" s="78">
        <v>171486</v>
      </c>
      <c r="M53" s="303"/>
      <c r="N53" s="304"/>
      <c r="O53" s="304"/>
      <c r="P53" s="304"/>
      <c r="Q53" s="280">
        <f t="shared" si="5"/>
        <v>171486</v>
      </c>
      <c r="R53" s="281">
        <f t="shared" si="6"/>
        <v>1</v>
      </c>
      <c r="S53" s="283" t="str">
        <f t="shared" si="7"/>
        <v/>
      </c>
      <c r="T53" s="223"/>
      <c r="U53" s="223"/>
      <c r="V53" s="223"/>
      <c r="W53" s="223"/>
      <c r="X53" s="223"/>
      <c r="Y53" s="223"/>
      <c r="Z53" s="223"/>
      <c r="AA53" s="223"/>
      <c r="AB53" s="223"/>
      <c r="AC53" s="223"/>
      <c r="AD53" s="223"/>
      <c r="AE53" s="223"/>
      <c r="AF53" s="223"/>
      <c r="AG53" s="223"/>
      <c r="AH53" s="223"/>
      <c r="AI53" s="223"/>
      <c r="AJ53" s="223"/>
      <c r="AK53" s="223"/>
      <c r="AL53" s="149"/>
      <c r="AM53" s="149"/>
      <c r="AN53" s="149"/>
    </row>
    <row r="54" spans="1:40" x14ac:dyDescent="0.3">
      <c r="A54" s="149"/>
      <c r="B54" s="260">
        <v>30</v>
      </c>
      <c r="C54" s="278">
        <f t="shared" si="3"/>
        <v>7</v>
      </c>
      <c r="D54" s="81" t="s">
        <v>812</v>
      </c>
      <c r="E54" s="248"/>
      <c r="F54" s="88" t="s">
        <v>125</v>
      </c>
      <c r="G54" s="88" t="s">
        <v>130</v>
      </c>
      <c r="H54" s="305"/>
      <c r="I54" s="136">
        <v>1</v>
      </c>
      <c r="J54" s="8">
        <v>0.31</v>
      </c>
      <c r="K54" s="279">
        <f t="shared" si="4"/>
        <v>0.31</v>
      </c>
      <c r="L54" s="78">
        <v>276114.81</v>
      </c>
      <c r="M54" s="303"/>
      <c r="N54" s="304"/>
      <c r="O54" s="304"/>
      <c r="P54" s="304"/>
      <c r="Q54" s="280">
        <f t="shared" si="5"/>
        <v>276114.81</v>
      </c>
      <c r="R54" s="281">
        <f t="shared" si="6"/>
        <v>1</v>
      </c>
      <c r="S54" s="283" t="str">
        <f t="shared" si="7"/>
        <v/>
      </c>
      <c r="T54" s="223"/>
      <c r="U54" s="223"/>
      <c r="V54" s="223"/>
      <c r="W54" s="223"/>
      <c r="X54" s="223"/>
      <c r="Y54" s="223"/>
      <c r="Z54" s="223"/>
      <c r="AA54" s="223"/>
      <c r="AB54" s="223"/>
      <c r="AC54" s="223"/>
      <c r="AD54" s="223"/>
      <c r="AE54" s="223"/>
      <c r="AF54" s="223"/>
      <c r="AG54" s="223"/>
      <c r="AH54" s="223"/>
      <c r="AI54" s="223"/>
      <c r="AJ54" s="223"/>
      <c r="AK54" s="223"/>
      <c r="AL54" s="149"/>
      <c r="AM54" s="149"/>
      <c r="AN54" s="149"/>
    </row>
    <row r="55" spans="1:40" x14ac:dyDescent="0.3">
      <c r="A55" s="149"/>
      <c r="B55" s="260">
        <v>31</v>
      </c>
      <c r="C55" s="278">
        <f t="shared" si="3"/>
        <v>7</v>
      </c>
      <c r="D55" s="81" t="s">
        <v>813</v>
      </c>
      <c r="E55" s="248"/>
      <c r="F55" s="88" t="s">
        <v>125</v>
      </c>
      <c r="G55" s="88" t="s">
        <v>130</v>
      </c>
      <c r="H55" s="305"/>
      <c r="I55" s="136">
        <v>1</v>
      </c>
      <c r="J55" s="8">
        <v>0.04</v>
      </c>
      <c r="K55" s="279">
        <f t="shared" si="4"/>
        <v>0.04</v>
      </c>
      <c r="L55" s="78">
        <v>207054.39999999997</v>
      </c>
      <c r="M55" s="303"/>
      <c r="N55" s="304"/>
      <c r="O55" s="304"/>
      <c r="P55" s="304"/>
      <c r="Q55" s="280">
        <f t="shared" si="5"/>
        <v>207054.39999999997</v>
      </c>
      <c r="R55" s="281">
        <f t="shared" si="6"/>
        <v>1</v>
      </c>
      <c r="S55" s="283" t="str">
        <f t="shared" si="7"/>
        <v/>
      </c>
      <c r="T55" s="223"/>
      <c r="U55" s="223"/>
      <c r="V55" s="223"/>
      <c r="W55" s="223"/>
      <c r="X55" s="223"/>
      <c r="Y55" s="223"/>
      <c r="Z55" s="223"/>
      <c r="AA55" s="223"/>
      <c r="AB55" s="223"/>
      <c r="AC55" s="223"/>
      <c r="AD55" s="223"/>
      <c r="AE55" s="223"/>
      <c r="AF55" s="223"/>
      <c r="AG55" s="223"/>
      <c r="AH55" s="223"/>
      <c r="AI55" s="223"/>
      <c r="AJ55" s="223"/>
      <c r="AK55" s="223"/>
      <c r="AL55" s="149"/>
      <c r="AM55" s="149"/>
      <c r="AN55" s="149"/>
    </row>
    <row r="56" spans="1:40" x14ac:dyDescent="0.3">
      <c r="A56" s="149"/>
      <c r="B56" s="260">
        <v>32</v>
      </c>
      <c r="C56" s="278">
        <f t="shared" si="3"/>
        <v>7</v>
      </c>
      <c r="D56" s="81" t="s">
        <v>814</v>
      </c>
      <c r="E56" s="248"/>
      <c r="F56" s="88" t="s">
        <v>125</v>
      </c>
      <c r="G56" s="88" t="s">
        <v>130</v>
      </c>
      <c r="H56" s="305"/>
      <c r="I56" s="136">
        <v>1</v>
      </c>
      <c r="J56" s="8">
        <v>0</v>
      </c>
      <c r="K56" s="279">
        <f t="shared" si="4"/>
        <v>0</v>
      </c>
      <c r="L56" s="78">
        <v>142702</v>
      </c>
      <c r="M56" s="303"/>
      <c r="N56" s="304"/>
      <c r="O56" s="304"/>
      <c r="P56" s="304"/>
      <c r="Q56" s="280">
        <f t="shared" si="5"/>
        <v>142702</v>
      </c>
      <c r="R56" s="281">
        <f t="shared" si="6"/>
        <v>1</v>
      </c>
      <c r="S56" s="283" t="str">
        <f t="shared" si="7"/>
        <v/>
      </c>
      <c r="T56" s="223"/>
      <c r="U56" s="223"/>
      <c r="V56" s="223"/>
      <c r="W56" s="223"/>
      <c r="X56" s="223"/>
      <c r="Y56" s="223"/>
      <c r="Z56" s="223"/>
      <c r="AA56" s="223"/>
      <c r="AB56" s="223"/>
      <c r="AC56" s="223"/>
      <c r="AD56" s="223"/>
      <c r="AE56" s="223"/>
      <c r="AF56" s="223"/>
      <c r="AG56" s="223"/>
      <c r="AH56" s="223"/>
      <c r="AI56" s="223"/>
      <c r="AJ56" s="223"/>
      <c r="AK56" s="223"/>
      <c r="AL56" s="149"/>
      <c r="AM56" s="149"/>
      <c r="AN56" s="149"/>
    </row>
    <row r="57" spans="1:40" x14ac:dyDescent="0.3">
      <c r="A57" s="149"/>
      <c r="B57" s="260">
        <v>33</v>
      </c>
      <c r="C57" s="278">
        <f t="shared" si="3"/>
        <v>7</v>
      </c>
      <c r="D57" s="81" t="s">
        <v>815</v>
      </c>
      <c r="E57" s="248"/>
      <c r="F57" s="88" t="s">
        <v>125</v>
      </c>
      <c r="G57" s="88" t="s">
        <v>130</v>
      </c>
      <c r="H57" s="305"/>
      <c r="I57" s="136">
        <v>1</v>
      </c>
      <c r="J57" s="8">
        <v>0.32</v>
      </c>
      <c r="K57" s="279">
        <f t="shared" si="4"/>
        <v>0.32</v>
      </c>
      <c r="L57" s="78">
        <v>828311.57</v>
      </c>
      <c r="M57" s="303"/>
      <c r="N57" s="304"/>
      <c r="O57" s="304"/>
      <c r="P57" s="304"/>
      <c r="Q57" s="280">
        <f t="shared" si="5"/>
        <v>828311.57</v>
      </c>
      <c r="R57" s="281">
        <f t="shared" si="6"/>
        <v>1</v>
      </c>
      <c r="S57" s="283" t="str">
        <f t="shared" si="7"/>
        <v/>
      </c>
      <c r="T57" s="223"/>
      <c r="U57" s="223"/>
      <c r="V57" s="223"/>
      <c r="W57" s="223"/>
      <c r="X57" s="223"/>
      <c r="Y57" s="223"/>
      <c r="Z57" s="223"/>
      <c r="AA57" s="223"/>
      <c r="AB57" s="223"/>
      <c r="AC57" s="223"/>
      <c r="AD57" s="223"/>
      <c r="AE57" s="223"/>
      <c r="AF57" s="223"/>
      <c r="AG57" s="223"/>
      <c r="AH57" s="223"/>
      <c r="AI57" s="223"/>
      <c r="AJ57" s="223"/>
      <c r="AK57" s="223"/>
      <c r="AL57" s="149"/>
      <c r="AM57" s="149"/>
      <c r="AN57" s="149"/>
    </row>
    <row r="58" spans="1:40" x14ac:dyDescent="0.3">
      <c r="A58" s="149"/>
      <c r="B58" s="260">
        <v>34</v>
      </c>
      <c r="C58" s="278">
        <f t="shared" si="3"/>
        <v>7</v>
      </c>
      <c r="D58" s="81" t="s">
        <v>816</v>
      </c>
      <c r="E58" s="248"/>
      <c r="F58" s="88" t="s">
        <v>125</v>
      </c>
      <c r="G58" s="88" t="s">
        <v>128</v>
      </c>
      <c r="H58" s="305"/>
      <c r="I58" s="136">
        <v>1</v>
      </c>
      <c r="J58" s="8">
        <v>0</v>
      </c>
      <c r="K58" s="279">
        <f t="shared" si="4"/>
        <v>0</v>
      </c>
      <c r="L58" s="78">
        <f>240081.71+78000</f>
        <v>318081.70999999996</v>
      </c>
      <c r="M58" s="303"/>
      <c r="N58" s="304"/>
      <c r="O58" s="304"/>
      <c r="P58" s="304"/>
      <c r="Q58" s="280">
        <f t="shared" si="5"/>
        <v>318081.70999999996</v>
      </c>
      <c r="R58" s="281">
        <f t="shared" si="6"/>
        <v>1</v>
      </c>
      <c r="S58" s="283" t="str">
        <f t="shared" si="7"/>
        <v/>
      </c>
      <c r="T58" s="223"/>
      <c r="U58" s="223"/>
      <c r="V58" s="223"/>
      <c r="W58" s="223"/>
      <c r="X58" s="223"/>
      <c r="Y58" s="223"/>
      <c r="Z58" s="223"/>
      <c r="AA58" s="223"/>
      <c r="AB58" s="223"/>
      <c r="AC58" s="223"/>
      <c r="AD58" s="223"/>
      <c r="AE58" s="223"/>
      <c r="AF58" s="223"/>
      <c r="AG58" s="223"/>
      <c r="AH58" s="223"/>
      <c r="AI58" s="223"/>
      <c r="AJ58" s="223"/>
      <c r="AK58" s="223"/>
      <c r="AL58" s="149"/>
      <c r="AM58" s="149"/>
      <c r="AN58" s="149"/>
    </row>
    <row r="59" spans="1:40" x14ac:dyDescent="0.3">
      <c r="A59" s="149"/>
      <c r="B59" s="260">
        <v>35</v>
      </c>
      <c r="C59" s="278">
        <f t="shared" si="3"/>
        <v>7</v>
      </c>
      <c r="D59" s="81" t="s">
        <v>129</v>
      </c>
      <c r="E59" s="248"/>
      <c r="F59" s="88" t="s">
        <v>125</v>
      </c>
      <c r="G59" s="88" t="s">
        <v>129</v>
      </c>
      <c r="H59" s="305"/>
      <c r="I59" s="136">
        <v>1</v>
      </c>
      <c r="J59" s="8">
        <v>0.1</v>
      </c>
      <c r="K59" s="279">
        <f t="shared" si="4"/>
        <v>0.1</v>
      </c>
      <c r="L59" s="78">
        <f>'[3]RER Mapping updated'!$E$55</f>
        <v>0</v>
      </c>
      <c r="M59" s="303"/>
      <c r="N59" s="304"/>
      <c r="O59" s="304"/>
      <c r="P59" s="304"/>
      <c r="Q59" s="280">
        <f t="shared" si="5"/>
        <v>0</v>
      </c>
      <c r="R59" s="281">
        <f t="shared" si="6"/>
        <v>1</v>
      </c>
      <c r="S59" s="283" t="str">
        <f t="shared" si="7"/>
        <v/>
      </c>
      <c r="T59" s="223"/>
      <c r="U59" s="223"/>
      <c r="V59" s="223"/>
      <c r="W59" s="223"/>
      <c r="X59" s="223"/>
      <c r="Y59" s="223"/>
      <c r="Z59" s="223"/>
      <c r="AA59" s="223"/>
      <c r="AB59" s="223"/>
      <c r="AC59" s="223"/>
      <c r="AD59" s="223"/>
      <c r="AE59" s="223"/>
      <c r="AF59" s="223"/>
      <c r="AG59" s="223"/>
      <c r="AH59" s="223"/>
      <c r="AI59" s="223"/>
      <c r="AJ59" s="223"/>
      <c r="AK59" s="223"/>
      <c r="AL59" s="149"/>
      <c r="AM59" s="149"/>
      <c r="AN59" s="149"/>
    </row>
    <row r="60" spans="1:40" x14ac:dyDescent="0.3">
      <c r="A60" s="149"/>
      <c r="B60" s="260">
        <v>36</v>
      </c>
      <c r="C60" s="309" t="str">
        <f t="shared" si="3"/>
        <v/>
      </c>
      <c r="D60" s="248"/>
      <c r="E60" s="248"/>
      <c r="F60" s="305"/>
      <c r="G60" s="305"/>
      <c r="H60" s="306"/>
      <c r="I60" s="307"/>
      <c r="J60" s="307"/>
      <c r="K60" s="107" t="str">
        <f t="shared" si="4"/>
        <v/>
      </c>
      <c r="L60" s="247"/>
      <c r="M60" s="303"/>
      <c r="N60" s="304"/>
      <c r="O60" s="304"/>
      <c r="P60" s="304"/>
      <c r="Q60" s="310">
        <f t="shared" si="5"/>
        <v>0</v>
      </c>
      <c r="R60" s="281" t="str">
        <f t="shared" si="6"/>
        <v/>
      </c>
      <c r="S60" s="283" t="str">
        <f t="shared" si="7"/>
        <v/>
      </c>
      <c r="T60" s="223"/>
      <c r="U60" s="223"/>
      <c r="V60" s="223"/>
      <c r="W60" s="223"/>
      <c r="X60" s="223"/>
      <c r="Y60" s="223"/>
      <c r="Z60" s="223"/>
      <c r="AA60" s="223"/>
      <c r="AB60" s="223"/>
      <c r="AC60" s="223"/>
      <c r="AD60" s="223"/>
      <c r="AE60" s="223"/>
      <c r="AF60" s="223"/>
      <c r="AG60" s="223"/>
      <c r="AH60" s="223"/>
      <c r="AI60" s="223"/>
      <c r="AJ60" s="223"/>
      <c r="AK60" s="223"/>
      <c r="AL60" s="149"/>
      <c r="AM60" s="149"/>
      <c r="AN60" s="149"/>
    </row>
    <row r="61" spans="1:40" x14ac:dyDescent="0.3">
      <c r="A61" s="149"/>
      <c r="B61" s="260">
        <v>37</v>
      </c>
      <c r="C61" s="309" t="str">
        <f t="shared" si="3"/>
        <v/>
      </c>
      <c r="D61" s="248"/>
      <c r="E61" s="248"/>
      <c r="F61" s="305"/>
      <c r="G61" s="305"/>
      <c r="H61" s="306"/>
      <c r="I61" s="307"/>
      <c r="J61" s="307"/>
      <c r="K61" s="107" t="str">
        <f t="shared" si="4"/>
        <v/>
      </c>
      <c r="L61" s="247"/>
      <c r="M61" s="303"/>
      <c r="N61" s="304"/>
      <c r="O61" s="304"/>
      <c r="P61" s="304"/>
      <c r="Q61" s="310">
        <f t="shared" si="5"/>
        <v>0</v>
      </c>
      <c r="R61" s="281" t="str">
        <f t="shared" si="6"/>
        <v/>
      </c>
      <c r="S61" s="283" t="str">
        <f t="shared" si="7"/>
        <v/>
      </c>
      <c r="T61" s="223"/>
      <c r="U61" s="223"/>
      <c r="V61" s="223"/>
      <c r="W61" s="223"/>
      <c r="X61" s="223"/>
      <c r="Y61" s="223"/>
      <c r="Z61" s="223"/>
      <c r="AA61" s="223"/>
      <c r="AB61" s="223"/>
      <c r="AC61" s="223"/>
      <c r="AD61" s="223"/>
      <c r="AE61" s="223"/>
      <c r="AF61" s="223"/>
      <c r="AG61" s="223"/>
      <c r="AH61" s="223"/>
      <c r="AI61" s="223"/>
      <c r="AJ61" s="223"/>
      <c r="AK61" s="223"/>
      <c r="AL61" s="149"/>
      <c r="AM61" s="149"/>
      <c r="AN61" s="149"/>
    </row>
    <row r="62" spans="1:40" x14ac:dyDescent="0.3">
      <c r="A62" s="149"/>
      <c r="B62" s="260">
        <v>38</v>
      </c>
      <c r="C62" s="309" t="str">
        <f t="shared" si="3"/>
        <v/>
      </c>
      <c r="D62" s="248"/>
      <c r="E62" s="248"/>
      <c r="F62" s="305"/>
      <c r="G62" s="305"/>
      <c r="H62" s="306"/>
      <c r="I62" s="307"/>
      <c r="J62" s="307"/>
      <c r="K62" s="107" t="str">
        <f t="shared" si="4"/>
        <v/>
      </c>
      <c r="L62" s="247"/>
      <c r="M62" s="303"/>
      <c r="N62" s="304"/>
      <c r="O62" s="304"/>
      <c r="P62" s="304"/>
      <c r="Q62" s="310">
        <f t="shared" si="5"/>
        <v>0</v>
      </c>
      <c r="R62" s="281" t="str">
        <f t="shared" si="6"/>
        <v/>
      </c>
      <c r="S62" s="283" t="str">
        <f t="shared" si="7"/>
        <v/>
      </c>
      <c r="T62" s="223"/>
      <c r="U62" s="223"/>
      <c r="V62" s="223"/>
      <c r="W62" s="223"/>
      <c r="X62" s="223"/>
      <c r="Y62" s="223"/>
      <c r="Z62" s="223"/>
      <c r="AA62" s="223"/>
      <c r="AB62" s="223"/>
      <c r="AC62" s="223"/>
      <c r="AD62" s="223"/>
      <c r="AE62" s="223"/>
      <c r="AF62" s="223"/>
      <c r="AG62" s="223"/>
      <c r="AH62" s="223"/>
      <c r="AI62" s="223"/>
      <c r="AJ62" s="223"/>
      <c r="AK62" s="223"/>
      <c r="AL62" s="149"/>
      <c r="AM62" s="149"/>
      <c r="AN62" s="149"/>
    </row>
    <row r="63" spans="1:40" x14ac:dyDescent="0.3">
      <c r="A63" s="149"/>
      <c r="B63" s="260">
        <v>39</v>
      </c>
      <c r="C63" s="309" t="str">
        <f t="shared" si="3"/>
        <v/>
      </c>
      <c r="D63" s="248"/>
      <c r="E63" s="248"/>
      <c r="F63" s="305"/>
      <c r="G63" s="305"/>
      <c r="H63" s="306"/>
      <c r="I63" s="307"/>
      <c r="J63" s="307"/>
      <c r="K63" s="107" t="str">
        <f t="shared" si="4"/>
        <v/>
      </c>
      <c r="L63" s="247"/>
      <c r="M63" s="303"/>
      <c r="N63" s="304"/>
      <c r="O63" s="304"/>
      <c r="P63" s="304"/>
      <c r="Q63" s="310">
        <f t="shared" si="5"/>
        <v>0</v>
      </c>
      <c r="R63" s="281" t="str">
        <f t="shared" si="6"/>
        <v/>
      </c>
      <c r="S63" s="283" t="str">
        <f t="shared" si="7"/>
        <v/>
      </c>
      <c r="T63" s="223"/>
      <c r="U63" s="223"/>
      <c r="V63" s="223"/>
      <c r="W63" s="223"/>
      <c r="X63" s="223"/>
      <c r="Y63" s="223"/>
      <c r="Z63" s="223"/>
      <c r="AA63" s="223"/>
      <c r="AB63" s="223"/>
      <c r="AC63" s="223"/>
      <c r="AD63" s="223"/>
      <c r="AE63" s="223"/>
      <c r="AF63" s="223"/>
      <c r="AG63" s="223"/>
      <c r="AH63" s="223"/>
      <c r="AI63" s="223"/>
      <c r="AJ63" s="223"/>
      <c r="AK63" s="223"/>
      <c r="AL63" s="149"/>
      <c r="AM63" s="149"/>
      <c r="AN63" s="149"/>
    </row>
    <row r="64" spans="1:40" x14ac:dyDescent="0.3">
      <c r="A64" s="149"/>
      <c r="B64" s="260">
        <v>40</v>
      </c>
      <c r="C64" s="309" t="str">
        <f t="shared" si="3"/>
        <v/>
      </c>
      <c r="D64" s="248"/>
      <c r="E64" s="248"/>
      <c r="F64" s="305"/>
      <c r="G64" s="305"/>
      <c r="H64" s="306"/>
      <c r="I64" s="307"/>
      <c r="J64" s="307"/>
      <c r="K64" s="107" t="str">
        <f t="shared" si="4"/>
        <v/>
      </c>
      <c r="L64" s="247"/>
      <c r="M64" s="303"/>
      <c r="N64" s="304"/>
      <c r="O64" s="304"/>
      <c r="P64" s="304"/>
      <c r="Q64" s="310">
        <f t="shared" si="5"/>
        <v>0</v>
      </c>
      <c r="R64" s="281" t="str">
        <f t="shared" si="6"/>
        <v/>
      </c>
      <c r="S64" s="283" t="str">
        <f t="shared" si="7"/>
        <v/>
      </c>
      <c r="T64" s="223"/>
      <c r="U64" s="223"/>
      <c r="V64" s="223"/>
      <c r="W64" s="223"/>
      <c r="X64" s="223"/>
      <c r="Y64" s="223"/>
      <c r="Z64" s="223"/>
      <c r="AA64" s="223"/>
      <c r="AB64" s="223"/>
      <c r="AC64" s="223"/>
      <c r="AD64" s="223"/>
      <c r="AE64" s="223"/>
      <c r="AF64" s="223"/>
      <c r="AG64" s="223"/>
      <c r="AH64" s="223"/>
      <c r="AI64" s="223"/>
      <c r="AJ64" s="223"/>
      <c r="AK64" s="223"/>
      <c r="AL64" s="149"/>
      <c r="AM64" s="149"/>
      <c r="AN64" s="149"/>
    </row>
    <row r="65" spans="1:40" x14ac:dyDescent="0.3">
      <c r="A65" s="149"/>
      <c r="B65" s="260">
        <v>41</v>
      </c>
      <c r="C65" s="309" t="str">
        <f t="shared" si="3"/>
        <v/>
      </c>
      <c r="D65" s="248"/>
      <c r="E65" s="248"/>
      <c r="F65" s="305"/>
      <c r="G65" s="305"/>
      <c r="H65" s="306"/>
      <c r="I65" s="307"/>
      <c r="J65" s="307"/>
      <c r="K65" s="107" t="str">
        <f t="shared" si="4"/>
        <v/>
      </c>
      <c r="L65" s="247"/>
      <c r="M65" s="303"/>
      <c r="N65" s="304"/>
      <c r="O65" s="304"/>
      <c r="P65" s="304"/>
      <c r="Q65" s="310">
        <f t="shared" si="5"/>
        <v>0</v>
      </c>
      <c r="R65" s="281" t="str">
        <f t="shared" si="6"/>
        <v/>
      </c>
      <c r="S65" s="283" t="str">
        <f t="shared" si="7"/>
        <v/>
      </c>
      <c r="T65" s="223"/>
      <c r="U65" s="223"/>
      <c r="V65" s="223"/>
      <c r="W65" s="223"/>
      <c r="X65" s="223"/>
      <c r="Y65" s="223"/>
      <c r="Z65" s="223"/>
      <c r="AA65" s="223"/>
      <c r="AB65" s="223"/>
      <c r="AC65" s="223"/>
      <c r="AD65" s="223"/>
      <c r="AE65" s="223"/>
      <c r="AF65" s="223"/>
      <c r="AG65" s="223"/>
      <c r="AH65" s="223"/>
      <c r="AI65" s="223"/>
      <c r="AJ65" s="223"/>
      <c r="AK65" s="223"/>
      <c r="AL65" s="149"/>
      <c r="AM65" s="149"/>
      <c r="AN65" s="149"/>
    </row>
    <row r="66" spans="1:40" x14ac:dyDescent="0.3">
      <c r="A66" s="149"/>
      <c r="B66" s="260">
        <v>42</v>
      </c>
      <c r="C66" s="309" t="str">
        <f t="shared" ref="C66:C97" si="8">IF(AND(NOT(COUNTA(D66:J66)),(NOT(COUNTA(L66:P66)))),"",VLOOKUP($D$9,Info_County_Code,2,FALSE))</f>
        <v/>
      </c>
      <c r="D66" s="248"/>
      <c r="E66" s="248"/>
      <c r="F66" s="305"/>
      <c r="G66" s="305"/>
      <c r="H66" s="306"/>
      <c r="I66" s="307"/>
      <c r="J66" s="307"/>
      <c r="K66" s="107" t="str">
        <f t="shared" si="4"/>
        <v/>
      </c>
      <c r="L66" s="247"/>
      <c r="M66" s="303"/>
      <c r="N66" s="304"/>
      <c r="O66" s="304"/>
      <c r="P66" s="304"/>
      <c r="Q66" s="310">
        <f t="shared" si="5"/>
        <v>0</v>
      </c>
      <c r="R66" s="281" t="str">
        <f t="shared" si="6"/>
        <v/>
      </c>
      <c r="S66" s="283" t="str">
        <f t="shared" si="7"/>
        <v/>
      </c>
      <c r="T66" s="223"/>
      <c r="U66" s="223"/>
      <c r="V66" s="223"/>
      <c r="W66" s="223"/>
      <c r="X66" s="223"/>
      <c r="Y66" s="223"/>
      <c r="Z66" s="223"/>
      <c r="AA66" s="223"/>
      <c r="AB66" s="223"/>
      <c r="AC66" s="223"/>
      <c r="AD66" s="223"/>
      <c r="AE66" s="223"/>
      <c r="AF66" s="223"/>
      <c r="AG66" s="223"/>
      <c r="AH66" s="223"/>
      <c r="AI66" s="223"/>
      <c r="AJ66" s="223"/>
      <c r="AK66" s="223"/>
      <c r="AL66" s="149"/>
      <c r="AM66" s="149"/>
      <c r="AN66" s="149"/>
    </row>
    <row r="67" spans="1:40" x14ac:dyDescent="0.3">
      <c r="A67" s="149"/>
      <c r="B67" s="260">
        <v>43</v>
      </c>
      <c r="C67" s="309" t="str">
        <f t="shared" si="8"/>
        <v/>
      </c>
      <c r="D67" s="248"/>
      <c r="E67" s="248"/>
      <c r="F67" s="305"/>
      <c r="G67" s="305"/>
      <c r="H67" s="306"/>
      <c r="I67" s="307"/>
      <c r="J67" s="307"/>
      <c r="K67" s="107" t="str">
        <f t="shared" si="4"/>
        <v/>
      </c>
      <c r="L67" s="247"/>
      <c r="M67" s="303"/>
      <c r="N67" s="304"/>
      <c r="O67" s="304"/>
      <c r="P67" s="304"/>
      <c r="Q67" s="310">
        <f t="shared" si="5"/>
        <v>0</v>
      </c>
      <c r="R67" s="281" t="str">
        <f t="shared" si="6"/>
        <v/>
      </c>
      <c r="S67" s="283" t="str">
        <f t="shared" si="7"/>
        <v/>
      </c>
      <c r="T67" s="223"/>
      <c r="U67" s="223"/>
      <c r="V67" s="223"/>
      <c r="W67" s="223"/>
      <c r="X67" s="223"/>
      <c r="Y67" s="223"/>
      <c r="Z67" s="223"/>
      <c r="AA67" s="223"/>
      <c r="AB67" s="223"/>
      <c r="AC67" s="223"/>
      <c r="AD67" s="223"/>
      <c r="AE67" s="223"/>
      <c r="AF67" s="223"/>
      <c r="AG67" s="223"/>
      <c r="AH67" s="223"/>
      <c r="AI67" s="223"/>
      <c r="AJ67" s="223"/>
      <c r="AK67" s="223"/>
      <c r="AL67" s="149"/>
      <c r="AM67" s="149"/>
      <c r="AN67" s="149"/>
    </row>
    <row r="68" spans="1:40" x14ac:dyDescent="0.3">
      <c r="A68" s="149"/>
      <c r="B68" s="260">
        <v>44</v>
      </c>
      <c r="C68" s="309" t="str">
        <f t="shared" si="8"/>
        <v/>
      </c>
      <c r="D68" s="248"/>
      <c r="E68" s="248"/>
      <c r="F68" s="305"/>
      <c r="G68" s="305"/>
      <c r="H68" s="306"/>
      <c r="I68" s="307"/>
      <c r="J68" s="307"/>
      <c r="K68" s="107" t="str">
        <f t="shared" si="4"/>
        <v/>
      </c>
      <c r="L68" s="247"/>
      <c r="M68" s="303"/>
      <c r="N68" s="304"/>
      <c r="O68" s="304"/>
      <c r="P68" s="304"/>
      <c r="Q68" s="310">
        <f t="shared" si="5"/>
        <v>0</v>
      </c>
      <c r="R68" s="281" t="str">
        <f t="shared" si="6"/>
        <v/>
      </c>
      <c r="S68" s="283" t="str">
        <f t="shared" si="7"/>
        <v/>
      </c>
      <c r="T68" s="223"/>
      <c r="U68" s="223"/>
      <c r="V68" s="223"/>
      <c r="W68" s="223"/>
      <c r="X68" s="223"/>
      <c r="Y68" s="223"/>
      <c r="Z68" s="223"/>
      <c r="AA68" s="223"/>
      <c r="AB68" s="223"/>
      <c r="AC68" s="223"/>
      <c r="AD68" s="223"/>
      <c r="AE68" s="223"/>
      <c r="AF68" s="223"/>
      <c r="AG68" s="223"/>
      <c r="AH68" s="223"/>
      <c r="AI68" s="223"/>
      <c r="AJ68" s="223"/>
      <c r="AK68" s="223"/>
      <c r="AL68" s="149"/>
      <c r="AM68" s="149"/>
      <c r="AN68" s="149"/>
    </row>
    <row r="69" spans="1:40" x14ac:dyDescent="0.3">
      <c r="A69" s="149"/>
      <c r="B69" s="260">
        <v>45</v>
      </c>
      <c r="C69" s="309" t="str">
        <f t="shared" si="8"/>
        <v/>
      </c>
      <c r="D69" s="248"/>
      <c r="E69" s="248"/>
      <c r="F69" s="305"/>
      <c r="G69" s="305"/>
      <c r="H69" s="306"/>
      <c r="I69" s="307"/>
      <c r="J69" s="307"/>
      <c r="K69" s="107" t="str">
        <f t="shared" si="4"/>
        <v/>
      </c>
      <c r="L69" s="247"/>
      <c r="M69" s="303"/>
      <c r="N69" s="304"/>
      <c r="O69" s="304"/>
      <c r="P69" s="304"/>
      <c r="Q69" s="310">
        <f t="shared" si="5"/>
        <v>0</v>
      </c>
      <c r="R69" s="281" t="str">
        <f t="shared" si="6"/>
        <v/>
      </c>
      <c r="S69" s="283" t="str">
        <f t="shared" si="7"/>
        <v/>
      </c>
      <c r="T69" s="223"/>
      <c r="U69" s="223"/>
      <c r="V69" s="223"/>
      <c r="W69" s="223"/>
      <c r="X69" s="223"/>
      <c r="Y69" s="223"/>
      <c r="Z69" s="223"/>
      <c r="AA69" s="223"/>
      <c r="AB69" s="223"/>
      <c r="AC69" s="223"/>
      <c r="AD69" s="223"/>
      <c r="AE69" s="223"/>
      <c r="AF69" s="223"/>
      <c r="AG69" s="223"/>
      <c r="AH69" s="223"/>
      <c r="AI69" s="223"/>
      <c r="AJ69" s="223"/>
      <c r="AK69" s="223"/>
      <c r="AL69" s="149"/>
      <c r="AM69" s="149"/>
      <c r="AN69" s="149"/>
    </row>
    <row r="70" spans="1:40" x14ac:dyDescent="0.3">
      <c r="A70" s="149"/>
      <c r="B70" s="260">
        <v>46</v>
      </c>
      <c r="C70" s="309" t="str">
        <f t="shared" si="8"/>
        <v/>
      </c>
      <c r="D70" s="248"/>
      <c r="E70" s="248"/>
      <c r="F70" s="305"/>
      <c r="G70" s="305"/>
      <c r="H70" s="306"/>
      <c r="I70" s="307"/>
      <c r="J70" s="307"/>
      <c r="K70" s="107" t="str">
        <f t="shared" si="4"/>
        <v/>
      </c>
      <c r="L70" s="247"/>
      <c r="M70" s="303"/>
      <c r="N70" s="304"/>
      <c r="O70" s="304"/>
      <c r="P70" s="304"/>
      <c r="Q70" s="310">
        <f t="shared" si="5"/>
        <v>0</v>
      </c>
      <c r="R70" s="281" t="str">
        <f t="shared" si="6"/>
        <v/>
      </c>
      <c r="S70" s="283" t="str">
        <f t="shared" si="7"/>
        <v/>
      </c>
      <c r="T70" s="223"/>
      <c r="U70" s="223"/>
      <c r="V70" s="223"/>
      <c r="W70" s="223"/>
      <c r="X70" s="223"/>
      <c r="Y70" s="223"/>
      <c r="Z70" s="223"/>
      <c r="AA70" s="223"/>
      <c r="AB70" s="223"/>
      <c r="AC70" s="223"/>
      <c r="AD70" s="223"/>
      <c r="AE70" s="223"/>
      <c r="AF70" s="223"/>
      <c r="AG70" s="223"/>
      <c r="AH70" s="223"/>
      <c r="AI70" s="223"/>
      <c r="AJ70" s="223"/>
      <c r="AK70" s="223"/>
      <c r="AL70" s="149"/>
      <c r="AM70" s="149"/>
      <c r="AN70" s="149"/>
    </row>
    <row r="71" spans="1:40" x14ac:dyDescent="0.3">
      <c r="A71" s="149"/>
      <c r="B71" s="260">
        <v>47</v>
      </c>
      <c r="C71" s="309" t="str">
        <f t="shared" si="8"/>
        <v/>
      </c>
      <c r="D71" s="248"/>
      <c r="E71" s="248"/>
      <c r="F71" s="305"/>
      <c r="G71" s="305"/>
      <c r="H71" s="306"/>
      <c r="I71" s="307"/>
      <c r="J71" s="307"/>
      <c r="K71" s="107" t="str">
        <f t="shared" si="4"/>
        <v/>
      </c>
      <c r="L71" s="247"/>
      <c r="M71" s="303"/>
      <c r="N71" s="304"/>
      <c r="O71" s="304"/>
      <c r="P71" s="304"/>
      <c r="Q71" s="310">
        <f t="shared" si="5"/>
        <v>0</v>
      </c>
      <c r="R71" s="281" t="str">
        <f t="shared" si="6"/>
        <v/>
      </c>
      <c r="S71" s="283" t="str">
        <f t="shared" si="7"/>
        <v/>
      </c>
      <c r="T71" s="223"/>
      <c r="U71" s="223"/>
      <c r="V71" s="223"/>
      <c r="W71" s="223"/>
      <c r="X71" s="223"/>
      <c r="Y71" s="223"/>
      <c r="Z71" s="223"/>
      <c r="AA71" s="223"/>
      <c r="AB71" s="223"/>
      <c r="AC71" s="223"/>
      <c r="AD71" s="223"/>
      <c r="AE71" s="223"/>
      <c r="AF71" s="223"/>
      <c r="AG71" s="223"/>
      <c r="AH71" s="223"/>
      <c r="AI71" s="223"/>
      <c r="AJ71" s="223"/>
      <c r="AK71" s="223"/>
      <c r="AL71" s="149"/>
      <c r="AM71" s="149"/>
      <c r="AN71" s="149"/>
    </row>
    <row r="72" spans="1:40" x14ac:dyDescent="0.3">
      <c r="A72" s="149"/>
      <c r="B72" s="260">
        <v>48</v>
      </c>
      <c r="C72" s="309" t="str">
        <f t="shared" si="8"/>
        <v/>
      </c>
      <c r="D72" s="248"/>
      <c r="E72" s="248"/>
      <c r="F72" s="305"/>
      <c r="G72" s="305"/>
      <c r="H72" s="306"/>
      <c r="I72" s="307"/>
      <c r="J72" s="307"/>
      <c r="K72" s="107" t="str">
        <f t="shared" si="4"/>
        <v/>
      </c>
      <c r="L72" s="247"/>
      <c r="M72" s="303"/>
      <c r="N72" s="304"/>
      <c r="O72" s="304"/>
      <c r="P72" s="304"/>
      <c r="Q72" s="310">
        <f t="shared" si="5"/>
        <v>0</v>
      </c>
      <c r="R72" s="281" t="str">
        <f t="shared" si="6"/>
        <v/>
      </c>
      <c r="S72" s="283" t="str">
        <f t="shared" si="7"/>
        <v/>
      </c>
      <c r="T72" s="223"/>
      <c r="U72" s="223"/>
      <c r="V72" s="223"/>
      <c r="W72" s="223"/>
      <c r="X72" s="223"/>
      <c r="Y72" s="223"/>
      <c r="Z72" s="223"/>
      <c r="AA72" s="223"/>
      <c r="AB72" s="223"/>
      <c r="AC72" s="223"/>
      <c r="AD72" s="223"/>
      <c r="AE72" s="223"/>
      <c r="AF72" s="223"/>
      <c r="AG72" s="223"/>
      <c r="AH72" s="223"/>
      <c r="AI72" s="223"/>
      <c r="AJ72" s="223"/>
      <c r="AK72" s="223"/>
      <c r="AL72" s="149"/>
      <c r="AM72" s="149"/>
      <c r="AN72" s="149"/>
    </row>
    <row r="73" spans="1:40" x14ac:dyDescent="0.3">
      <c r="A73" s="149"/>
      <c r="B73" s="260">
        <v>49</v>
      </c>
      <c r="C73" s="309" t="str">
        <f t="shared" si="8"/>
        <v/>
      </c>
      <c r="D73" s="248"/>
      <c r="E73" s="248"/>
      <c r="F73" s="305"/>
      <c r="G73" s="305"/>
      <c r="H73" s="306"/>
      <c r="I73" s="307"/>
      <c r="J73" s="307"/>
      <c r="K73" s="107" t="str">
        <f t="shared" si="4"/>
        <v/>
      </c>
      <c r="L73" s="247"/>
      <c r="M73" s="303"/>
      <c r="N73" s="304"/>
      <c r="O73" s="304"/>
      <c r="P73" s="304"/>
      <c r="Q73" s="310">
        <f t="shared" si="5"/>
        <v>0</v>
      </c>
      <c r="R73" s="281" t="str">
        <f t="shared" si="6"/>
        <v/>
      </c>
      <c r="S73" s="283" t="str">
        <f t="shared" si="7"/>
        <v/>
      </c>
      <c r="T73" s="223"/>
      <c r="U73" s="223"/>
      <c r="V73" s="223"/>
      <c r="W73" s="223"/>
      <c r="X73" s="223"/>
      <c r="Y73" s="223"/>
      <c r="Z73" s="223"/>
      <c r="AA73" s="223"/>
      <c r="AB73" s="223"/>
      <c r="AC73" s="223"/>
      <c r="AD73" s="223"/>
      <c r="AE73" s="223"/>
      <c r="AF73" s="223"/>
      <c r="AG73" s="223"/>
      <c r="AH73" s="223"/>
      <c r="AI73" s="223"/>
      <c r="AJ73" s="223"/>
      <c r="AK73" s="223"/>
      <c r="AL73" s="149"/>
      <c r="AM73" s="149"/>
      <c r="AN73" s="149"/>
    </row>
    <row r="74" spans="1:40" x14ac:dyDescent="0.3">
      <c r="A74" s="149"/>
      <c r="B74" s="260">
        <v>50</v>
      </c>
      <c r="C74" s="309" t="str">
        <f t="shared" si="8"/>
        <v/>
      </c>
      <c r="D74" s="248"/>
      <c r="E74" s="248"/>
      <c r="F74" s="305"/>
      <c r="G74" s="305"/>
      <c r="H74" s="306"/>
      <c r="I74" s="307"/>
      <c r="J74" s="307"/>
      <c r="K74" s="107" t="str">
        <f t="shared" si="4"/>
        <v/>
      </c>
      <c r="L74" s="247"/>
      <c r="M74" s="303"/>
      <c r="N74" s="304"/>
      <c r="O74" s="304"/>
      <c r="P74" s="304"/>
      <c r="Q74" s="310">
        <f t="shared" si="5"/>
        <v>0</v>
      </c>
      <c r="R74" s="281" t="str">
        <f t="shared" si="6"/>
        <v/>
      </c>
      <c r="S74" s="283" t="str">
        <f t="shared" si="7"/>
        <v/>
      </c>
      <c r="T74" s="223"/>
      <c r="U74" s="223"/>
      <c r="V74" s="223"/>
      <c r="W74" s="223"/>
      <c r="X74" s="223"/>
      <c r="Y74" s="223"/>
      <c r="Z74" s="223"/>
      <c r="AA74" s="223"/>
      <c r="AB74" s="223"/>
      <c r="AC74" s="223"/>
      <c r="AD74" s="223"/>
      <c r="AE74" s="223"/>
      <c r="AF74" s="223"/>
      <c r="AG74" s="223"/>
      <c r="AH74" s="223"/>
      <c r="AI74" s="223"/>
      <c r="AJ74" s="223"/>
      <c r="AK74" s="223"/>
      <c r="AL74" s="149"/>
      <c r="AM74" s="149"/>
      <c r="AN74" s="149"/>
    </row>
    <row r="75" spans="1:40" x14ac:dyDescent="0.3">
      <c r="A75" s="149"/>
      <c r="B75" s="260">
        <v>51</v>
      </c>
      <c r="C75" s="309" t="str">
        <f t="shared" si="8"/>
        <v/>
      </c>
      <c r="D75" s="248"/>
      <c r="E75" s="248"/>
      <c r="F75" s="305"/>
      <c r="G75" s="305"/>
      <c r="H75" s="306"/>
      <c r="I75" s="307"/>
      <c r="J75" s="307"/>
      <c r="K75" s="107" t="str">
        <f t="shared" si="4"/>
        <v/>
      </c>
      <c r="L75" s="247"/>
      <c r="M75" s="303"/>
      <c r="N75" s="304"/>
      <c r="O75" s="304"/>
      <c r="P75" s="304"/>
      <c r="Q75" s="310">
        <f t="shared" si="5"/>
        <v>0</v>
      </c>
      <c r="R75" s="281" t="str">
        <f t="shared" si="6"/>
        <v/>
      </c>
      <c r="S75" s="283" t="str">
        <f t="shared" si="7"/>
        <v/>
      </c>
      <c r="T75" s="223"/>
      <c r="U75" s="223"/>
      <c r="V75" s="223"/>
      <c r="W75" s="223"/>
      <c r="X75" s="223"/>
      <c r="Y75" s="223"/>
      <c r="Z75" s="223"/>
      <c r="AA75" s="223"/>
      <c r="AB75" s="223"/>
      <c r="AC75" s="223"/>
      <c r="AD75" s="223"/>
      <c r="AE75" s="223"/>
      <c r="AF75" s="223"/>
      <c r="AG75" s="223"/>
      <c r="AH75" s="223"/>
      <c r="AI75" s="223"/>
      <c r="AJ75" s="223"/>
      <c r="AK75" s="223"/>
      <c r="AL75" s="149"/>
      <c r="AM75" s="149"/>
      <c r="AN75" s="149"/>
    </row>
    <row r="76" spans="1:40" x14ac:dyDescent="0.3">
      <c r="A76" s="149"/>
      <c r="B76" s="260">
        <v>52</v>
      </c>
      <c r="C76" s="309" t="str">
        <f t="shared" si="8"/>
        <v/>
      </c>
      <c r="D76" s="248"/>
      <c r="E76" s="248"/>
      <c r="F76" s="305"/>
      <c r="G76" s="305"/>
      <c r="H76" s="306"/>
      <c r="I76" s="307"/>
      <c r="J76" s="307"/>
      <c r="K76" s="107" t="str">
        <f t="shared" si="4"/>
        <v/>
      </c>
      <c r="L76" s="247"/>
      <c r="M76" s="303"/>
      <c r="N76" s="304"/>
      <c r="O76" s="304"/>
      <c r="P76" s="304"/>
      <c r="Q76" s="310">
        <f t="shared" si="5"/>
        <v>0</v>
      </c>
      <c r="R76" s="281" t="str">
        <f t="shared" si="6"/>
        <v/>
      </c>
      <c r="S76" s="283" t="str">
        <f t="shared" si="7"/>
        <v/>
      </c>
      <c r="T76" s="223"/>
      <c r="U76" s="223"/>
      <c r="V76" s="223"/>
      <c r="W76" s="223"/>
      <c r="X76" s="223"/>
      <c r="Y76" s="223"/>
      <c r="Z76" s="223"/>
      <c r="AA76" s="223"/>
      <c r="AB76" s="223"/>
      <c r="AC76" s="223"/>
      <c r="AD76" s="223"/>
      <c r="AE76" s="223"/>
      <c r="AF76" s="223"/>
      <c r="AG76" s="223"/>
      <c r="AH76" s="223"/>
      <c r="AI76" s="223"/>
      <c r="AJ76" s="223"/>
      <c r="AK76" s="223"/>
      <c r="AL76" s="149"/>
      <c r="AM76" s="149"/>
      <c r="AN76" s="149"/>
    </row>
    <row r="77" spans="1:40" x14ac:dyDescent="0.3">
      <c r="A77" s="149"/>
      <c r="B77" s="260">
        <v>53</v>
      </c>
      <c r="C77" s="309" t="str">
        <f t="shared" si="8"/>
        <v/>
      </c>
      <c r="D77" s="248"/>
      <c r="E77" s="248"/>
      <c r="F77" s="305"/>
      <c r="G77" s="305"/>
      <c r="H77" s="306"/>
      <c r="I77" s="307"/>
      <c r="J77" s="307"/>
      <c r="K77" s="107" t="str">
        <f t="shared" si="4"/>
        <v/>
      </c>
      <c r="L77" s="247"/>
      <c r="M77" s="303"/>
      <c r="N77" s="304"/>
      <c r="O77" s="304"/>
      <c r="P77" s="304"/>
      <c r="Q77" s="310">
        <f t="shared" si="5"/>
        <v>0</v>
      </c>
      <c r="R77" s="281" t="str">
        <f t="shared" si="6"/>
        <v/>
      </c>
      <c r="S77" s="283" t="str">
        <f t="shared" si="7"/>
        <v/>
      </c>
      <c r="T77" s="223"/>
      <c r="U77" s="223"/>
      <c r="V77" s="223"/>
      <c r="W77" s="223"/>
      <c r="X77" s="223"/>
      <c r="Y77" s="223"/>
      <c r="Z77" s="223"/>
      <c r="AA77" s="223"/>
      <c r="AB77" s="223"/>
      <c r="AC77" s="223"/>
      <c r="AD77" s="223"/>
      <c r="AE77" s="223"/>
      <c r="AF77" s="223"/>
      <c r="AG77" s="223"/>
      <c r="AH77" s="223"/>
      <c r="AI77" s="223"/>
      <c r="AJ77" s="223"/>
      <c r="AK77" s="223"/>
      <c r="AL77" s="149"/>
      <c r="AM77" s="149"/>
      <c r="AN77" s="149"/>
    </row>
    <row r="78" spans="1:40" x14ac:dyDescent="0.3">
      <c r="A78" s="149"/>
      <c r="B78" s="260">
        <v>54</v>
      </c>
      <c r="C78" s="309" t="str">
        <f t="shared" si="8"/>
        <v/>
      </c>
      <c r="D78" s="248"/>
      <c r="E78" s="248"/>
      <c r="F78" s="305"/>
      <c r="G78" s="305"/>
      <c r="H78" s="306"/>
      <c r="I78" s="307"/>
      <c r="J78" s="307"/>
      <c r="K78" s="107" t="str">
        <f t="shared" si="4"/>
        <v/>
      </c>
      <c r="L78" s="247"/>
      <c r="M78" s="303"/>
      <c r="N78" s="304"/>
      <c r="O78" s="304"/>
      <c r="P78" s="304"/>
      <c r="Q78" s="310">
        <f t="shared" si="5"/>
        <v>0</v>
      </c>
      <c r="R78" s="281" t="str">
        <f t="shared" si="6"/>
        <v/>
      </c>
      <c r="S78" s="283" t="str">
        <f t="shared" si="7"/>
        <v/>
      </c>
      <c r="T78" s="223"/>
      <c r="U78" s="223"/>
      <c r="V78" s="223"/>
      <c r="W78" s="223"/>
      <c r="X78" s="223"/>
      <c r="Y78" s="223"/>
      <c r="Z78" s="223"/>
      <c r="AA78" s="223"/>
      <c r="AB78" s="223"/>
      <c r="AC78" s="223"/>
      <c r="AD78" s="223"/>
      <c r="AE78" s="223"/>
      <c r="AF78" s="223"/>
      <c r="AG78" s="223"/>
      <c r="AH78" s="223"/>
      <c r="AI78" s="223"/>
      <c r="AJ78" s="223"/>
      <c r="AK78" s="223"/>
      <c r="AL78" s="149"/>
      <c r="AM78" s="149"/>
      <c r="AN78" s="149"/>
    </row>
    <row r="79" spans="1:40" x14ac:dyDescent="0.3">
      <c r="A79" s="149"/>
      <c r="B79" s="260">
        <v>55</v>
      </c>
      <c r="C79" s="309" t="str">
        <f t="shared" si="8"/>
        <v/>
      </c>
      <c r="D79" s="248"/>
      <c r="E79" s="248"/>
      <c r="F79" s="305"/>
      <c r="G79" s="305"/>
      <c r="H79" s="306"/>
      <c r="I79" s="307"/>
      <c r="J79" s="307"/>
      <c r="K79" s="107" t="str">
        <f t="shared" si="4"/>
        <v/>
      </c>
      <c r="L79" s="247"/>
      <c r="M79" s="303"/>
      <c r="N79" s="304"/>
      <c r="O79" s="304"/>
      <c r="P79" s="304"/>
      <c r="Q79" s="310">
        <f t="shared" si="5"/>
        <v>0</v>
      </c>
      <c r="R79" s="281" t="str">
        <f t="shared" si="6"/>
        <v/>
      </c>
      <c r="S79" s="283" t="str">
        <f t="shared" si="7"/>
        <v/>
      </c>
      <c r="T79" s="223"/>
      <c r="U79" s="223"/>
      <c r="V79" s="223"/>
      <c r="W79" s="223"/>
      <c r="X79" s="223"/>
      <c r="Y79" s="223"/>
      <c r="Z79" s="223"/>
      <c r="AA79" s="223"/>
      <c r="AB79" s="223"/>
      <c r="AC79" s="223"/>
      <c r="AD79" s="223"/>
      <c r="AE79" s="223"/>
      <c r="AF79" s="223"/>
      <c r="AG79" s="223"/>
      <c r="AH79" s="223"/>
      <c r="AI79" s="223"/>
      <c r="AJ79" s="223"/>
      <c r="AK79" s="223"/>
      <c r="AL79" s="149"/>
      <c r="AM79" s="149"/>
      <c r="AN79" s="149"/>
    </row>
    <row r="80" spans="1:40" x14ac:dyDescent="0.3">
      <c r="A80" s="149"/>
      <c r="B80" s="260">
        <v>56</v>
      </c>
      <c r="C80" s="309" t="str">
        <f t="shared" si="8"/>
        <v/>
      </c>
      <c r="D80" s="248"/>
      <c r="E80" s="248"/>
      <c r="F80" s="305"/>
      <c r="G80" s="305"/>
      <c r="H80" s="306"/>
      <c r="I80" s="307"/>
      <c r="J80" s="307"/>
      <c r="K80" s="107" t="str">
        <f t="shared" si="4"/>
        <v/>
      </c>
      <c r="L80" s="247"/>
      <c r="M80" s="303"/>
      <c r="N80" s="304"/>
      <c r="O80" s="304"/>
      <c r="P80" s="304"/>
      <c r="Q80" s="310">
        <f t="shared" si="5"/>
        <v>0</v>
      </c>
      <c r="R80" s="281" t="str">
        <f t="shared" si="6"/>
        <v/>
      </c>
      <c r="S80" s="283" t="str">
        <f t="shared" si="7"/>
        <v/>
      </c>
      <c r="T80" s="223"/>
      <c r="U80" s="223"/>
      <c r="V80" s="223"/>
      <c r="W80" s="223"/>
      <c r="X80" s="223"/>
      <c r="Y80" s="223"/>
      <c r="Z80" s="223"/>
      <c r="AA80" s="223"/>
      <c r="AB80" s="223"/>
      <c r="AC80" s="223"/>
      <c r="AD80" s="223"/>
      <c r="AE80" s="223"/>
      <c r="AF80" s="223"/>
      <c r="AG80" s="223"/>
      <c r="AH80" s="223"/>
      <c r="AI80" s="223"/>
      <c r="AJ80" s="223"/>
      <c r="AK80" s="223"/>
      <c r="AL80" s="149"/>
      <c r="AM80" s="149"/>
      <c r="AN80" s="149"/>
    </row>
    <row r="81" spans="1:40" x14ac:dyDescent="0.3">
      <c r="A81" s="149"/>
      <c r="B81" s="260">
        <v>57</v>
      </c>
      <c r="C81" s="309" t="str">
        <f t="shared" si="8"/>
        <v/>
      </c>
      <c r="D81" s="248"/>
      <c r="E81" s="248"/>
      <c r="F81" s="305"/>
      <c r="G81" s="305"/>
      <c r="H81" s="306"/>
      <c r="I81" s="307"/>
      <c r="J81" s="307"/>
      <c r="K81" s="107" t="str">
        <f t="shared" si="4"/>
        <v/>
      </c>
      <c r="L81" s="247"/>
      <c r="M81" s="303"/>
      <c r="N81" s="304"/>
      <c r="O81" s="304"/>
      <c r="P81" s="304"/>
      <c r="Q81" s="310">
        <f t="shared" si="5"/>
        <v>0</v>
      </c>
      <c r="R81" s="281" t="str">
        <f t="shared" si="6"/>
        <v/>
      </c>
      <c r="S81" s="283" t="str">
        <f t="shared" si="7"/>
        <v/>
      </c>
      <c r="T81" s="223"/>
      <c r="U81" s="223"/>
      <c r="V81" s="223"/>
      <c r="W81" s="223"/>
      <c r="X81" s="223"/>
      <c r="Y81" s="223"/>
      <c r="Z81" s="223"/>
      <c r="AA81" s="223"/>
      <c r="AB81" s="223"/>
      <c r="AC81" s="223"/>
      <c r="AD81" s="223"/>
      <c r="AE81" s="223"/>
      <c r="AF81" s="223"/>
      <c r="AG81" s="223"/>
      <c r="AH81" s="223"/>
      <c r="AI81" s="223"/>
      <c r="AJ81" s="223"/>
      <c r="AK81" s="223"/>
      <c r="AL81" s="149"/>
      <c r="AM81" s="149"/>
      <c r="AN81" s="149"/>
    </row>
    <row r="82" spans="1:40" x14ac:dyDescent="0.3">
      <c r="A82" s="149"/>
      <c r="B82" s="260">
        <v>58</v>
      </c>
      <c r="C82" s="309" t="str">
        <f t="shared" si="8"/>
        <v/>
      </c>
      <c r="D82" s="248"/>
      <c r="E82" s="248"/>
      <c r="F82" s="305"/>
      <c r="G82" s="305"/>
      <c r="H82" s="306"/>
      <c r="I82" s="307"/>
      <c r="J82" s="307"/>
      <c r="K82" s="107" t="str">
        <f t="shared" si="4"/>
        <v/>
      </c>
      <c r="L82" s="247"/>
      <c r="M82" s="303"/>
      <c r="N82" s="304"/>
      <c r="O82" s="304"/>
      <c r="P82" s="304"/>
      <c r="Q82" s="310">
        <f t="shared" si="5"/>
        <v>0</v>
      </c>
      <c r="R82" s="281" t="str">
        <f t="shared" si="6"/>
        <v/>
      </c>
      <c r="S82" s="283" t="str">
        <f t="shared" si="7"/>
        <v/>
      </c>
      <c r="T82" s="223"/>
      <c r="U82" s="223"/>
      <c r="V82" s="223"/>
      <c r="W82" s="223"/>
      <c r="X82" s="223"/>
      <c r="Y82" s="223"/>
      <c r="Z82" s="223"/>
      <c r="AA82" s="223"/>
      <c r="AB82" s="223"/>
      <c r="AC82" s="223"/>
      <c r="AD82" s="223"/>
      <c r="AE82" s="223"/>
      <c r="AF82" s="223"/>
      <c r="AG82" s="223"/>
      <c r="AH82" s="223"/>
      <c r="AI82" s="223"/>
      <c r="AJ82" s="223"/>
      <c r="AK82" s="223"/>
      <c r="AL82" s="149"/>
      <c r="AM82" s="149"/>
      <c r="AN82" s="149"/>
    </row>
    <row r="83" spans="1:40" x14ac:dyDescent="0.3">
      <c r="A83" s="149"/>
      <c r="B83" s="260">
        <v>59</v>
      </c>
      <c r="C83" s="309" t="str">
        <f t="shared" si="8"/>
        <v/>
      </c>
      <c r="D83" s="248"/>
      <c r="E83" s="248"/>
      <c r="F83" s="305"/>
      <c r="G83" s="305"/>
      <c r="H83" s="306"/>
      <c r="I83" s="307"/>
      <c r="J83" s="307"/>
      <c r="K83" s="107" t="str">
        <f t="shared" si="4"/>
        <v/>
      </c>
      <c r="L83" s="247"/>
      <c r="M83" s="303"/>
      <c r="N83" s="304"/>
      <c r="O83" s="304"/>
      <c r="P83" s="304"/>
      <c r="Q83" s="310">
        <f t="shared" si="5"/>
        <v>0</v>
      </c>
      <c r="R83" s="281" t="str">
        <f t="shared" si="6"/>
        <v/>
      </c>
      <c r="S83" s="283" t="str">
        <f t="shared" si="7"/>
        <v/>
      </c>
      <c r="T83" s="223"/>
      <c r="U83" s="223"/>
      <c r="V83" s="223"/>
      <c r="W83" s="223"/>
      <c r="X83" s="223"/>
      <c r="Y83" s="223"/>
      <c r="Z83" s="223"/>
      <c r="AA83" s="223"/>
      <c r="AB83" s="223"/>
      <c r="AC83" s="223"/>
      <c r="AD83" s="223"/>
      <c r="AE83" s="223"/>
      <c r="AF83" s="223"/>
      <c r="AG83" s="223"/>
      <c r="AH83" s="223"/>
      <c r="AI83" s="223"/>
      <c r="AJ83" s="223"/>
      <c r="AK83" s="223"/>
      <c r="AL83" s="149"/>
      <c r="AM83" s="149"/>
      <c r="AN83" s="149"/>
    </row>
    <row r="84" spans="1:40" x14ac:dyDescent="0.3">
      <c r="A84" s="149"/>
      <c r="B84" s="260">
        <v>60</v>
      </c>
      <c r="C84" s="309" t="str">
        <f t="shared" si="8"/>
        <v/>
      </c>
      <c r="D84" s="248"/>
      <c r="E84" s="248"/>
      <c r="F84" s="305"/>
      <c r="G84" s="305"/>
      <c r="H84" s="306"/>
      <c r="I84" s="307"/>
      <c r="J84" s="307"/>
      <c r="K84" s="107" t="str">
        <f t="shared" si="4"/>
        <v/>
      </c>
      <c r="L84" s="247"/>
      <c r="M84" s="303"/>
      <c r="N84" s="304"/>
      <c r="O84" s="304"/>
      <c r="P84" s="304"/>
      <c r="Q84" s="310">
        <f t="shared" si="5"/>
        <v>0</v>
      </c>
      <c r="R84" s="281" t="str">
        <f t="shared" si="6"/>
        <v/>
      </c>
      <c r="S84" s="283" t="str">
        <f t="shared" si="7"/>
        <v/>
      </c>
      <c r="T84" s="223"/>
      <c r="U84" s="223"/>
      <c r="V84" s="223"/>
      <c r="W84" s="223"/>
      <c r="X84" s="223"/>
      <c r="Y84" s="223"/>
      <c r="Z84" s="223"/>
      <c r="AA84" s="223"/>
      <c r="AB84" s="223"/>
      <c r="AC84" s="223"/>
      <c r="AD84" s="223"/>
      <c r="AE84" s="223"/>
      <c r="AF84" s="223"/>
      <c r="AG84" s="223"/>
      <c r="AH84" s="223"/>
      <c r="AI84" s="223"/>
      <c r="AJ84" s="223"/>
      <c r="AK84" s="223"/>
      <c r="AL84" s="149"/>
      <c r="AM84" s="149"/>
      <c r="AN84" s="149"/>
    </row>
    <row r="85" spans="1:40" x14ac:dyDescent="0.3">
      <c r="A85" s="149"/>
      <c r="B85" s="260">
        <v>61</v>
      </c>
      <c r="C85" s="309" t="str">
        <f t="shared" si="8"/>
        <v/>
      </c>
      <c r="D85" s="248"/>
      <c r="E85" s="248"/>
      <c r="F85" s="305"/>
      <c r="G85" s="305"/>
      <c r="H85" s="306"/>
      <c r="I85" s="307"/>
      <c r="J85" s="307"/>
      <c r="K85" s="107" t="str">
        <f t="shared" si="4"/>
        <v/>
      </c>
      <c r="L85" s="247"/>
      <c r="M85" s="303"/>
      <c r="N85" s="304"/>
      <c r="O85" s="304"/>
      <c r="P85" s="304"/>
      <c r="Q85" s="310">
        <f t="shared" si="5"/>
        <v>0</v>
      </c>
      <c r="R85" s="281" t="str">
        <f t="shared" si="6"/>
        <v/>
      </c>
      <c r="S85" s="283" t="str">
        <f t="shared" si="7"/>
        <v/>
      </c>
      <c r="T85" s="223"/>
      <c r="U85" s="223"/>
      <c r="V85" s="223"/>
      <c r="W85" s="223"/>
      <c r="X85" s="223"/>
      <c r="Y85" s="223"/>
      <c r="Z85" s="223"/>
      <c r="AA85" s="223"/>
      <c r="AB85" s="223"/>
      <c r="AC85" s="223"/>
      <c r="AD85" s="223"/>
      <c r="AE85" s="223"/>
      <c r="AF85" s="223"/>
      <c r="AG85" s="223"/>
      <c r="AH85" s="223"/>
      <c r="AI85" s="223"/>
      <c r="AJ85" s="223"/>
      <c r="AK85" s="223"/>
      <c r="AL85" s="149"/>
      <c r="AM85" s="149"/>
      <c r="AN85" s="149"/>
    </row>
    <row r="86" spans="1:40" x14ac:dyDescent="0.3">
      <c r="A86" s="149"/>
      <c r="B86" s="260">
        <v>62</v>
      </c>
      <c r="C86" s="309" t="str">
        <f t="shared" si="8"/>
        <v/>
      </c>
      <c r="D86" s="248"/>
      <c r="E86" s="248"/>
      <c r="F86" s="305"/>
      <c r="G86" s="305"/>
      <c r="H86" s="306"/>
      <c r="I86" s="307"/>
      <c r="J86" s="307"/>
      <c r="K86" s="107" t="str">
        <f t="shared" si="4"/>
        <v/>
      </c>
      <c r="L86" s="247"/>
      <c r="M86" s="303"/>
      <c r="N86" s="304"/>
      <c r="O86" s="304"/>
      <c r="P86" s="304"/>
      <c r="Q86" s="310">
        <f t="shared" si="5"/>
        <v>0</v>
      </c>
      <c r="R86" s="281" t="str">
        <f t="shared" si="6"/>
        <v/>
      </c>
      <c r="S86" s="283" t="str">
        <f t="shared" si="7"/>
        <v/>
      </c>
      <c r="T86" s="223"/>
      <c r="U86" s="223"/>
      <c r="V86" s="223"/>
      <c r="W86" s="223"/>
      <c r="X86" s="223"/>
      <c r="Y86" s="223"/>
      <c r="Z86" s="223"/>
      <c r="AA86" s="223"/>
      <c r="AB86" s="223"/>
      <c r="AC86" s="223"/>
      <c r="AD86" s="223"/>
      <c r="AE86" s="223"/>
      <c r="AF86" s="223"/>
      <c r="AG86" s="223"/>
      <c r="AH86" s="223"/>
      <c r="AI86" s="223"/>
      <c r="AJ86" s="223"/>
      <c r="AK86" s="223"/>
      <c r="AL86" s="149"/>
      <c r="AM86" s="149"/>
      <c r="AN86" s="149"/>
    </row>
    <row r="87" spans="1:40" x14ac:dyDescent="0.3">
      <c r="A87" s="149"/>
      <c r="B87" s="260">
        <v>63</v>
      </c>
      <c r="C87" s="309" t="str">
        <f t="shared" si="8"/>
        <v/>
      </c>
      <c r="D87" s="248"/>
      <c r="E87" s="248"/>
      <c r="F87" s="305"/>
      <c r="G87" s="305"/>
      <c r="H87" s="306"/>
      <c r="I87" s="307"/>
      <c r="J87" s="307"/>
      <c r="K87" s="107" t="str">
        <f t="shared" si="4"/>
        <v/>
      </c>
      <c r="L87" s="247"/>
      <c r="M87" s="303"/>
      <c r="N87" s="304"/>
      <c r="O87" s="304"/>
      <c r="P87" s="304"/>
      <c r="Q87" s="310">
        <f t="shared" si="5"/>
        <v>0</v>
      </c>
      <c r="R87" s="281" t="str">
        <f t="shared" si="6"/>
        <v/>
      </c>
      <c r="S87" s="283" t="str">
        <f t="shared" si="7"/>
        <v/>
      </c>
      <c r="T87" s="223"/>
      <c r="U87" s="223"/>
      <c r="V87" s="223"/>
      <c r="W87" s="223"/>
      <c r="X87" s="223"/>
      <c r="Y87" s="223"/>
      <c r="Z87" s="223"/>
      <c r="AA87" s="223"/>
      <c r="AB87" s="223"/>
      <c r="AC87" s="223"/>
      <c r="AD87" s="223"/>
      <c r="AE87" s="223"/>
      <c r="AF87" s="223"/>
      <c r="AG87" s="223"/>
      <c r="AH87" s="223"/>
      <c r="AI87" s="223"/>
      <c r="AJ87" s="223"/>
      <c r="AK87" s="223"/>
      <c r="AL87" s="149"/>
      <c r="AM87" s="149"/>
      <c r="AN87" s="149"/>
    </row>
    <row r="88" spans="1:40" x14ac:dyDescent="0.3">
      <c r="A88" s="149"/>
      <c r="B88" s="260">
        <v>64</v>
      </c>
      <c r="C88" s="309" t="str">
        <f t="shared" si="8"/>
        <v/>
      </c>
      <c r="D88" s="248"/>
      <c r="E88" s="248"/>
      <c r="F88" s="305"/>
      <c r="G88" s="305"/>
      <c r="H88" s="306"/>
      <c r="I88" s="307"/>
      <c r="J88" s="307"/>
      <c r="K88" s="107" t="str">
        <f t="shared" si="4"/>
        <v/>
      </c>
      <c r="L88" s="247"/>
      <c r="M88" s="303"/>
      <c r="N88" s="304"/>
      <c r="O88" s="304"/>
      <c r="P88" s="304"/>
      <c r="Q88" s="310">
        <f t="shared" si="5"/>
        <v>0</v>
      </c>
      <c r="R88" s="281" t="str">
        <f t="shared" si="6"/>
        <v/>
      </c>
      <c r="S88" s="283" t="str">
        <f t="shared" si="7"/>
        <v/>
      </c>
      <c r="T88" s="223"/>
      <c r="U88" s="223"/>
      <c r="V88" s="223"/>
      <c r="W88" s="223"/>
      <c r="X88" s="223"/>
      <c r="Y88" s="223"/>
      <c r="Z88" s="223"/>
      <c r="AA88" s="223"/>
      <c r="AB88" s="223"/>
      <c r="AC88" s="223"/>
      <c r="AD88" s="223"/>
      <c r="AE88" s="223"/>
      <c r="AF88" s="223"/>
      <c r="AG88" s="223"/>
      <c r="AH88" s="223"/>
      <c r="AI88" s="223"/>
      <c r="AJ88" s="223"/>
      <c r="AK88" s="223"/>
      <c r="AL88" s="149"/>
      <c r="AM88" s="149"/>
      <c r="AN88" s="149"/>
    </row>
    <row r="89" spans="1:40" x14ac:dyDescent="0.3">
      <c r="A89" s="149"/>
      <c r="B89" s="260">
        <v>65</v>
      </c>
      <c r="C89" s="309" t="str">
        <f t="shared" si="8"/>
        <v/>
      </c>
      <c r="D89" s="248"/>
      <c r="E89" s="248"/>
      <c r="F89" s="305"/>
      <c r="G89" s="305"/>
      <c r="H89" s="306"/>
      <c r="I89" s="307"/>
      <c r="J89" s="307"/>
      <c r="K89" s="107" t="str">
        <f t="shared" si="4"/>
        <v/>
      </c>
      <c r="L89" s="247"/>
      <c r="M89" s="303"/>
      <c r="N89" s="304"/>
      <c r="O89" s="304"/>
      <c r="P89" s="304"/>
      <c r="Q89" s="310">
        <f t="shared" si="5"/>
        <v>0</v>
      </c>
      <c r="R89" s="281" t="str">
        <f t="shared" si="6"/>
        <v/>
      </c>
      <c r="S89" s="283" t="str">
        <f t="shared" si="7"/>
        <v/>
      </c>
      <c r="T89" s="223"/>
      <c r="U89" s="223"/>
      <c r="V89" s="223"/>
      <c r="W89" s="223"/>
      <c r="X89" s="223"/>
      <c r="Y89" s="223"/>
      <c r="Z89" s="223"/>
      <c r="AA89" s="223"/>
      <c r="AB89" s="223"/>
      <c r="AC89" s="223"/>
      <c r="AD89" s="223"/>
      <c r="AE89" s="223"/>
      <c r="AF89" s="223"/>
      <c r="AG89" s="223"/>
      <c r="AH89" s="223"/>
      <c r="AI89" s="223"/>
      <c r="AJ89" s="223"/>
      <c r="AK89" s="223"/>
      <c r="AL89" s="149"/>
      <c r="AM89" s="149"/>
      <c r="AN89" s="149"/>
    </row>
    <row r="90" spans="1:40" x14ac:dyDescent="0.3">
      <c r="A90" s="149"/>
      <c r="B90" s="260">
        <v>66</v>
      </c>
      <c r="C90" s="309" t="str">
        <f t="shared" si="8"/>
        <v/>
      </c>
      <c r="D90" s="248"/>
      <c r="E90" s="248"/>
      <c r="F90" s="305"/>
      <c r="G90" s="305"/>
      <c r="H90" s="306"/>
      <c r="I90" s="307"/>
      <c r="J90" s="307"/>
      <c r="K90" s="107" t="str">
        <f t="shared" si="4"/>
        <v/>
      </c>
      <c r="L90" s="247"/>
      <c r="M90" s="303"/>
      <c r="N90" s="304"/>
      <c r="O90" s="304"/>
      <c r="P90" s="304"/>
      <c r="Q90" s="310">
        <f t="shared" si="5"/>
        <v>0</v>
      </c>
      <c r="R90" s="281" t="str">
        <f t="shared" si="6"/>
        <v/>
      </c>
      <c r="S90" s="283" t="str">
        <f t="shared" si="7"/>
        <v/>
      </c>
      <c r="T90" s="223"/>
      <c r="U90" s="223"/>
      <c r="V90" s="223"/>
      <c r="W90" s="223"/>
      <c r="X90" s="223"/>
      <c r="Y90" s="223"/>
      <c r="Z90" s="223"/>
      <c r="AA90" s="223"/>
      <c r="AB90" s="223"/>
      <c r="AC90" s="223"/>
      <c r="AD90" s="223"/>
      <c r="AE90" s="223"/>
      <c r="AF90" s="223"/>
      <c r="AG90" s="223"/>
      <c r="AH90" s="223"/>
      <c r="AI90" s="223"/>
      <c r="AJ90" s="223"/>
      <c r="AK90" s="223"/>
      <c r="AL90" s="149"/>
      <c r="AM90" s="149"/>
      <c r="AN90" s="149"/>
    </row>
    <row r="91" spans="1:40" x14ac:dyDescent="0.3">
      <c r="A91" s="149"/>
      <c r="B91" s="260">
        <v>67</v>
      </c>
      <c r="C91" s="309" t="str">
        <f t="shared" si="8"/>
        <v/>
      </c>
      <c r="D91" s="248"/>
      <c r="E91" s="248"/>
      <c r="F91" s="305"/>
      <c r="G91" s="305"/>
      <c r="H91" s="306"/>
      <c r="I91" s="307"/>
      <c r="J91" s="307"/>
      <c r="K91" s="107" t="str">
        <f t="shared" si="4"/>
        <v/>
      </c>
      <c r="L91" s="247"/>
      <c r="M91" s="303"/>
      <c r="N91" s="304"/>
      <c r="O91" s="304"/>
      <c r="P91" s="304"/>
      <c r="Q91" s="310">
        <f>SUM(L91:P91)</f>
        <v>0</v>
      </c>
      <c r="R91" s="281" t="str">
        <f t="shared" si="6"/>
        <v/>
      </c>
      <c r="S91" s="283" t="str">
        <f t="shared" si="7"/>
        <v/>
      </c>
      <c r="T91" s="223"/>
      <c r="U91" s="223"/>
      <c r="V91" s="223"/>
      <c r="W91" s="223"/>
      <c r="X91" s="223"/>
      <c r="Y91" s="223"/>
      <c r="Z91" s="223"/>
      <c r="AA91" s="223"/>
      <c r="AB91" s="223"/>
      <c r="AC91" s="223"/>
      <c r="AD91" s="223"/>
      <c r="AE91" s="223"/>
      <c r="AF91" s="223"/>
      <c r="AG91" s="223"/>
      <c r="AH91" s="223"/>
      <c r="AI91" s="223"/>
      <c r="AJ91" s="223"/>
      <c r="AK91" s="223"/>
      <c r="AL91" s="149"/>
      <c r="AM91" s="149"/>
      <c r="AN91" s="149"/>
    </row>
    <row r="92" spans="1:40" x14ac:dyDescent="0.3">
      <c r="A92" s="149"/>
      <c r="B92" s="260">
        <v>68</v>
      </c>
      <c r="C92" s="309" t="str">
        <f t="shared" si="8"/>
        <v/>
      </c>
      <c r="D92" s="248"/>
      <c r="E92" s="248"/>
      <c r="F92" s="305"/>
      <c r="G92" s="305"/>
      <c r="H92" s="306"/>
      <c r="I92" s="307"/>
      <c r="J92" s="307"/>
      <c r="K92" s="107" t="str">
        <f t="shared" si="4"/>
        <v/>
      </c>
      <c r="L92" s="247"/>
      <c r="M92" s="303"/>
      <c r="N92" s="304"/>
      <c r="O92" s="304"/>
      <c r="P92" s="304"/>
      <c r="Q92" s="310">
        <f t="shared" si="5"/>
        <v>0</v>
      </c>
      <c r="R92" s="281" t="str">
        <f t="shared" si="6"/>
        <v/>
      </c>
      <c r="S92" s="283" t="str">
        <f t="shared" si="7"/>
        <v/>
      </c>
      <c r="T92" s="223"/>
      <c r="U92" s="223"/>
      <c r="V92" s="223"/>
      <c r="W92" s="223"/>
      <c r="X92" s="223"/>
      <c r="Y92" s="223"/>
      <c r="Z92" s="223"/>
      <c r="AA92" s="223"/>
      <c r="AB92" s="223"/>
      <c r="AC92" s="223"/>
      <c r="AD92" s="223"/>
      <c r="AE92" s="223"/>
      <c r="AF92" s="223"/>
      <c r="AG92" s="223"/>
      <c r="AH92" s="223"/>
      <c r="AI92" s="223"/>
      <c r="AJ92" s="223"/>
      <c r="AK92" s="223"/>
      <c r="AL92" s="149"/>
      <c r="AM92" s="149"/>
      <c r="AN92" s="149"/>
    </row>
    <row r="93" spans="1:40" x14ac:dyDescent="0.3">
      <c r="A93" s="149"/>
      <c r="B93" s="260">
        <v>69</v>
      </c>
      <c r="C93" s="309" t="str">
        <f t="shared" si="8"/>
        <v/>
      </c>
      <c r="D93" s="248"/>
      <c r="E93" s="248"/>
      <c r="F93" s="305"/>
      <c r="G93" s="305"/>
      <c r="H93" s="306"/>
      <c r="I93" s="307"/>
      <c r="J93" s="307"/>
      <c r="K93" s="107" t="str">
        <f t="shared" si="4"/>
        <v/>
      </c>
      <c r="L93" s="247"/>
      <c r="M93" s="303"/>
      <c r="N93" s="304"/>
      <c r="O93" s="304"/>
      <c r="P93" s="304"/>
      <c r="Q93" s="310">
        <f t="shared" si="5"/>
        <v>0</v>
      </c>
      <c r="R93" s="281" t="str">
        <f t="shared" si="6"/>
        <v/>
      </c>
      <c r="S93" s="283" t="str">
        <f t="shared" si="7"/>
        <v/>
      </c>
      <c r="T93" s="223"/>
      <c r="U93" s="223"/>
      <c r="V93" s="223"/>
      <c r="W93" s="223"/>
      <c r="X93" s="223"/>
      <c r="Y93" s="223"/>
      <c r="Z93" s="223"/>
      <c r="AA93" s="223"/>
      <c r="AB93" s="223"/>
      <c r="AC93" s="223"/>
      <c r="AD93" s="223"/>
      <c r="AE93" s="223"/>
      <c r="AF93" s="223"/>
      <c r="AG93" s="223"/>
      <c r="AH93" s="223"/>
      <c r="AI93" s="223"/>
      <c r="AJ93" s="223"/>
      <c r="AK93" s="223"/>
      <c r="AL93" s="149"/>
      <c r="AM93" s="149"/>
      <c r="AN93" s="149"/>
    </row>
    <row r="94" spans="1:40" x14ac:dyDescent="0.3">
      <c r="A94" s="149"/>
      <c r="B94" s="260">
        <v>70</v>
      </c>
      <c r="C94" s="309" t="str">
        <f t="shared" si="8"/>
        <v/>
      </c>
      <c r="D94" s="248"/>
      <c r="E94" s="248"/>
      <c r="F94" s="305"/>
      <c r="G94" s="305"/>
      <c r="H94" s="306"/>
      <c r="I94" s="307"/>
      <c r="J94" s="307"/>
      <c r="K94" s="107" t="str">
        <f t="shared" si="4"/>
        <v/>
      </c>
      <c r="L94" s="247"/>
      <c r="M94" s="303"/>
      <c r="N94" s="304"/>
      <c r="O94" s="304"/>
      <c r="P94" s="304"/>
      <c r="Q94" s="310">
        <f t="shared" si="5"/>
        <v>0</v>
      </c>
      <c r="R94" s="281" t="str">
        <f t="shared" si="6"/>
        <v/>
      </c>
      <c r="S94" s="283" t="str">
        <f t="shared" si="7"/>
        <v/>
      </c>
      <c r="T94" s="223"/>
      <c r="U94" s="223"/>
      <c r="V94" s="223"/>
      <c r="W94" s="223"/>
      <c r="X94" s="223"/>
      <c r="Y94" s="223"/>
      <c r="Z94" s="223"/>
      <c r="AA94" s="223"/>
      <c r="AB94" s="223"/>
      <c r="AC94" s="223"/>
      <c r="AD94" s="223"/>
      <c r="AE94" s="223"/>
      <c r="AF94" s="223"/>
      <c r="AG94" s="223"/>
      <c r="AH94" s="223"/>
      <c r="AI94" s="223"/>
      <c r="AJ94" s="223"/>
      <c r="AK94" s="223"/>
      <c r="AL94" s="149"/>
      <c r="AM94" s="149"/>
      <c r="AN94" s="149"/>
    </row>
    <row r="95" spans="1:40" x14ac:dyDescent="0.3">
      <c r="A95" s="149"/>
      <c r="B95" s="260">
        <v>71</v>
      </c>
      <c r="C95" s="309" t="str">
        <f t="shared" si="8"/>
        <v/>
      </c>
      <c r="D95" s="248"/>
      <c r="E95" s="248"/>
      <c r="F95" s="305"/>
      <c r="G95" s="305"/>
      <c r="H95" s="306"/>
      <c r="I95" s="307"/>
      <c r="J95" s="307"/>
      <c r="K95" s="107" t="str">
        <f t="shared" si="4"/>
        <v/>
      </c>
      <c r="L95" s="247"/>
      <c r="M95" s="303"/>
      <c r="N95" s="304"/>
      <c r="O95" s="304"/>
      <c r="P95" s="304"/>
      <c r="Q95" s="310">
        <f t="shared" si="5"/>
        <v>0</v>
      </c>
      <c r="R95" s="281" t="str">
        <f t="shared" si="6"/>
        <v/>
      </c>
      <c r="S95" s="283" t="str">
        <f t="shared" si="7"/>
        <v/>
      </c>
      <c r="T95" s="223"/>
      <c r="U95" s="223"/>
      <c r="V95" s="223"/>
      <c r="W95" s="223"/>
      <c r="X95" s="223"/>
      <c r="Y95" s="223"/>
      <c r="Z95" s="223"/>
      <c r="AA95" s="223"/>
      <c r="AB95" s="223"/>
      <c r="AC95" s="223"/>
      <c r="AD95" s="223"/>
      <c r="AE95" s="223"/>
      <c r="AF95" s="223"/>
      <c r="AG95" s="223"/>
      <c r="AH95" s="223"/>
      <c r="AI95" s="223"/>
      <c r="AJ95" s="223"/>
      <c r="AK95" s="223"/>
      <c r="AL95" s="149"/>
      <c r="AM95" s="149"/>
      <c r="AN95" s="149"/>
    </row>
    <row r="96" spans="1:40" x14ac:dyDescent="0.3">
      <c r="A96" s="149"/>
      <c r="B96" s="260">
        <v>72</v>
      </c>
      <c r="C96" s="309" t="str">
        <f t="shared" si="8"/>
        <v/>
      </c>
      <c r="D96" s="248"/>
      <c r="E96" s="248"/>
      <c r="F96" s="305"/>
      <c r="G96" s="305"/>
      <c r="H96" s="306"/>
      <c r="I96" s="307"/>
      <c r="J96" s="307"/>
      <c r="K96" s="107" t="str">
        <f t="shared" si="4"/>
        <v/>
      </c>
      <c r="L96" s="247"/>
      <c r="M96" s="303"/>
      <c r="N96" s="304"/>
      <c r="O96" s="304"/>
      <c r="P96" s="304"/>
      <c r="Q96" s="310">
        <f t="shared" si="5"/>
        <v>0</v>
      </c>
      <c r="R96" s="281" t="str">
        <f t="shared" si="6"/>
        <v/>
      </c>
      <c r="S96" s="283" t="str">
        <f t="shared" si="7"/>
        <v/>
      </c>
      <c r="T96" s="223"/>
      <c r="U96" s="223"/>
      <c r="V96" s="223"/>
      <c r="W96" s="223"/>
      <c r="X96" s="223"/>
      <c r="Y96" s="223"/>
      <c r="Z96" s="223"/>
      <c r="AA96" s="223"/>
      <c r="AB96" s="223"/>
      <c r="AC96" s="223"/>
      <c r="AD96" s="223"/>
      <c r="AE96" s="223"/>
      <c r="AF96" s="223"/>
      <c r="AG96" s="223"/>
      <c r="AH96" s="223"/>
      <c r="AI96" s="223"/>
      <c r="AJ96" s="223"/>
      <c r="AK96" s="223"/>
      <c r="AL96" s="149"/>
      <c r="AM96" s="149"/>
      <c r="AN96" s="149"/>
    </row>
    <row r="97" spans="1:40" x14ac:dyDescent="0.3">
      <c r="A97" s="149"/>
      <c r="B97" s="260">
        <v>73</v>
      </c>
      <c r="C97" s="309" t="str">
        <f t="shared" si="8"/>
        <v/>
      </c>
      <c r="D97" s="248"/>
      <c r="E97" s="248"/>
      <c r="F97" s="305"/>
      <c r="G97" s="305"/>
      <c r="H97" s="306"/>
      <c r="I97" s="307"/>
      <c r="J97" s="307"/>
      <c r="K97" s="107" t="str">
        <f t="shared" si="4"/>
        <v/>
      </c>
      <c r="L97" s="247"/>
      <c r="M97" s="303"/>
      <c r="N97" s="304"/>
      <c r="O97" s="304"/>
      <c r="P97" s="304"/>
      <c r="Q97" s="310">
        <f t="shared" si="5"/>
        <v>0</v>
      </c>
      <c r="R97" s="281" t="str">
        <f t="shared" si="6"/>
        <v/>
      </c>
      <c r="S97" s="283" t="str">
        <f t="shared" si="7"/>
        <v/>
      </c>
      <c r="T97" s="223"/>
      <c r="U97" s="223"/>
      <c r="V97" s="223"/>
      <c r="W97" s="223"/>
      <c r="X97" s="223"/>
      <c r="Y97" s="223"/>
      <c r="Z97" s="223"/>
      <c r="AA97" s="223"/>
      <c r="AB97" s="223"/>
      <c r="AC97" s="223"/>
      <c r="AD97" s="223"/>
      <c r="AE97" s="223"/>
      <c r="AF97" s="223"/>
      <c r="AG97" s="223"/>
      <c r="AH97" s="223"/>
      <c r="AI97" s="223"/>
      <c r="AJ97" s="223"/>
      <c r="AK97" s="223"/>
      <c r="AL97" s="149"/>
      <c r="AM97" s="149"/>
      <c r="AN97" s="149"/>
    </row>
    <row r="98" spans="1:40" x14ac:dyDescent="0.3">
      <c r="A98" s="149"/>
      <c r="B98" s="260">
        <v>74</v>
      </c>
      <c r="C98" s="309" t="str">
        <f t="shared" ref="C98:C129" si="9">IF(AND(NOT(COUNTA(D98:J98)),(NOT(COUNTA(L98:P98)))),"",VLOOKUP($D$9,Info_County_Code,2,FALSE))</f>
        <v/>
      </c>
      <c r="D98" s="248"/>
      <c r="E98" s="248"/>
      <c r="F98" s="305"/>
      <c r="G98" s="305"/>
      <c r="H98" s="306"/>
      <c r="I98" s="307"/>
      <c r="J98" s="307"/>
      <c r="K98" s="107" t="str">
        <f t="shared" si="4"/>
        <v/>
      </c>
      <c r="L98" s="247"/>
      <c r="M98" s="303"/>
      <c r="N98" s="304"/>
      <c r="O98" s="304"/>
      <c r="P98" s="304"/>
      <c r="Q98" s="310">
        <f t="shared" si="5"/>
        <v>0</v>
      </c>
      <c r="R98" s="281" t="str">
        <f t="shared" si="6"/>
        <v/>
      </c>
      <c r="S98" s="283" t="str">
        <f t="shared" si="7"/>
        <v/>
      </c>
      <c r="T98" s="223"/>
      <c r="U98" s="223"/>
      <c r="V98" s="223"/>
      <c r="W98" s="223"/>
      <c r="X98" s="223"/>
      <c r="Y98" s="223"/>
      <c r="Z98" s="223"/>
      <c r="AA98" s="223"/>
      <c r="AB98" s="223"/>
      <c r="AC98" s="223"/>
      <c r="AD98" s="223"/>
      <c r="AE98" s="223"/>
      <c r="AF98" s="223"/>
      <c r="AG98" s="223"/>
      <c r="AH98" s="223"/>
      <c r="AI98" s="223"/>
      <c r="AJ98" s="223"/>
      <c r="AK98" s="223"/>
      <c r="AL98" s="149"/>
      <c r="AM98" s="149"/>
      <c r="AN98" s="149"/>
    </row>
    <row r="99" spans="1:40" x14ac:dyDescent="0.3">
      <c r="A99" s="149"/>
      <c r="B99" s="260">
        <v>75</v>
      </c>
      <c r="C99" s="309" t="str">
        <f t="shared" si="9"/>
        <v/>
      </c>
      <c r="D99" s="248"/>
      <c r="E99" s="248"/>
      <c r="F99" s="305"/>
      <c r="G99" s="305"/>
      <c r="H99" s="306"/>
      <c r="I99" s="307"/>
      <c r="J99" s="307"/>
      <c r="K99" s="107" t="str">
        <f t="shared" ref="K99:K133" si="10">IF(OR(G99="Combined Summary",F99="Standalone"),(SUMPRODUCT(--(D$34:D$133=D99),I$34:I$133,J$34:J$133)),"")</f>
        <v/>
      </c>
      <c r="L99" s="247"/>
      <c r="M99" s="303"/>
      <c r="N99" s="304"/>
      <c r="O99" s="304"/>
      <c r="P99" s="304"/>
      <c r="Q99" s="310">
        <f t="shared" ref="Q99:Q104" si="11">SUM(L99:P99)</f>
        <v>0</v>
      </c>
      <c r="R99" s="281" t="str">
        <f t="shared" ref="R99:R133" si="12">IF(OR(G99="Combined Summary",F99="Standalone"),(SUMIF(D$34:D$133,D99,I$34:I$133)),"")</f>
        <v/>
      </c>
      <c r="S99" s="283" t="str">
        <f t="shared" ref="S99:S133" si="13">IF(AND(F99="Standalone",NOT(R99=1)),"ERROR",IF(AND(G99="Combined Summary",NOT(R99=1)),"ERROR",""))</f>
        <v/>
      </c>
      <c r="T99" s="223"/>
      <c r="U99" s="223"/>
      <c r="V99" s="223"/>
      <c r="W99" s="223"/>
      <c r="X99" s="223"/>
      <c r="Y99" s="223"/>
      <c r="Z99" s="223"/>
      <c r="AA99" s="223"/>
      <c r="AB99" s="223"/>
      <c r="AC99" s="223"/>
      <c r="AD99" s="223"/>
      <c r="AE99" s="223"/>
      <c r="AF99" s="223"/>
      <c r="AG99" s="223"/>
      <c r="AH99" s="223"/>
      <c r="AI99" s="223"/>
      <c r="AJ99" s="223"/>
      <c r="AK99" s="223"/>
      <c r="AL99" s="149"/>
      <c r="AM99" s="149"/>
      <c r="AN99" s="149"/>
    </row>
    <row r="100" spans="1:40" x14ac:dyDescent="0.3">
      <c r="A100" s="149"/>
      <c r="B100" s="260">
        <v>76</v>
      </c>
      <c r="C100" s="309" t="str">
        <f t="shared" si="9"/>
        <v/>
      </c>
      <c r="D100" s="248"/>
      <c r="E100" s="248"/>
      <c r="F100" s="305"/>
      <c r="G100" s="305"/>
      <c r="H100" s="306"/>
      <c r="I100" s="307"/>
      <c r="J100" s="307"/>
      <c r="K100" s="107" t="str">
        <f t="shared" si="10"/>
        <v/>
      </c>
      <c r="L100" s="247"/>
      <c r="M100" s="303"/>
      <c r="N100" s="304"/>
      <c r="O100" s="304"/>
      <c r="P100" s="304"/>
      <c r="Q100" s="310">
        <f t="shared" si="11"/>
        <v>0</v>
      </c>
      <c r="R100" s="281" t="str">
        <f t="shared" si="12"/>
        <v/>
      </c>
      <c r="S100" s="283" t="str">
        <f t="shared" si="13"/>
        <v/>
      </c>
      <c r="T100" s="223"/>
      <c r="U100" s="223"/>
      <c r="V100" s="223"/>
      <c r="W100" s="223"/>
      <c r="X100" s="223"/>
      <c r="Y100" s="223"/>
      <c r="Z100" s="223"/>
      <c r="AA100" s="223"/>
      <c r="AB100" s="223"/>
      <c r="AC100" s="223"/>
      <c r="AD100" s="223"/>
      <c r="AE100" s="223"/>
      <c r="AF100" s="223"/>
      <c r="AG100" s="223"/>
      <c r="AH100" s="223"/>
      <c r="AI100" s="223"/>
      <c r="AJ100" s="223"/>
      <c r="AK100" s="223"/>
      <c r="AL100" s="149"/>
      <c r="AM100" s="149"/>
      <c r="AN100" s="149"/>
    </row>
    <row r="101" spans="1:40" x14ac:dyDescent="0.3">
      <c r="A101" s="149"/>
      <c r="B101" s="260">
        <v>77</v>
      </c>
      <c r="C101" s="309" t="str">
        <f t="shared" si="9"/>
        <v/>
      </c>
      <c r="D101" s="248"/>
      <c r="E101" s="248"/>
      <c r="F101" s="305"/>
      <c r="G101" s="305"/>
      <c r="H101" s="306"/>
      <c r="I101" s="307"/>
      <c r="J101" s="307"/>
      <c r="K101" s="107" t="str">
        <f t="shared" si="10"/>
        <v/>
      </c>
      <c r="L101" s="247"/>
      <c r="M101" s="303"/>
      <c r="N101" s="304"/>
      <c r="O101" s="304"/>
      <c r="P101" s="304"/>
      <c r="Q101" s="310">
        <f t="shared" si="11"/>
        <v>0</v>
      </c>
      <c r="R101" s="281" t="str">
        <f t="shared" si="12"/>
        <v/>
      </c>
      <c r="S101" s="283" t="str">
        <f t="shared" si="13"/>
        <v/>
      </c>
      <c r="T101" s="223"/>
      <c r="U101" s="223"/>
      <c r="V101" s="223"/>
      <c r="W101" s="223"/>
      <c r="X101" s="223"/>
      <c r="Y101" s="223"/>
      <c r="Z101" s="223"/>
      <c r="AA101" s="223"/>
      <c r="AB101" s="223"/>
      <c r="AC101" s="223"/>
      <c r="AD101" s="223"/>
      <c r="AE101" s="223"/>
      <c r="AF101" s="223"/>
      <c r="AG101" s="223"/>
      <c r="AH101" s="223"/>
      <c r="AI101" s="223"/>
      <c r="AJ101" s="223"/>
      <c r="AK101" s="223"/>
      <c r="AL101" s="149"/>
      <c r="AM101" s="149"/>
      <c r="AN101" s="149"/>
    </row>
    <row r="102" spans="1:40" x14ac:dyDescent="0.3">
      <c r="A102" s="149"/>
      <c r="B102" s="260">
        <v>78</v>
      </c>
      <c r="C102" s="309" t="str">
        <f t="shared" si="9"/>
        <v/>
      </c>
      <c r="D102" s="248"/>
      <c r="E102" s="248"/>
      <c r="F102" s="305"/>
      <c r="G102" s="305"/>
      <c r="H102" s="306"/>
      <c r="I102" s="307"/>
      <c r="J102" s="307"/>
      <c r="K102" s="107" t="str">
        <f t="shared" si="10"/>
        <v/>
      </c>
      <c r="L102" s="247"/>
      <c r="M102" s="303"/>
      <c r="N102" s="304"/>
      <c r="O102" s="304"/>
      <c r="P102" s="304"/>
      <c r="Q102" s="310">
        <f t="shared" si="11"/>
        <v>0</v>
      </c>
      <c r="R102" s="281" t="str">
        <f t="shared" si="12"/>
        <v/>
      </c>
      <c r="S102" s="283" t="str">
        <f t="shared" si="13"/>
        <v/>
      </c>
      <c r="T102" s="223"/>
      <c r="U102" s="223"/>
      <c r="V102" s="223"/>
      <c r="W102" s="223"/>
      <c r="X102" s="223"/>
      <c r="Y102" s="223"/>
      <c r="Z102" s="223"/>
      <c r="AA102" s="223"/>
      <c r="AB102" s="223"/>
      <c r="AC102" s="223"/>
      <c r="AD102" s="223"/>
      <c r="AE102" s="223"/>
      <c r="AF102" s="223"/>
      <c r="AG102" s="223"/>
      <c r="AH102" s="223"/>
      <c r="AI102" s="223"/>
      <c r="AJ102" s="223"/>
      <c r="AK102" s="223"/>
      <c r="AL102" s="149"/>
      <c r="AM102" s="149"/>
      <c r="AN102" s="149"/>
    </row>
    <row r="103" spans="1:40" x14ac:dyDescent="0.3">
      <c r="A103" s="149"/>
      <c r="B103" s="260">
        <v>79</v>
      </c>
      <c r="C103" s="309" t="str">
        <f t="shared" si="9"/>
        <v/>
      </c>
      <c r="D103" s="248"/>
      <c r="E103" s="248"/>
      <c r="F103" s="305"/>
      <c r="G103" s="305"/>
      <c r="H103" s="306"/>
      <c r="I103" s="307"/>
      <c r="J103" s="307"/>
      <c r="K103" s="107" t="str">
        <f t="shared" si="10"/>
        <v/>
      </c>
      <c r="L103" s="247"/>
      <c r="M103" s="303"/>
      <c r="N103" s="304"/>
      <c r="O103" s="304"/>
      <c r="P103" s="304"/>
      <c r="Q103" s="310">
        <f t="shared" si="11"/>
        <v>0</v>
      </c>
      <c r="R103" s="281" t="str">
        <f t="shared" si="12"/>
        <v/>
      </c>
      <c r="S103" s="283" t="str">
        <f t="shared" si="13"/>
        <v/>
      </c>
      <c r="T103" s="223"/>
      <c r="U103" s="223"/>
      <c r="V103" s="223"/>
      <c r="W103" s="223"/>
      <c r="X103" s="223"/>
      <c r="Y103" s="223"/>
      <c r="Z103" s="223"/>
      <c r="AA103" s="223"/>
      <c r="AB103" s="223"/>
      <c r="AC103" s="223"/>
      <c r="AD103" s="223"/>
      <c r="AE103" s="223"/>
      <c r="AF103" s="223"/>
      <c r="AG103" s="223"/>
      <c r="AH103" s="223"/>
      <c r="AI103" s="223"/>
      <c r="AJ103" s="223"/>
      <c r="AK103" s="223"/>
      <c r="AL103" s="149"/>
      <c r="AM103" s="149"/>
      <c r="AN103" s="149"/>
    </row>
    <row r="104" spans="1:40" x14ac:dyDescent="0.3">
      <c r="A104" s="149"/>
      <c r="B104" s="260">
        <v>80</v>
      </c>
      <c r="C104" s="309" t="str">
        <f t="shared" si="9"/>
        <v/>
      </c>
      <c r="D104" s="248"/>
      <c r="E104" s="248"/>
      <c r="F104" s="305"/>
      <c r="G104" s="305"/>
      <c r="H104" s="306"/>
      <c r="I104" s="307"/>
      <c r="J104" s="307"/>
      <c r="K104" s="107" t="str">
        <f t="shared" si="10"/>
        <v/>
      </c>
      <c r="L104" s="247"/>
      <c r="M104" s="303"/>
      <c r="N104" s="304"/>
      <c r="O104" s="304"/>
      <c r="P104" s="304"/>
      <c r="Q104" s="310">
        <f t="shared" si="11"/>
        <v>0</v>
      </c>
      <c r="R104" s="281" t="str">
        <f t="shared" si="12"/>
        <v/>
      </c>
      <c r="S104" s="283" t="str">
        <f t="shared" si="13"/>
        <v/>
      </c>
      <c r="T104" s="223"/>
      <c r="U104" s="223"/>
      <c r="V104" s="223"/>
      <c r="W104" s="223"/>
      <c r="X104" s="223"/>
      <c r="Y104" s="223"/>
      <c r="Z104" s="223"/>
      <c r="AA104" s="223"/>
      <c r="AB104" s="223"/>
      <c r="AC104" s="223"/>
      <c r="AD104" s="223"/>
      <c r="AE104" s="223"/>
      <c r="AF104" s="223"/>
      <c r="AG104" s="223"/>
      <c r="AH104" s="223"/>
      <c r="AI104" s="223"/>
      <c r="AJ104" s="223"/>
      <c r="AK104" s="223"/>
      <c r="AL104" s="149"/>
      <c r="AM104" s="149"/>
      <c r="AN104" s="149"/>
    </row>
    <row r="105" spans="1:40" x14ac:dyDescent="0.3">
      <c r="A105" s="149"/>
      <c r="B105" s="260">
        <v>81</v>
      </c>
      <c r="C105" s="309" t="str">
        <f t="shared" si="9"/>
        <v/>
      </c>
      <c r="D105" s="248"/>
      <c r="E105" s="248"/>
      <c r="F105" s="305"/>
      <c r="G105" s="305"/>
      <c r="H105" s="306"/>
      <c r="I105" s="307"/>
      <c r="J105" s="307"/>
      <c r="K105" s="107" t="str">
        <f t="shared" si="10"/>
        <v/>
      </c>
      <c r="L105" s="247"/>
      <c r="M105" s="303"/>
      <c r="N105" s="304"/>
      <c r="O105" s="304"/>
      <c r="P105" s="304"/>
      <c r="Q105" s="310">
        <f>SUM(L105:P105)</f>
        <v>0</v>
      </c>
      <c r="R105" s="281" t="str">
        <f t="shared" si="12"/>
        <v/>
      </c>
      <c r="S105" s="283" t="str">
        <f t="shared" si="13"/>
        <v/>
      </c>
      <c r="T105" s="223"/>
      <c r="U105" s="223"/>
      <c r="V105" s="223"/>
      <c r="W105" s="223"/>
      <c r="X105" s="223"/>
      <c r="Y105" s="223"/>
      <c r="Z105" s="223"/>
      <c r="AA105" s="223"/>
      <c r="AB105" s="223"/>
      <c r="AC105" s="223"/>
      <c r="AD105" s="223"/>
      <c r="AE105" s="223"/>
      <c r="AF105" s="223"/>
      <c r="AG105" s="223"/>
      <c r="AH105" s="223"/>
      <c r="AI105" s="223"/>
      <c r="AJ105" s="223"/>
      <c r="AK105" s="223"/>
      <c r="AL105" s="149"/>
      <c r="AM105" s="149"/>
      <c r="AN105" s="149"/>
    </row>
    <row r="106" spans="1:40" x14ac:dyDescent="0.3">
      <c r="A106" s="149"/>
      <c r="B106" s="260">
        <v>82</v>
      </c>
      <c r="C106" s="309" t="str">
        <f t="shared" si="9"/>
        <v/>
      </c>
      <c r="D106" s="248"/>
      <c r="E106" s="248"/>
      <c r="F106" s="305"/>
      <c r="G106" s="305"/>
      <c r="H106" s="306"/>
      <c r="I106" s="307"/>
      <c r="J106" s="307"/>
      <c r="K106" s="107" t="str">
        <f t="shared" si="10"/>
        <v/>
      </c>
      <c r="L106" s="247"/>
      <c r="M106" s="303"/>
      <c r="N106" s="304"/>
      <c r="O106" s="304"/>
      <c r="P106" s="304"/>
      <c r="Q106" s="310">
        <f t="shared" ref="Q106:Q120" si="14">SUM(L106:P106)</f>
        <v>0</v>
      </c>
      <c r="R106" s="281" t="str">
        <f t="shared" si="12"/>
        <v/>
      </c>
      <c r="S106" s="283" t="str">
        <f t="shared" si="13"/>
        <v/>
      </c>
      <c r="T106" s="223"/>
      <c r="U106" s="223"/>
      <c r="V106" s="223"/>
      <c r="W106" s="223"/>
      <c r="X106" s="223"/>
      <c r="Y106" s="223"/>
      <c r="Z106" s="223"/>
      <c r="AA106" s="223"/>
      <c r="AB106" s="223"/>
      <c r="AC106" s="223"/>
      <c r="AD106" s="223"/>
      <c r="AE106" s="223"/>
      <c r="AF106" s="223"/>
      <c r="AG106" s="223"/>
      <c r="AH106" s="223"/>
      <c r="AI106" s="223"/>
      <c r="AJ106" s="223"/>
      <c r="AK106" s="223"/>
      <c r="AL106" s="149"/>
      <c r="AM106" s="149"/>
      <c r="AN106" s="149"/>
    </row>
    <row r="107" spans="1:40" x14ac:dyDescent="0.3">
      <c r="A107" s="149"/>
      <c r="B107" s="260">
        <v>83</v>
      </c>
      <c r="C107" s="309" t="str">
        <f t="shared" si="9"/>
        <v/>
      </c>
      <c r="D107" s="248"/>
      <c r="E107" s="248"/>
      <c r="F107" s="305"/>
      <c r="G107" s="305"/>
      <c r="H107" s="306"/>
      <c r="I107" s="307"/>
      <c r="J107" s="307"/>
      <c r="K107" s="107" t="str">
        <f t="shared" si="10"/>
        <v/>
      </c>
      <c r="L107" s="247"/>
      <c r="M107" s="303"/>
      <c r="N107" s="304"/>
      <c r="O107" s="304"/>
      <c r="P107" s="304"/>
      <c r="Q107" s="310">
        <f t="shared" si="14"/>
        <v>0</v>
      </c>
      <c r="R107" s="281" t="str">
        <f t="shared" si="12"/>
        <v/>
      </c>
      <c r="S107" s="283" t="str">
        <f t="shared" si="13"/>
        <v/>
      </c>
      <c r="T107" s="223"/>
      <c r="U107" s="223"/>
      <c r="V107" s="223"/>
      <c r="W107" s="223"/>
      <c r="X107" s="223"/>
      <c r="Y107" s="223"/>
      <c r="Z107" s="223"/>
      <c r="AA107" s="223"/>
      <c r="AB107" s="223"/>
      <c r="AC107" s="223"/>
      <c r="AD107" s="223"/>
      <c r="AE107" s="223"/>
      <c r="AF107" s="223"/>
      <c r="AG107" s="223"/>
      <c r="AH107" s="223"/>
      <c r="AI107" s="223"/>
      <c r="AJ107" s="223"/>
      <c r="AK107" s="223"/>
      <c r="AL107" s="149"/>
      <c r="AM107" s="149"/>
      <c r="AN107" s="149"/>
    </row>
    <row r="108" spans="1:40" x14ac:dyDescent="0.3">
      <c r="A108" s="149"/>
      <c r="B108" s="260">
        <v>84</v>
      </c>
      <c r="C108" s="309" t="str">
        <f t="shared" si="9"/>
        <v/>
      </c>
      <c r="D108" s="248"/>
      <c r="E108" s="248"/>
      <c r="F108" s="305"/>
      <c r="G108" s="305"/>
      <c r="H108" s="306"/>
      <c r="I108" s="307"/>
      <c r="J108" s="307"/>
      <c r="K108" s="107" t="str">
        <f t="shared" si="10"/>
        <v/>
      </c>
      <c r="L108" s="247"/>
      <c r="M108" s="303"/>
      <c r="N108" s="304"/>
      <c r="O108" s="304"/>
      <c r="P108" s="304"/>
      <c r="Q108" s="310">
        <f t="shared" si="14"/>
        <v>0</v>
      </c>
      <c r="R108" s="281" t="str">
        <f t="shared" si="12"/>
        <v/>
      </c>
      <c r="S108" s="283" t="str">
        <f t="shared" si="13"/>
        <v/>
      </c>
      <c r="T108" s="223"/>
      <c r="U108" s="223"/>
      <c r="V108" s="223"/>
      <c r="W108" s="223"/>
      <c r="X108" s="223"/>
      <c r="Y108" s="223"/>
      <c r="Z108" s="223"/>
      <c r="AA108" s="223"/>
      <c r="AB108" s="223"/>
      <c r="AC108" s="223"/>
      <c r="AD108" s="223"/>
      <c r="AE108" s="223"/>
      <c r="AF108" s="223"/>
      <c r="AG108" s="223"/>
      <c r="AH108" s="223"/>
      <c r="AI108" s="223"/>
      <c r="AJ108" s="223"/>
      <c r="AK108" s="223"/>
      <c r="AL108" s="149"/>
      <c r="AM108" s="149"/>
      <c r="AN108" s="149"/>
    </row>
    <row r="109" spans="1:40" x14ac:dyDescent="0.3">
      <c r="A109" s="149"/>
      <c r="B109" s="260">
        <v>85</v>
      </c>
      <c r="C109" s="309" t="str">
        <f t="shared" si="9"/>
        <v/>
      </c>
      <c r="D109" s="248"/>
      <c r="E109" s="248"/>
      <c r="F109" s="305"/>
      <c r="G109" s="305"/>
      <c r="H109" s="306"/>
      <c r="I109" s="307"/>
      <c r="J109" s="307"/>
      <c r="K109" s="107" t="str">
        <f t="shared" si="10"/>
        <v/>
      </c>
      <c r="L109" s="247"/>
      <c r="M109" s="303"/>
      <c r="N109" s="304"/>
      <c r="O109" s="304"/>
      <c r="P109" s="304"/>
      <c r="Q109" s="310">
        <f t="shared" si="14"/>
        <v>0</v>
      </c>
      <c r="R109" s="281" t="str">
        <f t="shared" si="12"/>
        <v/>
      </c>
      <c r="S109" s="283" t="str">
        <f t="shared" si="13"/>
        <v/>
      </c>
      <c r="T109" s="223"/>
      <c r="U109" s="223"/>
      <c r="V109" s="223"/>
      <c r="W109" s="223"/>
      <c r="X109" s="223"/>
      <c r="Y109" s="223"/>
      <c r="Z109" s="223"/>
      <c r="AA109" s="223"/>
      <c r="AB109" s="223"/>
      <c r="AC109" s="223"/>
      <c r="AD109" s="223"/>
      <c r="AE109" s="223"/>
      <c r="AF109" s="223"/>
      <c r="AG109" s="223"/>
      <c r="AH109" s="223"/>
      <c r="AI109" s="223"/>
      <c r="AJ109" s="223"/>
      <c r="AK109" s="223"/>
      <c r="AL109" s="149"/>
      <c r="AM109" s="149"/>
      <c r="AN109" s="149"/>
    </row>
    <row r="110" spans="1:40" x14ac:dyDescent="0.3">
      <c r="A110" s="149"/>
      <c r="B110" s="260">
        <v>86</v>
      </c>
      <c r="C110" s="309" t="str">
        <f t="shared" si="9"/>
        <v/>
      </c>
      <c r="D110" s="248"/>
      <c r="E110" s="248"/>
      <c r="F110" s="305"/>
      <c r="G110" s="305"/>
      <c r="H110" s="306"/>
      <c r="I110" s="307"/>
      <c r="J110" s="307"/>
      <c r="K110" s="107" t="str">
        <f t="shared" si="10"/>
        <v/>
      </c>
      <c r="L110" s="247"/>
      <c r="M110" s="303"/>
      <c r="N110" s="304"/>
      <c r="O110" s="304"/>
      <c r="P110" s="304"/>
      <c r="Q110" s="310">
        <f t="shared" si="14"/>
        <v>0</v>
      </c>
      <c r="R110" s="281" t="str">
        <f t="shared" si="12"/>
        <v/>
      </c>
      <c r="S110" s="283" t="str">
        <f t="shared" si="13"/>
        <v/>
      </c>
      <c r="T110" s="223"/>
      <c r="U110" s="223"/>
      <c r="V110" s="223"/>
      <c r="W110" s="223"/>
      <c r="X110" s="223"/>
      <c r="Y110" s="223"/>
      <c r="Z110" s="223"/>
      <c r="AA110" s="223"/>
      <c r="AB110" s="223"/>
      <c r="AC110" s="223"/>
      <c r="AD110" s="223"/>
      <c r="AE110" s="223"/>
      <c r="AF110" s="223"/>
      <c r="AG110" s="223"/>
      <c r="AH110" s="223"/>
      <c r="AI110" s="223"/>
      <c r="AJ110" s="223"/>
      <c r="AK110" s="223"/>
      <c r="AL110" s="149"/>
      <c r="AM110" s="149"/>
      <c r="AN110" s="149"/>
    </row>
    <row r="111" spans="1:40" x14ac:dyDescent="0.3">
      <c r="A111" s="149"/>
      <c r="B111" s="260">
        <v>87</v>
      </c>
      <c r="C111" s="309" t="str">
        <f t="shared" si="9"/>
        <v/>
      </c>
      <c r="D111" s="248"/>
      <c r="E111" s="248"/>
      <c r="F111" s="305"/>
      <c r="G111" s="305"/>
      <c r="H111" s="306"/>
      <c r="I111" s="307"/>
      <c r="J111" s="307"/>
      <c r="K111" s="107" t="str">
        <f t="shared" si="10"/>
        <v/>
      </c>
      <c r="L111" s="247"/>
      <c r="M111" s="303"/>
      <c r="N111" s="304"/>
      <c r="O111" s="304"/>
      <c r="P111" s="304"/>
      <c r="Q111" s="310">
        <f t="shared" si="14"/>
        <v>0</v>
      </c>
      <c r="R111" s="281" t="str">
        <f t="shared" si="12"/>
        <v/>
      </c>
      <c r="S111" s="283" t="str">
        <f t="shared" si="13"/>
        <v/>
      </c>
      <c r="T111" s="223"/>
      <c r="U111" s="223"/>
      <c r="V111" s="223"/>
      <c r="W111" s="223"/>
      <c r="X111" s="223"/>
      <c r="Y111" s="223"/>
      <c r="Z111" s="223"/>
      <c r="AA111" s="223"/>
      <c r="AB111" s="223"/>
      <c r="AC111" s="223"/>
      <c r="AD111" s="223"/>
      <c r="AE111" s="223"/>
      <c r="AF111" s="223"/>
      <c r="AG111" s="223"/>
      <c r="AH111" s="223"/>
      <c r="AI111" s="223"/>
      <c r="AJ111" s="223"/>
      <c r="AK111" s="223"/>
      <c r="AL111" s="149"/>
      <c r="AM111" s="149"/>
      <c r="AN111" s="149"/>
    </row>
    <row r="112" spans="1:40" x14ac:dyDescent="0.3">
      <c r="A112" s="149"/>
      <c r="B112" s="260">
        <v>88</v>
      </c>
      <c r="C112" s="309" t="str">
        <f t="shared" si="9"/>
        <v/>
      </c>
      <c r="D112" s="248"/>
      <c r="E112" s="248"/>
      <c r="F112" s="305"/>
      <c r="G112" s="305"/>
      <c r="H112" s="306"/>
      <c r="I112" s="307"/>
      <c r="J112" s="307"/>
      <c r="K112" s="107" t="str">
        <f t="shared" si="10"/>
        <v/>
      </c>
      <c r="L112" s="247"/>
      <c r="M112" s="303"/>
      <c r="N112" s="304"/>
      <c r="O112" s="304"/>
      <c r="P112" s="304"/>
      <c r="Q112" s="310">
        <f t="shared" si="14"/>
        <v>0</v>
      </c>
      <c r="R112" s="281" t="str">
        <f t="shared" si="12"/>
        <v/>
      </c>
      <c r="S112" s="283" t="str">
        <f t="shared" si="13"/>
        <v/>
      </c>
      <c r="T112" s="223"/>
      <c r="U112" s="223"/>
      <c r="V112" s="223"/>
      <c r="W112" s="223"/>
      <c r="X112" s="223"/>
      <c r="Y112" s="223"/>
      <c r="Z112" s="223"/>
      <c r="AA112" s="223"/>
      <c r="AB112" s="223"/>
      <c r="AC112" s="223"/>
      <c r="AD112" s="223"/>
      <c r="AE112" s="223"/>
      <c r="AF112" s="223"/>
      <c r="AG112" s="223"/>
      <c r="AH112" s="223"/>
      <c r="AI112" s="223"/>
      <c r="AJ112" s="223"/>
      <c r="AK112" s="223"/>
      <c r="AL112" s="149"/>
      <c r="AM112" s="149"/>
      <c r="AN112" s="149"/>
    </row>
    <row r="113" spans="1:40" x14ac:dyDescent="0.3">
      <c r="A113" s="149"/>
      <c r="B113" s="260">
        <v>89</v>
      </c>
      <c r="C113" s="309" t="str">
        <f t="shared" si="9"/>
        <v/>
      </c>
      <c r="D113" s="248"/>
      <c r="E113" s="248"/>
      <c r="F113" s="305"/>
      <c r="G113" s="305"/>
      <c r="H113" s="306"/>
      <c r="I113" s="307"/>
      <c r="J113" s="307"/>
      <c r="K113" s="107" t="str">
        <f t="shared" si="10"/>
        <v/>
      </c>
      <c r="L113" s="247"/>
      <c r="M113" s="303"/>
      <c r="N113" s="304"/>
      <c r="O113" s="304"/>
      <c r="P113" s="304"/>
      <c r="Q113" s="310">
        <f t="shared" si="14"/>
        <v>0</v>
      </c>
      <c r="R113" s="281" t="str">
        <f t="shared" si="12"/>
        <v/>
      </c>
      <c r="S113" s="283" t="str">
        <f t="shared" si="13"/>
        <v/>
      </c>
      <c r="T113" s="223"/>
      <c r="U113" s="223"/>
      <c r="V113" s="223"/>
      <c r="W113" s="223"/>
      <c r="X113" s="223"/>
      <c r="Y113" s="223"/>
      <c r="Z113" s="223"/>
      <c r="AA113" s="223"/>
      <c r="AB113" s="223"/>
      <c r="AC113" s="223"/>
      <c r="AD113" s="223"/>
      <c r="AE113" s="223"/>
      <c r="AF113" s="223"/>
      <c r="AG113" s="223"/>
      <c r="AH113" s="223"/>
      <c r="AI113" s="223"/>
      <c r="AJ113" s="223"/>
      <c r="AK113" s="223"/>
      <c r="AL113" s="149"/>
      <c r="AM113" s="149"/>
      <c r="AN113" s="149"/>
    </row>
    <row r="114" spans="1:40" x14ac:dyDescent="0.3">
      <c r="A114" s="149"/>
      <c r="B114" s="260">
        <v>90</v>
      </c>
      <c r="C114" s="309" t="str">
        <f t="shared" si="9"/>
        <v/>
      </c>
      <c r="D114" s="248"/>
      <c r="E114" s="248"/>
      <c r="F114" s="305"/>
      <c r="G114" s="305"/>
      <c r="H114" s="306"/>
      <c r="I114" s="307"/>
      <c r="J114" s="307"/>
      <c r="K114" s="107" t="str">
        <f t="shared" si="10"/>
        <v/>
      </c>
      <c r="L114" s="247"/>
      <c r="M114" s="303"/>
      <c r="N114" s="304"/>
      <c r="O114" s="304"/>
      <c r="P114" s="304"/>
      <c r="Q114" s="310">
        <f t="shared" si="14"/>
        <v>0</v>
      </c>
      <c r="R114" s="281" t="str">
        <f t="shared" si="12"/>
        <v/>
      </c>
      <c r="S114" s="283" t="str">
        <f t="shared" si="13"/>
        <v/>
      </c>
      <c r="T114" s="223"/>
      <c r="U114" s="223"/>
      <c r="V114" s="223"/>
      <c r="W114" s="223"/>
      <c r="X114" s="223"/>
      <c r="Y114" s="223"/>
      <c r="Z114" s="223"/>
      <c r="AA114" s="223"/>
      <c r="AB114" s="223"/>
      <c r="AC114" s="223"/>
      <c r="AD114" s="223"/>
      <c r="AE114" s="223"/>
      <c r="AF114" s="223"/>
      <c r="AG114" s="223"/>
      <c r="AH114" s="223"/>
      <c r="AI114" s="223"/>
      <c r="AJ114" s="223"/>
      <c r="AK114" s="223"/>
      <c r="AL114" s="149"/>
      <c r="AM114" s="149"/>
      <c r="AN114" s="149"/>
    </row>
    <row r="115" spans="1:40" x14ac:dyDescent="0.3">
      <c r="A115" s="149"/>
      <c r="B115" s="260">
        <v>91</v>
      </c>
      <c r="C115" s="309" t="str">
        <f t="shared" si="9"/>
        <v/>
      </c>
      <c r="D115" s="248"/>
      <c r="E115" s="248"/>
      <c r="F115" s="305"/>
      <c r="G115" s="305"/>
      <c r="H115" s="306"/>
      <c r="I115" s="307"/>
      <c r="J115" s="307"/>
      <c r="K115" s="107" t="str">
        <f t="shared" si="10"/>
        <v/>
      </c>
      <c r="L115" s="247"/>
      <c r="M115" s="303"/>
      <c r="N115" s="304"/>
      <c r="O115" s="304"/>
      <c r="P115" s="304"/>
      <c r="Q115" s="310">
        <f t="shared" si="14"/>
        <v>0</v>
      </c>
      <c r="R115" s="281" t="str">
        <f t="shared" si="12"/>
        <v/>
      </c>
      <c r="S115" s="283" t="str">
        <f t="shared" si="13"/>
        <v/>
      </c>
      <c r="T115" s="223"/>
      <c r="U115" s="223"/>
      <c r="V115" s="223"/>
      <c r="W115" s="223"/>
      <c r="X115" s="223"/>
      <c r="Y115" s="223"/>
      <c r="Z115" s="223"/>
      <c r="AA115" s="223"/>
      <c r="AB115" s="223"/>
      <c r="AC115" s="223"/>
      <c r="AD115" s="223"/>
      <c r="AE115" s="223"/>
      <c r="AF115" s="223"/>
      <c r="AG115" s="223"/>
      <c r="AH115" s="223"/>
      <c r="AI115" s="223"/>
      <c r="AJ115" s="223"/>
      <c r="AK115" s="223"/>
      <c r="AL115" s="149"/>
      <c r="AM115" s="149"/>
      <c r="AN115" s="149"/>
    </row>
    <row r="116" spans="1:40" x14ac:dyDescent="0.3">
      <c r="A116" s="149"/>
      <c r="B116" s="260">
        <v>92</v>
      </c>
      <c r="C116" s="309" t="str">
        <f t="shared" si="9"/>
        <v/>
      </c>
      <c r="D116" s="248"/>
      <c r="E116" s="248"/>
      <c r="F116" s="305"/>
      <c r="G116" s="305"/>
      <c r="H116" s="306"/>
      <c r="I116" s="307"/>
      <c r="J116" s="307"/>
      <c r="K116" s="107" t="str">
        <f t="shared" si="10"/>
        <v/>
      </c>
      <c r="L116" s="247"/>
      <c r="M116" s="303"/>
      <c r="N116" s="304"/>
      <c r="O116" s="304"/>
      <c r="P116" s="304"/>
      <c r="Q116" s="310">
        <f t="shared" si="14"/>
        <v>0</v>
      </c>
      <c r="R116" s="281" t="str">
        <f t="shared" si="12"/>
        <v/>
      </c>
      <c r="S116" s="283" t="str">
        <f t="shared" si="13"/>
        <v/>
      </c>
      <c r="T116" s="223"/>
      <c r="U116" s="223"/>
      <c r="V116" s="223"/>
      <c r="W116" s="223"/>
      <c r="X116" s="223"/>
      <c r="Y116" s="223"/>
      <c r="Z116" s="223"/>
      <c r="AA116" s="223"/>
      <c r="AB116" s="223"/>
      <c r="AC116" s="223"/>
      <c r="AD116" s="223"/>
      <c r="AE116" s="223"/>
      <c r="AF116" s="223"/>
      <c r="AG116" s="223"/>
      <c r="AH116" s="223"/>
      <c r="AI116" s="223"/>
      <c r="AJ116" s="223"/>
      <c r="AK116" s="223"/>
      <c r="AL116" s="149"/>
      <c r="AM116" s="149"/>
      <c r="AN116" s="149"/>
    </row>
    <row r="117" spans="1:40" x14ac:dyDescent="0.3">
      <c r="A117" s="149"/>
      <c r="B117" s="260">
        <v>93</v>
      </c>
      <c r="C117" s="309" t="str">
        <f t="shared" si="9"/>
        <v/>
      </c>
      <c r="D117" s="248"/>
      <c r="E117" s="248"/>
      <c r="F117" s="305"/>
      <c r="G117" s="305"/>
      <c r="H117" s="306"/>
      <c r="I117" s="307"/>
      <c r="J117" s="307"/>
      <c r="K117" s="107" t="str">
        <f t="shared" si="10"/>
        <v/>
      </c>
      <c r="L117" s="247"/>
      <c r="M117" s="303"/>
      <c r="N117" s="304"/>
      <c r="O117" s="304"/>
      <c r="P117" s="304"/>
      <c r="Q117" s="310">
        <f t="shared" si="14"/>
        <v>0</v>
      </c>
      <c r="R117" s="281" t="str">
        <f t="shared" si="12"/>
        <v/>
      </c>
      <c r="S117" s="283" t="str">
        <f t="shared" si="13"/>
        <v/>
      </c>
      <c r="T117" s="223"/>
      <c r="U117" s="223"/>
      <c r="V117" s="223"/>
      <c r="W117" s="223"/>
      <c r="X117" s="223"/>
      <c r="Y117" s="223"/>
      <c r="Z117" s="223"/>
      <c r="AA117" s="223"/>
      <c r="AB117" s="223"/>
      <c r="AC117" s="223"/>
      <c r="AD117" s="223"/>
      <c r="AE117" s="223"/>
      <c r="AF117" s="223"/>
      <c r="AG117" s="223"/>
      <c r="AH117" s="223"/>
      <c r="AI117" s="223"/>
      <c r="AJ117" s="223"/>
      <c r="AK117" s="223"/>
      <c r="AL117" s="149"/>
      <c r="AM117" s="149"/>
      <c r="AN117" s="149"/>
    </row>
    <row r="118" spans="1:40" x14ac:dyDescent="0.3">
      <c r="A118" s="149"/>
      <c r="B118" s="260">
        <v>94</v>
      </c>
      <c r="C118" s="309" t="str">
        <f t="shared" si="9"/>
        <v/>
      </c>
      <c r="D118" s="248"/>
      <c r="E118" s="248"/>
      <c r="F118" s="305"/>
      <c r="G118" s="305"/>
      <c r="H118" s="306"/>
      <c r="I118" s="307"/>
      <c r="J118" s="307"/>
      <c r="K118" s="107" t="str">
        <f t="shared" si="10"/>
        <v/>
      </c>
      <c r="L118" s="247"/>
      <c r="M118" s="303"/>
      <c r="N118" s="304"/>
      <c r="O118" s="304"/>
      <c r="P118" s="304"/>
      <c r="Q118" s="310">
        <f t="shared" si="14"/>
        <v>0</v>
      </c>
      <c r="R118" s="281" t="str">
        <f t="shared" si="12"/>
        <v/>
      </c>
      <c r="S118" s="283" t="str">
        <f t="shared" si="13"/>
        <v/>
      </c>
      <c r="T118" s="223"/>
      <c r="U118" s="223"/>
      <c r="V118" s="223"/>
      <c r="W118" s="223"/>
      <c r="X118" s="223"/>
      <c r="Y118" s="223"/>
      <c r="Z118" s="223"/>
      <c r="AA118" s="223"/>
      <c r="AB118" s="223"/>
      <c r="AC118" s="223"/>
      <c r="AD118" s="223"/>
      <c r="AE118" s="223"/>
      <c r="AF118" s="223"/>
      <c r="AG118" s="223"/>
      <c r="AH118" s="223"/>
      <c r="AI118" s="223"/>
      <c r="AJ118" s="223"/>
      <c r="AK118" s="223"/>
      <c r="AL118" s="149"/>
      <c r="AM118" s="149"/>
      <c r="AN118" s="149"/>
    </row>
    <row r="119" spans="1:40" x14ac:dyDescent="0.3">
      <c r="A119" s="149"/>
      <c r="B119" s="260">
        <v>95</v>
      </c>
      <c r="C119" s="309" t="str">
        <f t="shared" si="9"/>
        <v/>
      </c>
      <c r="D119" s="248"/>
      <c r="E119" s="248"/>
      <c r="F119" s="305"/>
      <c r="G119" s="305"/>
      <c r="H119" s="306"/>
      <c r="I119" s="307"/>
      <c r="J119" s="307"/>
      <c r="K119" s="107" t="str">
        <f t="shared" si="10"/>
        <v/>
      </c>
      <c r="L119" s="247"/>
      <c r="M119" s="303"/>
      <c r="N119" s="304"/>
      <c r="O119" s="304"/>
      <c r="P119" s="304"/>
      <c r="Q119" s="310">
        <f t="shared" si="14"/>
        <v>0</v>
      </c>
      <c r="R119" s="281" t="str">
        <f t="shared" si="12"/>
        <v/>
      </c>
      <c r="S119" s="283" t="str">
        <f t="shared" si="13"/>
        <v/>
      </c>
      <c r="T119" s="223"/>
      <c r="U119" s="223"/>
      <c r="V119" s="223"/>
      <c r="W119" s="223"/>
      <c r="X119" s="223"/>
      <c r="Y119" s="223"/>
      <c r="Z119" s="223"/>
      <c r="AA119" s="223"/>
      <c r="AB119" s="223"/>
      <c r="AC119" s="223"/>
      <c r="AD119" s="223"/>
      <c r="AE119" s="223"/>
      <c r="AF119" s="223"/>
      <c r="AG119" s="223"/>
      <c r="AH119" s="223"/>
      <c r="AI119" s="223"/>
      <c r="AJ119" s="223"/>
      <c r="AK119" s="223"/>
      <c r="AL119" s="149"/>
      <c r="AM119" s="149"/>
      <c r="AN119" s="149"/>
    </row>
    <row r="120" spans="1:40" x14ac:dyDescent="0.3">
      <c r="A120" s="149"/>
      <c r="B120" s="260">
        <v>96</v>
      </c>
      <c r="C120" s="309" t="str">
        <f t="shared" si="9"/>
        <v/>
      </c>
      <c r="D120" s="248"/>
      <c r="E120" s="248"/>
      <c r="F120" s="305"/>
      <c r="G120" s="305"/>
      <c r="H120" s="306"/>
      <c r="I120" s="307"/>
      <c r="J120" s="307"/>
      <c r="K120" s="107" t="str">
        <f t="shared" si="10"/>
        <v/>
      </c>
      <c r="L120" s="247"/>
      <c r="M120" s="303"/>
      <c r="N120" s="304"/>
      <c r="O120" s="304"/>
      <c r="P120" s="304"/>
      <c r="Q120" s="310">
        <f t="shared" si="14"/>
        <v>0</v>
      </c>
      <c r="R120" s="281" t="str">
        <f t="shared" si="12"/>
        <v/>
      </c>
      <c r="S120" s="283" t="str">
        <f t="shared" si="13"/>
        <v/>
      </c>
      <c r="T120" s="223"/>
      <c r="U120" s="223"/>
      <c r="V120" s="223"/>
      <c r="W120" s="223"/>
      <c r="X120" s="223"/>
      <c r="Y120" s="223"/>
      <c r="Z120" s="223"/>
      <c r="AA120" s="223"/>
      <c r="AB120" s="223"/>
      <c r="AC120" s="223"/>
      <c r="AD120" s="223"/>
      <c r="AE120" s="223"/>
      <c r="AF120" s="223"/>
      <c r="AG120" s="223"/>
      <c r="AH120" s="223"/>
      <c r="AI120" s="223"/>
      <c r="AJ120" s="223"/>
      <c r="AK120" s="223"/>
      <c r="AL120" s="149"/>
      <c r="AM120" s="149"/>
      <c r="AN120" s="149"/>
    </row>
    <row r="121" spans="1:40" x14ac:dyDescent="0.3">
      <c r="A121" s="149"/>
      <c r="B121" s="260">
        <v>97</v>
      </c>
      <c r="C121" s="309" t="str">
        <f t="shared" si="9"/>
        <v/>
      </c>
      <c r="D121" s="248"/>
      <c r="E121" s="248"/>
      <c r="F121" s="305"/>
      <c r="G121" s="305"/>
      <c r="H121" s="306"/>
      <c r="I121" s="307"/>
      <c r="J121" s="307"/>
      <c r="K121" s="107" t="str">
        <f t="shared" si="10"/>
        <v/>
      </c>
      <c r="L121" s="247"/>
      <c r="M121" s="303"/>
      <c r="N121" s="304"/>
      <c r="O121" s="304"/>
      <c r="P121" s="304"/>
      <c r="Q121" s="310">
        <f>SUM(L121:P121)</f>
        <v>0</v>
      </c>
      <c r="R121" s="281" t="str">
        <f t="shared" si="12"/>
        <v/>
      </c>
      <c r="S121" s="283" t="str">
        <f t="shared" si="13"/>
        <v/>
      </c>
      <c r="T121" s="223"/>
      <c r="U121" s="223"/>
      <c r="V121" s="223"/>
      <c r="W121" s="223"/>
      <c r="X121" s="223"/>
      <c r="Y121" s="223"/>
      <c r="Z121" s="223"/>
      <c r="AA121" s="223"/>
      <c r="AB121" s="223"/>
      <c r="AC121" s="223"/>
      <c r="AD121" s="223"/>
      <c r="AE121" s="223"/>
      <c r="AF121" s="223"/>
      <c r="AG121" s="223"/>
      <c r="AH121" s="223"/>
      <c r="AI121" s="223"/>
      <c r="AJ121" s="223"/>
      <c r="AK121" s="223"/>
      <c r="AL121" s="149"/>
      <c r="AM121" s="149"/>
      <c r="AN121" s="149"/>
    </row>
    <row r="122" spans="1:40" x14ac:dyDescent="0.3">
      <c r="A122" s="149"/>
      <c r="B122" s="260">
        <v>98</v>
      </c>
      <c r="C122" s="309" t="str">
        <f t="shared" si="9"/>
        <v/>
      </c>
      <c r="D122" s="248"/>
      <c r="E122" s="248"/>
      <c r="F122" s="305"/>
      <c r="G122" s="305"/>
      <c r="H122" s="306"/>
      <c r="I122" s="307"/>
      <c r="J122" s="307"/>
      <c r="K122" s="107" t="str">
        <f t="shared" si="10"/>
        <v/>
      </c>
      <c r="L122" s="247"/>
      <c r="M122" s="303"/>
      <c r="N122" s="304"/>
      <c r="O122" s="304"/>
      <c r="P122" s="304"/>
      <c r="Q122" s="310">
        <f t="shared" ref="Q122:Q133" si="15">SUM(L122:P122)</f>
        <v>0</v>
      </c>
      <c r="R122" s="281" t="str">
        <f t="shared" si="12"/>
        <v/>
      </c>
      <c r="S122" s="283" t="str">
        <f t="shared" si="13"/>
        <v/>
      </c>
      <c r="T122" s="223"/>
      <c r="U122" s="223"/>
      <c r="V122" s="223"/>
      <c r="W122" s="223"/>
      <c r="X122" s="223"/>
      <c r="Y122" s="223"/>
      <c r="Z122" s="223"/>
      <c r="AA122" s="223"/>
      <c r="AB122" s="223"/>
      <c r="AC122" s="223"/>
      <c r="AD122" s="223"/>
      <c r="AE122" s="223"/>
      <c r="AF122" s="223"/>
      <c r="AG122" s="223"/>
      <c r="AH122" s="223"/>
      <c r="AI122" s="223"/>
      <c r="AJ122" s="223"/>
      <c r="AK122" s="223"/>
      <c r="AL122" s="149"/>
      <c r="AM122" s="149"/>
      <c r="AN122" s="149"/>
    </row>
    <row r="123" spans="1:40" x14ac:dyDescent="0.3">
      <c r="A123" s="149"/>
      <c r="B123" s="260">
        <v>99</v>
      </c>
      <c r="C123" s="309" t="str">
        <f t="shared" si="9"/>
        <v/>
      </c>
      <c r="D123" s="248"/>
      <c r="E123" s="248"/>
      <c r="F123" s="305"/>
      <c r="G123" s="305"/>
      <c r="H123" s="306"/>
      <c r="I123" s="307"/>
      <c r="J123" s="307"/>
      <c r="K123" s="107" t="str">
        <f t="shared" si="10"/>
        <v/>
      </c>
      <c r="L123" s="247"/>
      <c r="M123" s="303"/>
      <c r="N123" s="304"/>
      <c r="O123" s="304"/>
      <c r="P123" s="304"/>
      <c r="Q123" s="310">
        <f t="shared" si="15"/>
        <v>0</v>
      </c>
      <c r="R123" s="281" t="str">
        <f t="shared" si="12"/>
        <v/>
      </c>
      <c r="S123" s="283" t="str">
        <f t="shared" si="13"/>
        <v/>
      </c>
      <c r="T123" s="223"/>
      <c r="U123" s="223"/>
      <c r="V123" s="223"/>
      <c r="W123" s="223"/>
      <c r="X123" s="223"/>
      <c r="Y123" s="223"/>
      <c r="Z123" s="223"/>
      <c r="AA123" s="223"/>
      <c r="AB123" s="223"/>
      <c r="AC123" s="223"/>
      <c r="AD123" s="223"/>
      <c r="AE123" s="223"/>
      <c r="AF123" s="223"/>
      <c r="AG123" s="223"/>
      <c r="AH123" s="223"/>
      <c r="AI123" s="223"/>
      <c r="AJ123" s="223"/>
      <c r="AK123" s="223"/>
      <c r="AL123" s="149"/>
      <c r="AM123" s="149"/>
      <c r="AN123" s="149"/>
    </row>
    <row r="124" spans="1:40" x14ac:dyDescent="0.3">
      <c r="A124" s="149"/>
      <c r="B124" s="260">
        <v>100</v>
      </c>
      <c r="C124" s="309" t="str">
        <f t="shared" si="9"/>
        <v/>
      </c>
      <c r="D124" s="248"/>
      <c r="E124" s="248"/>
      <c r="F124" s="305"/>
      <c r="G124" s="305"/>
      <c r="H124" s="306"/>
      <c r="I124" s="307"/>
      <c r="J124" s="307"/>
      <c r="K124" s="107" t="str">
        <f t="shared" si="10"/>
        <v/>
      </c>
      <c r="L124" s="247"/>
      <c r="M124" s="303"/>
      <c r="N124" s="304"/>
      <c r="O124" s="304"/>
      <c r="P124" s="304"/>
      <c r="Q124" s="310">
        <f t="shared" si="15"/>
        <v>0</v>
      </c>
      <c r="R124" s="281" t="str">
        <f t="shared" si="12"/>
        <v/>
      </c>
      <c r="S124" s="283" t="str">
        <f t="shared" si="13"/>
        <v/>
      </c>
      <c r="T124" s="223"/>
      <c r="U124" s="223"/>
      <c r="V124" s="223"/>
      <c r="W124" s="223"/>
      <c r="X124" s="223"/>
      <c r="Y124" s="223"/>
      <c r="Z124" s="223"/>
      <c r="AA124" s="223"/>
      <c r="AB124" s="223"/>
      <c r="AC124" s="223"/>
      <c r="AD124" s="223"/>
      <c r="AE124" s="223"/>
      <c r="AF124" s="223"/>
      <c r="AG124" s="223"/>
      <c r="AH124" s="223"/>
      <c r="AI124" s="223"/>
      <c r="AJ124" s="223"/>
      <c r="AK124" s="223"/>
      <c r="AL124" s="149"/>
      <c r="AM124" s="149"/>
      <c r="AN124" s="149"/>
    </row>
    <row r="125" spans="1:40" x14ac:dyDescent="0.3">
      <c r="A125" s="149"/>
      <c r="B125" s="260">
        <v>101</v>
      </c>
      <c r="C125" s="309" t="str">
        <f t="shared" si="9"/>
        <v/>
      </c>
      <c r="D125" s="248"/>
      <c r="E125" s="248"/>
      <c r="F125" s="305"/>
      <c r="G125" s="305"/>
      <c r="H125" s="306"/>
      <c r="I125" s="307"/>
      <c r="J125" s="307"/>
      <c r="K125" s="107" t="str">
        <f t="shared" si="10"/>
        <v/>
      </c>
      <c r="L125" s="247"/>
      <c r="M125" s="303"/>
      <c r="N125" s="304"/>
      <c r="O125" s="304"/>
      <c r="P125" s="304"/>
      <c r="Q125" s="310">
        <f t="shared" si="15"/>
        <v>0</v>
      </c>
      <c r="R125" s="281" t="str">
        <f t="shared" si="12"/>
        <v/>
      </c>
      <c r="S125" s="283" t="str">
        <f t="shared" si="13"/>
        <v/>
      </c>
      <c r="T125" s="223"/>
      <c r="U125" s="223"/>
      <c r="V125" s="223"/>
      <c r="W125" s="223"/>
      <c r="X125" s="223"/>
      <c r="Y125" s="223"/>
      <c r="Z125" s="223"/>
      <c r="AA125" s="223"/>
      <c r="AB125" s="223"/>
      <c r="AC125" s="223"/>
      <c r="AD125" s="223"/>
      <c r="AE125" s="223"/>
      <c r="AF125" s="223"/>
      <c r="AG125" s="223"/>
      <c r="AH125" s="223"/>
      <c r="AI125" s="223"/>
      <c r="AJ125" s="223"/>
      <c r="AK125" s="223"/>
      <c r="AL125" s="149"/>
      <c r="AM125" s="149"/>
      <c r="AN125" s="149"/>
    </row>
    <row r="126" spans="1:40" x14ac:dyDescent="0.3">
      <c r="A126" s="149"/>
      <c r="B126" s="260">
        <v>102</v>
      </c>
      <c r="C126" s="309" t="str">
        <f t="shared" si="9"/>
        <v/>
      </c>
      <c r="D126" s="248"/>
      <c r="E126" s="248"/>
      <c r="F126" s="305"/>
      <c r="G126" s="305"/>
      <c r="H126" s="306"/>
      <c r="I126" s="307"/>
      <c r="J126" s="307"/>
      <c r="K126" s="107" t="str">
        <f t="shared" si="10"/>
        <v/>
      </c>
      <c r="L126" s="247"/>
      <c r="M126" s="303"/>
      <c r="N126" s="304"/>
      <c r="O126" s="304"/>
      <c r="P126" s="304"/>
      <c r="Q126" s="310">
        <f t="shared" si="15"/>
        <v>0</v>
      </c>
      <c r="R126" s="281" t="str">
        <f t="shared" si="12"/>
        <v/>
      </c>
      <c r="S126" s="283" t="str">
        <f t="shared" si="13"/>
        <v/>
      </c>
      <c r="T126" s="223"/>
      <c r="U126" s="223"/>
      <c r="V126" s="223"/>
      <c r="W126" s="223"/>
      <c r="X126" s="223"/>
      <c r="Y126" s="223"/>
      <c r="Z126" s="223"/>
      <c r="AA126" s="223"/>
      <c r="AB126" s="223"/>
      <c r="AC126" s="223"/>
      <c r="AD126" s="223"/>
      <c r="AE126" s="223"/>
      <c r="AF126" s="223"/>
      <c r="AG126" s="223"/>
      <c r="AH126" s="223"/>
      <c r="AI126" s="223"/>
      <c r="AJ126" s="223"/>
      <c r="AK126" s="223"/>
      <c r="AL126" s="149"/>
      <c r="AM126" s="149"/>
      <c r="AN126" s="149"/>
    </row>
    <row r="127" spans="1:40" x14ac:dyDescent="0.3">
      <c r="A127" s="149"/>
      <c r="B127" s="260">
        <v>103</v>
      </c>
      <c r="C127" s="309" t="str">
        <f t="shared" si="9"/>
        <v/>
      </c>
      <c r="D127" s="248"/>
      <c r="E127" s="248"/>
      <c r="F127" s="305"/>
      <c r="G127" s="305"/>
      <c r="H127" s="306"/>
      <c r="I127" s="307"/>
      <c r="J127" s="307"/>
      <c r="K127" s="107" t="str">
        <f t="shared" si="10"/>
        <v/>
      </c>
      <c r="L127" s="247"/>
      <c r="M127" s="303"/>
      <c r="N127" s="304"/>
      <c r="O127" s="304"/>
      <c r="P127" s="304"/>
      <c r="Q127" s="310">
        <f t="shared" si="15"/>
        <v>0</v>
      </c>
      <c r="R127" s="281" t="str">
        <f t="shared" si="12"/>
        <v/>
      </c>
      <c r="S127" s="283" t="str">
        <f t="shared" si="13"/>
        <v/>
      </c>
      <c r="T127" s="223"/>
      <c r="U127" s="223"/>
      <c r="V127" s="223"/>
      <c r="W127" s="223"/>
      <c r="X127" s="223"/>
      <c r="Y127" s="223"/>
      <c r="Z127" s="223"/>
      <c r="AA127" s="223"/>
      <c r="AB127" s="223"/>
      <c r="AC127" s="223"/>
      <c r="AD127" s="223"/>
      <c r="AE127" s="223"/>
      <c r="AF127" s="223"/>
      <c r="AG127" s="223"/>
      <c r="AH127" s="223"/>
      <c r="AI127" s="223"/>
      <c r="AJ127" s="223"/>
      <c r="AK127" s="223"/>
      <c r="AL127" s="149"/>
      <c r="AM127" s="149"/>
      <c r="AN127" s="149"/>
    </row>
    <row r="128" spans="1:40" x14ac:dyDescent="0.3">
      <c r="A128" s="149"/>
      <c r="B128" s="260">
        <v>104</v>
      </c>
      <c r="C128" s="309" t="str">
        <f t="shared" si="9"/>
        <v/>
      </c>
      <c r="D128" s="248"/>
      <c r="E128" s="248"/>
      <c r="F128" s="305"/>
      <c r="G128" s="305"/>
      <c r="H128" s="306"/>
      <c r="I128" s="307"/>
      <c r="J128" s="307"/>
      <c r="K128" s="107" t="str">
        <f t="shared" si="10"/>
        <v/>
      </c>
      <c r="L128" s="247"/>
      <c r="M128" s="303"/>
      <c r="N128" s="304"/>
      <c r="O128" s="304"/>
      <c r="P128" s="304"/>
      <c r="Q128" s="310">
        <f t="shared" si="15"/>
        <v>0</v>
      </c>
      <c r="R128" s="281" t="str">
        <f t="shared" si="12"/>
        <v/>
      </c>
      <c r="S128" s="283" t="str">
        <f t="shared" si="13"/>
        <v/>
      </c>
      <c r="T128" s="223"/>
      <c r="U128" s="223"/>
      <c r="V128" s="223"/>
      <c r="W128" s="223"/>
      <c r="X128" s="223"/>
      <c r="Y128" s="223"/>
      <c r="Z128" s="223"/>
      <c r="AA128" s="223"/>
      <c r="AB128" s="223"/>
      <c r="AC128" s="223"/>
      <c r="AD128" s="223"/>
      <c r="AE128" s="223"/>
      <c r="AF128" s="223"/>
      <c r="AG128" s="223"/>
      <c r="AH128" s="223"/>
      <c r="AI128" s="223"/>
      <c r="AJ128" s="223"/>
      <c r="AK128" s="223"/>
      <c r="AL128" s="149"/>
      <c r="AM128" s="149"/>
      <c r="AN128" s="149"/>
    </row>
    <row r="129" spans="1:40" x14ac:dyDescent="0.3">
      <c r="A129" s="149"/>
      <c r="B129" s="260">
        <v>105</v>
      </c>
      <c r="C129" s="309" t="str">
        <f t="shared" si="9"/>
        <v/>
      </c>
      <c r="D129" s="248"/>
      <c r="E129" s="248"/>
      <c r="F129" s="305"/>
      <c r="G129" s="305"/>
      <c r="H129" s="306"/>
      <c r="I129" s="307"/>
      <c r="J129" s="307"/>
      <c r="K129" s="107" t="str">
        <f t="shared" si="10"/>
        <v/>
      </c>
      <c r="L129" s="247"/>
      <c r="M129" s="303"/>
      <c r="N129" s="304"/>
      <c r="O129" s="304"/>
      <c r="P129" s="304"/>
      <c r="Q129" s="310">
        <f t="shared" si="15"/>
        <v>0</v>
      </c>
      <c r="R129" s="281" t="str">
        <f t="shared" si="12"/>
        <v/>
      </c>
      <c r="S129" s="283" t="str">
        <f t="shared" si="13"/>
        <v/>
      </c>
      <c r="T129" s="223"/>
      <c r="U129" s="223"/>
      <c r="V129" s="223"/>
      <c r="W129" s="223"/>
      <c r="X129" s="223"/>
      <c r="Y129" s="223"/>
      <c r="Z129" s="223"/>
      <c r="AA129" s="223"/>
      <c r="AB129" s="223"/>
      <c r="AC129" s="223"/>
      <c r="AD129" s="223"/>
      <c r="AE129" s="223"/>
      <c r="AF129" s="223"/>
      <c r="AG129" s="223"/>
      <c r="AH129" s="223"/>
      <c r="AI129" s="223"/>
      <c r="AJ129" s="223"/>
      <c r="AK129" s="223"/>
      <c r="AL129" s="149"/>
      <c r="AM129" s="149"/>
      <c r="AN129" s="149"/>
    </row>
    <row r="130" spans="1:40" x14ac:dyDescent="0.3">
      <c r="A130" s="149"/>
      <c r="B130" s="260">
        <v>106</v>
      </c>
      <c r="C130" s="309" t="str">
        <f t="shared" ref="C130:C133" si="16">IF(AND(NOT(COUNTA(D130:J130)),(NOT(COUNTA(L130:P130)))),"",VLOOKUP($D$9,Info_County_Code,2,FALSE))</f>
        <v/>
      </c>
      <c r="D130" s="248"/>
      <c r="E130" s="248"/>
      <c r="F130" s="305"/>
      <c r="G130" s="305"/>
      <c r="H130" s="306"/>
      <c r="I130" s="307"/>
      <c r="J130" s="307"/>
      <c r="K130" s="107" t="str">
        <f t="shared" si="10"/>
        <v/>
      </c>
      <c r="L130" s="247"/>
      <c r="M130" s="303"/>
      <c r="N130" s="304"/>
      <c r="O130" s="304"/>
      <c r="P130" s="304"/>
      <c r="Q130" s="310">
        <f t="shared" si="15"/>
        <v>0</v>
      </c>
      <c r="R130" s="281" t="str">
        <f t="shared" si="12"/>
        <v/>
      </c>
      <c r="S130" s="283" t="str">
        <f t="shared" si="13"/>
        <v/>
      </c>
      <c r="T130" s="223"/>
      <c r="U130" s="223"/>
      <c r="V130" s="223"/>
      <c r="W130" s="223"/>
      <c r="X130" s="223"/>
      <c r="Y130" s="223"/>
      <c r="Z130" s="223"/>
      <c r="AA130" s="223"/>
      <c r="AB130" s="223"/>
      <c r="AC130" s="223"/>
      <c r="AD130" s="223"/>
      <c r="AE130" s="223"/>
      <c r="AF130" s="223"/>
      <c r="AG130" s="223"/>
      <c r="AH130" s="223"/>
      <c r="AI130" s="223"/>
      <c r="AJ130" s="223"/>
      <c r="AK130" s="223"/>
      <c r="AL130" s="149"/>
      <c r="AM130" s="149"/>
      <c r="AN130" s="149"/>
    </row>
    <row r="131" spans="1:40" x14ac:dyDescent="0.3">
      <c r="A131" s="149"/>
      <c r="B131" s="260">
        <v>107</v>
      </c>
      <c r="C131" s="309" t="str">
        <f t="shared" si="16"/>
        <v/>
      </c>
      <c r="D131" s="248"/>
      <c r="E131" s="248"/>
      <c r="F131" s="305"/>
      <c r="G131" s="305"/>
      <c r="H131" s="306"/>
      <c r="I131" s="307"/>
      <c r="J131" s="307"/>
      <c r="K131" s="107" t="str">
        <f t="shared" si="10"/>
        <v/>
      </c>
      <c r="L131" s="247"/>
      <c r="M131" s="303"/>
      <c r="N131" s="304"/>
      <c r="O131" s="304"/>
      <c r="P131" s="304"/>
      <c r="Q131" s="310">
        <f t="shared" si="15"/>
        <v>0</v>
      </c>
      <c r="R131" s="281" t="str">
        <f t="shared" si="12"/>
        <v/>
      </c>
      <c r="S131" s="283" t="str">
        <f t="shared" si="13"/>
        <v/>
      </c>
      <c r="T131" s="223"/>
      <c r="U131" s="223"/>
      <c r="V131" s="223"/>
      <c r="W131" s="223"/>
      <c r="X131" s="223"/>
      <c r="Y131" s="223"/>
      <c r="Z131" s="223"/>
      <c r="AA131" s="223"/>
      <c r="AB131" s="223"/>
      <c r="AC131" s="223"/>
      <c r="AD131" s="223"/>
      <c r="AE131" s="223"/>
      <c r="AF131" s="223"/>
      <c r="AG131" s="223"/>
      <c r="AH131" s="223"/>
      <c r="AI131" s="223"/>
      <c r="AJ131" s="223"/>
      <c r="AK131" s="223"/>
      <c r="AL131" s="149"/>
      <c r="AM131" s="149"/>
      <c r="AN131" s="149"/>
    </row>
    <row r="132" spans="1:40" x14ac:dyDescent="0.3">
      <c r="A132" s="149"/>
      <c r="B132" s="260">
        <v>108</v>
      </c>
      <c r="C132" s="309" t="str">
        <f t="shared" si="16"/>
        <v/>
      </c>
      <c r="D132" s="248"/>
      <c r="E132" s="248"/>
      <c r="F132" s="305"/>
      <c r="G132" s="305"/>
      <c r="H132" s="306"/>
      <c r="I132" s="307"/>
      <c r="J132" s="307"/>
      <c r="K132" s="107" t="str">
        <f t="shared" si="10"/>
        <v/>
      </c>
      <c r="L132" s="247"/>
      <c r="M132" s="303"/>
      <c r="N132" s="304"/>
      <c r="O132" s="304"/>
      <c r="P132" s="304"/>
      <c r="Q132" s="310">
        <f t="shared" si="15"/>
        <v>0</v>
      </c>
      <c r="R132" s="281" t="str">
        <f t="shared" si="12"/>
        <v/>
      </c>
      <c r="S132" s="283" t="str">
        <f t="shared" si="13"/>
        <v/>
      </c>
      <c r="T132" s="223"/>
      <c r="U132" s="223"/>
      <c r="V132" s="223"/>
      <c r="W132" s="223"/>
      <c r="X132" s="223"/>
      <c r="Y132" s="223"/>
      <c r="Z132" s="223"/>
      <c r="AA132" s="223"/>
      <c r="AB132" s="223"/>
      <c r="AC132" s="223"/>
      <c r="AD132" s="223"/>
      <c r="AE132" s="223"/>
      <c r="AF132" s="223"/>
      <c r="AG132" s="223"/>
      <c r="AH132" s="223"/>
      <c r="AI132" s="223"/>
      <c r="AJ132" s="223"/>
      <c r="AK132" s="223"/>
      <c r="AL132" s="149"/>
      <c r="AM132" s="149"/>
      <c r="AN132" s="149"/>
    </row>
    <row r="133" spans="1:40" x14ac:dyDescent="0.3">
      <c r="A133" s="149"/>
      <c r="B133" s="260">
        <v>109</v>
      </c>
      <c r="C133" s="309" t="str">
        <f t="shared" si="16"/>
        <v/>
      </c>
      <c r="D133" s="248"/>
      <c r="E133" s="248"/>
      <c r="F133" s="305"/>
      <c r="G133" s="305"/>
      <c r="H133" s="306"/>
      <c r="I133" s="307"/>
      <c r="J133" s="307"/>
      <c r="K133" s="107" t="str">
        <f t="shared" si="10"/>
        <v/>
      </c>
      <c r="L133" s="247"/>
      <c r="M133" s="303"/>
      <c r="N133" s="304"/>
      <c r="O133" s="304"/>
      <c r="P133" s="304"/>
      <c r="Q133" s="310">
        <f t="shared" si="15"/>
        <v>0</v>
      </c>
      <c r="R133" s="281" t="str">
        <f t="shared" si="12"/>
        <v/>
      </c>
      <c r="S133" s="283" t="str">
        <f t="shared" si="13"/>
        <v/>
      </c>
      <c r="T133" s="223"/>
      <c r="U133" s="223"/>
      <c r="V133" s="223"/>
      <c r="W133" s="223"/>
      <c r="X133" s="223"/>
      <c r="Y133" s="223"/>
      <c r="Z133" s="223"/>
      <c r="AA133" s="223"/>
      <c r="AB133" s="223"/>
      <c r="AC133" s="223"/>
      <c r="AD133" s="223"/>
      <c r="AE133" s="223"/>
      <c r="AF133" s="223"/>
      <c r="AG133" s="223"/>
      <c r="AH133" s="223"/>
      <c r="AI133" s="223"/>
      <c r="AJ133" s="223"/>
      <c r="AK133" s="223"/>
      <c r="AL133" s="149"/>
      <c r="AM133" s="149"/>
      <c r="AN133" s="149"/>
    </row>
    <row r="134" spans="1:40" hidden="1" x14ac:dyDescent="0.3">
      <c r="A134" s="149"/>
      <c r="B134" s="308"/>
      <c r="C134" s="149"/>
      <c r="D134" s="149"/>
      <c r="E134" s="149"/>
      <c r="F134" s="149"/>
      <c r="G134" s="149"/>
      <c r="H134" s="149"/>
      <c r="I134" s="149"/>
      <c r="J134" s="149"/>
      <c r="K134" s="149"/>
      <c r="L134" s="149"/>
      <c r="M134" s="149"/>
      <c r="N134" s="149"/>
      <c r="O134" s="149"/>
      <c r="P134" s="149"/>
      <c r="Q134" s="149"/>
      <c r="R134" s="295"/>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row>
  </sheetData>
  <sheetProtection algorithmName="SHA-512" hashValue="shOjYPv9+3uHieSO0yM5J0tN/WwtcrXVHuZwoJSw7J+qntlyegZ89x/PJoNtfZNkuCqfKJJHk2ahz+emTi7FFA==" saltValue="depsjjPXZ1uBGYTC907AnA=="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427" yWindow="327"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0" workbookViewId="0">
      <selection activeCell="A4" sqref="A4"/>
    </sheetView>
  </sheetViews>
  <sheetFormatPr defaultColWidth="0" defaultRowHeight="14.4" zeroHeight="1" x14ac:dyDescent="0.3"/>
  <cols>
    <col min="1" max="1" width="128" style="119" customWidth="1"/>
    <col min="2" max="3" width="9.21875" style="119" hidden="1" customWidth="1"/>
    <col min="4"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438</v>
      </c>
    </row>
    <row r="5" spans="1:1" ht="15.6" x14ac:dyDescent="0.3">
      <c r="A5" s="120" t="s">
        <v>439</v>
      </c>
    </row>
    <row r="6" spans="1:1" ht="15.6" x14ac:dyDescent="0.3">
      <c r="A6" s="120" t="s">
        <v>440</v>
      </c>
    </row>
    <row r="7" spans="1:1" ht="15.6" x14ac:dyDescent="0.3">
      <c r="A7" s="120" t="s">
        <v>726</v>
      </c>
    </row>
    <row r="8" spans="1:1" ht="45.6" x14ac:dyDescent="0.3">
      <c r="A8" s="120" t="s">
        <v>441</v>
      </c>
    </row>
    <row r="9" spans="1:1" ht="15.6" x14ac:dyDescent="0.3">
      <c r="A9" s="120" t="s">
        <v>429</v>
      </c>
    </row>
    <row r="10" spans="1:1" ht="15.6" x14ac:dyDescent="0.3">
      <c r="A10" s="120" t="s">
        <v>442</v>
      </c>
    </row>
    <row r="11" spans="1:1" ht="15.6" x14ac:dyDescent="0.3">
      <c r="A11" s="120" t="s">
        <v>443</v>
      </c>
    </row>
    <row r="12" spans="1:1" ht="15.6" x14ac:dyDescent="0.3">
      <c r="A12" s="120" t="s">
        <v>444</v>
      </c>
    </row>
    <row r="13" spans="1:1" ht="15.6" x14ac:dyDescent="0.3">
      <c r="A13" s="120" t="s">
        <v>734</v>
      </c>
    </row>
    <row r="14" spans="1:1" ht="15.6" x14ac:dyDescent="0.3">
      <c r="A14" s="120" t="s">
        <v>445</v>
      </c>
    </row>
    <row r="15" spans="1:1" ht="15.6" x14ac:dyDescent="0.3">
      <c r="A15" s="120" t="s">
        <v>424</v>
      </c>
    </row>
    <row r="16" spans="1:1" ht="135.6" x14ac:dyDescent="0.3">
      <c r="A16" s="120" t="s">
        <v>446</v>
      </c>
    </row>
    <row r="17" spans="1:1" ht="15.6" x14ac:dyDescent="0.3">
      <c r="A17" s="120" t="s">
        <v>447</v>
      </c>
    </row>
    <row r="18" spans="1:1" ht="15.6" x14ac:dyDescent="0.3">
      <c r="A18" s="120" t="s">
        <v>448</v>
      </c>
    </row>
    <row r="19" spans="1:1" ht="15.6" x14ac:dyDescent="0.3">
      <c r="A19" s="120" t="s">
        <v>751</v>
      </c>
    </row>
    <row r="20" spans="1:1" ht="15.6" x14ac:dyDescent="0.3">
      <c r="A20" s="120" t="s">
        <v>449</v>
      </c>
    </row>
    <row r="21" spans="1:1" ht="15.6" x14ac:dyDescent="0.3">
      <c r="A21" s="120" t="s">
        <v>450</v>
      </c>
    </row>
    <row r="22" spans="1:1" ht="60.6" x14ac:dyDescent="0.3">
      <c r="A22" s="120" t="s">
        <v>451</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457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60.6" x14ac:dyDescent="0.3">
      <c r="A34" s="120" t="s">
        <v>458</v>
      </c>
    </row>
    <row r="35" spans="1:1" ht="15.6" x14ac:dyDescent="0.3">
      <c r="A35" s="120" t="s">
        <v>334</v>
      </c>
    </row>
    <row r="36" spans="1:1" ht="15.6" x14ac:dyDescent="0.3">
      <c r="A36" s="120" t="s">
        <v>416</v>
      </c>
    </row>
    <row r="37" spans="1:1" ht="15.6" x14ac:dyDescent="0.3">
      <c r="A37" s="120" t="s">
        <v>415</v>
      </c>
    </row>
    <row r="38" spans="1:1" ht="15.6" x14ac:dyDescent="0.3">
      <c r="A38" s="120" t="s">
        <v>414</v>
      </c>
    </row>
    <row r="39" spans="1:1" ht="15.6" x14ac:dyDescent="0.3">
      <c r="A39" s="120" t="s">
        <v>413</v>
      </c>
    </row>
    <row r="40" spans="1:1" ht="15.6" x14ac:dyDescent="0.3">
      <c r="A40" s="120" t="s">
        <v>459</v>
      </c>
    </row>
    <row r="41" spans="1:1" ht="15.6" x14ac:dyDescent="0.3">
      <c r="A41" s="120" t="s">
        <v>460</v>
      </c>
    </row>
    <row r="42" spans="1:1" ht="15.6" x14ac:dyDescent="0.3">
      <c r="A42" s="120" t="s">
        <v>461</v>
      </c>
    </row>
    <row r="43" spans="1:1" ht="15.6" x14ac:dyDescent="0.3">
      <c r="A43" s="120" t="s">
        <v>462</v>
      </c>
    </row>
    <row r="44" spans="1:1" ht="15.6" x14ac:dyDescent="0.3">
      <c r="A44" s="120" t="s">
        <v>463</v>
      </c>
    </row>
    <row r="45" spans="1:1" ht="15.6" x14ac:dyDescent="0.3">
      <c r="A45" s="120" t="s">
        <v>464</v>
      </c>
    </row>
    <row r="46" spans="1:1" ht="15.6" x14ac:dyDescent="0.3">
      <c r="A46" s="120" t="s">
        <v>465</v>
      </c>
    </row>
    <row r="47" spans="1:1" ht="15.6" x14ac:dyDescent="0.3">
      <c r="A47" s="120" t="s">
        <v>466</v>
      </c>
    </row>
    <row r="48" spans="1:1" ht="15.6" x14ac:dyDescent="0.3">
      <c r="A48" s="120" t="s">
        <v>467</v>
      </c>
    </row>
    <row r="49" spans="1:1" ht="15.6" x14ac:dyDescent="0.3">
      <c r="A49" s="120" t="s">
        <v>468</v>
      </c>
    </row>
    <row r="50" spans="1:1" ht="15.6" x14ac:dyDescent="0.3">
      <c r="A50" s="120" t="s">
        <v>469</v>
      </c>
    </row>
    <row r="51" spans="1:1" ht="15.6" x14ac:dyDescent="0.3">
      <c r="A51" s="120" t="s">
        <v>470</v>
      </c>
    </row>
    <row r="52" spans="1:1" ht="105.6" x14ac:dyDescent="0.3">
      <c r="A52" s="120" t="s">
        <v>471</v>
      </c>
    </row>
    <row r="53" spans="1:1" ht="30.6" x14ac:dyDescent="0.3">
      <c r="A53" s="120" t="s">
        <v>472</v>
      </c>
    </row>
    <row r="54" spans="1:1" ht="45.6" x14ac:dyDescent="0.3">
      <c r="A54" s="120" t="s">
        <v>473</v>
      </c>
    </row>
    <row r="55" spans="1:1" ht="82.5" customHeight="1" x14ac:dyDescent="0.3">
      <c r="A55" s="120" t="s">
        <v>725</v>
      </c>
    </row>
    <row r="56" spans="1:1" ht="75" x14ac:dyDescent="0.3">
      <c r="A56" s="127" t="s">
        <v>474</v>
      </c>
    </row>
    <row r="57" spans="1:1" ht="60.6" x14ac:dyDescent="0.3">
      <c r="A57" s="120" t="s">
        <v>475</v>
      </c>
    </row>
    <row r="58" spans="1:1" ht="105.6" x14ac:dyDescent="0.3">
      <c r="A58" s="120" t="s">
        <v>735</v>
      </c>
    </row>
    <row r="59" spans="1:1" ht="30.6" x14ac:dyDescent="0.3">
      <c r="A59" s="120" t="s">
        <v>476</v>
      </c>
    </row>
    <row r="60" spans="1:1" ht="60.6" x14ac:dyDescent="0.3">
      <c r="A60" s="120" t="s">
        <v>477</v>
      </c>
    </row>
    <row r="61" spans="1:1" ht="60.6" x14ac:dyDescent="0.3">
      <c r="A61" s="120" t="s">
        <v>752</v>
      </c>
    </row>
    <row r="62" spans="1:1" ht="45.6" x14ac:dyDescent="0.3">
      <c r="A62" s="120" t="s">
        <v>478</v>
      </c>
    </row>
    <row r="63" spans="1:1" ht="45.6" x14ac:dyDescent="0.3">
      <c r="A63" s="120" t="s">
        <v>479</v>
      </c>
    </row>
    <row r="64" spans="1:1" ht="45.6" x14ac:dyDescent="0.3">
      <c r="A64" s="120" t="s">
        <v>480</v>
      </c>
    </row>
    <row r="65" spans="1:1" ht="45.6" x14ac:dyDescent="0.3">
      <c r="A65" s="120" t="s">
        <v>481</v>
      </c>
    </row>
    <row r="66" spans="1:1" ht="45.6" x14ac:dyDescent="0.3">
      <c r="A66" s="120" t="s">
        <v>482</v>
      </c>
    </row>
    <row r="67" spans="1:1" ht="30.6" x14ac:dyDescent="0.3">
      <c r="A67" s="120" t="s">
        <v>483</v>
      </c>
    </row>
    <row r="68" spans="1:1" ht="31.2" x14ac:dyDescent="0.3">
      <c r="A68" s="120" t="s">
        <v>484</v>
      </c>
    </row>
    <row r="69" spans="1:1" ht="15.6" hidden="1" x14ac:dyDescent="0.3">
      <c r="A69" s="120"/>
    </row>
  </sheetData>
  <sheetProtection algorithmName="SHA-512" hashValue="5c834mPZsedVhImIpqsxsbvLa7iG1iAWBrvZti0xZ6EY38Z9UjxzrzNP3X4WROALEqWHI3gnO03PmiNP2bRr8A==" saltValue="mOT7LKnd+kMQCpIJC8OPx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DHCSDOC-1797567310-7772</_dlc_DocId>
    <_dlc_DocIdUrl xmlns="69bc34b3-1921-46c7-8c7a-d18363374b4b">
      <Url>https://dhcscagovauthoring/_layouts/15/DocIdRedir.aspx?ID=DHCSDOC-1797567310-7772</Url>
      <Description>DHCSDOC-1797567310-7772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63A3913E-BF1A-4829-9AF0-62F8A4C65171}"/>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Contra-Costa-FY-22-23</dc:title>
  <dc:creator>Donna Ures</dc:creator>
  <cp:keywords/>
  <cp:lastModifiedBy>Bell, Emily@DHCS</cp:lastModifiedBy>
  <cp:lastPrinted>2023-01-19T18:41:28Z</cp:lastPrinted>
  <dcterms:created xsi:type="dcterms:W3CDTF">2017-07-05T19:48:18Z</dcterms:created>
  <dcterms:modified xsi:type="dcterms:W3CDTF">2024-04-02T21:47:02Z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85785280-2fc6-48d6-9998-7019f983f1a3</vt:lpwstr>
  </property>
  <property fmtid="{D5CDD505-2E9C-101B-9397-08002B2CF9AE}" pid="4" name="Remediated">
    <vt:bool>false</vt:bool>
  </property>
  <property fmtid="{D5CDD505-2E9C-101B-9397-08002B2CF9AE}" pid="5" name="Division">
    <vt:lpwstr>11;#Community Services|c23dee46-a4de-4c29-8bbc-79830d9e7d7c</vt:lpwstr>
  </property>
</Properties>
</file>